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0" yWindow="-195" windowWidth="7320" windowHeight="7740" tabRatio="770"/>
  </bookViews>
  <sheets>
    <sheet name="Parameters" sheetId="27" r:id="rId1"/>
    <sheet name="Base" sheetId="1" r:id="rId2"/>
    <sheet name="Miu" sheetId="21" r:id="rId3"/>
    <sheet name="Tax" sheetId="15" r:id="rId4"/>
    <sheet name="LimT" sheetId="32" r:id="rId5"/>
    <sheet name="Copen" sheetId="33" r:id="rId6"/>
    <sheet name="Copenrich" sheetId="34" r:id="rId7"/>
    <sheet name="graphs" sheetId="35" r:id="rId8"/>
    <sheet name="How to Solve" sheetId="20" r:id="rId9"/>
    <sheet name="Release notes" sheetId="30" r:id="rId10"/>
  </sheets>
  <externalReferences>
    <externalReference r:id="rId11"/>
  </externalReferences>
  <definedNames>
    <definedName name="lssolver_est" localSheetId="1" hidden="1">2</definedName>
    <definedName name="lssolver_itr" localSheetId="1" hidden="1">1000</definedName>
    <definedName name="lssolver_neg" localSheetId="1" hidden="1">0</definedName>
    <definedName name="lssolver_piv" localSheetId="1" hidden="1">0.000001</definedName>
    <definedName name="lssolver_pre" localSheetId="1" hidden="1">0.00000001</definedName>
    <definedName name="lssolver_red" localSheetId="1" hidden="1">0.000001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0.0001</definedName>
    <definedName name="lssolver_tim" localSheetId="1" hidden="1">1000</definedName>
    <definedName name="lssolver_tol" localSheetId="1" hidden="1">0.05</definedName>
    <definedName name="param_cuthi" localSheetId="1" hidden="1">2E+30</definedName>
    <definedName name="param_cuthi" localSheetId="5" hidden="1">2E+30</definedName>
    <definedName name="param_cuthi" localSheetId="6" hidden="1">2E+30</definedName>
    <definedName name="param_cuthi" localSheetId="4" hidden="1">2E+30</definedName>
    <definedName name="param_cuthi" localSheetId="2" hidden="1">2E+30</definedName>
    <definedName name="param_cuthi" localSheetId="0" hidden="1">2E+30</definedName>
    <definedName name="param_cuthi" localSheetId="3" hidden="1">2E+30</definedName>
    <definedName name="param_cutlo" localSheetId="1" hidden="1">-2E+30</definedName>
    <definedName name="param_cutlo" localSheetId="5" hidden="1">-2E+30</definedName>
    <definedName name="param_cutlo" localSheetId="6" hidden="1">-2E+30</definedName>
    <definedName name="param_cutlo" localSheetId="4" hidden="1">-2E+30</definedName>
    <definedName name="param_cutlo" localSheetId="2" hidden="1">-2E+30</definedName>
    <definedName name="param_cutlo" localSheetId="0" hidden="1">-2E+30</definedName>
    <definedName name="param_cutlo" localSheetId="3" hidden="1">-2E+30</definedName>
    <definedName name="param_epstep" localSheetId="1" hidden="1">0.000001</definedName>
    <definedName name="param_epstep" localSheetId="5" hidden="1">0.000001</definedName>
    <definedName name="param_epstep" localSheetId="6" hidden="1">0.000001</definedName>
    <definedName name="param_epstep" localSheetId="4" hidden="1">0.000001</definedName>
    <definedName name="param_epstep" localSheetId="2" hidden="1">0.000001</definedName>
    <definedName name="param_epstep" localSheetId="0" hidden="1">0.000001</definedName>
    <definedName name="param_epstep" localSheetId="3" hidden="1">0.000001</definedName>
    <definedName name="param_iisbnd" localSheetId="1" hidden="1">0</definedName>
    <definedName name="param_iisbnd" localSheetId="5" hidden="1">0</definedName>
    <definedName name="param_iisbnd" localSheetId="6" hidden="1">0</definedName>
    <definedName name="param_iisbnd" localSheetId="4" hidden="1">0</definedName>
    <definedName name="param_iisbnd" localSheetId="2" hidden="1">0</definedName>
    <definedName name="param_iisbnd" localSheetId="0" hidden="1">0</definedName>
    <definedName name="param_iisbnd" localSheetId="3" hidden="1">0</definedName>
    <definedName name="qpsolver_itr" localSheetId="1" hidden="1">100</definedName>
    <definedName name="qpsolver_lin" localSheetId="1" hidden="1">1</definedName>
    <definedName name="qpsolver_neg" localSheetId="1" hidden="1">0</definedName>
    <definedName name="qpsolver_piv" localSheetId="1" hidden="1">0.000001</definedName>
    <definedName name="qpsolver_pre" localSheetId="1" hidden="1">0.000001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Base!$B$132:$X$132</definedName>
    <definedName name="solver_adj" localSheetId="5" hidden="1">Copen!$C$134:$L$134</definedName>
    <definedName name="solver_adj" localSheetId="6" hidden="1">Copenrich!$C$134:$L$134</definedName>
    <definedName name="solver_adj" localSheetId="4" hidden="1">LimT!$C$134:$L$134</definedName>
    <definedName name="solver_adj" localSheetId="2" hidden="1">Miu!$C$133:$X$133</definedName>
    <definedName name="solver_adj" localSheetId="0" hidden="1">Parameters!$B$48:$B$52</definedName>
    <definedName name="solver_adj" localSheetId="3" hidden="1">Tax!$C$134:$X$134</definedName>
    <definedName name="solver_adj_ob" localSheetId="1" hidden="1">1</definedName>
    <definedName name="solver_adj_ob" localSheetId="5" hidden="1">1</definedName>
    <definedName name="solver_adj_ob" localSheetId="6" hidden="1">1</definedName>
    <definedName name="solver_adj_ob" localSheetId="4" hidden="1">1</definedName>
    <definedName name="solver_adj_ob" localSheetId="2" hidden="1">1</definedName>
    <definedName name="solver_adj_ob" localSheetId="0" hidden="1">1</definedName>
    <definedName name="solver_adj_ob" localSheetId="3" hidden="1">1</definedName>
    <definedName name="solver_adj_ob1" localSheetId="1" hidden="1">1</definedName>
    <definedName name="solver_adj_ob1" localSheetId="5" hidden="1">1</definedName>
    <definedName name="solver_adj_ob1" localSheetId="6" hidden="1">1</definedName>
    <definedName name="solver_adj_ob1" localSheetId="2" hidden="1">1</definedName>
    <definedName name="solver_adj1" localSheetId="1" hidden="1">Base!$AA$133:$AC$133</definedName>
    <definedName name="solver_cha" localSheetId="1" hidden="1">0</definedName>
    <definedName name="solver_cha" localSheetId="5" hidden="1">0</definedName>
    <definedName name="solver_cha" localSheetId="6" hidden="1">0</definedName>
    <definedName name="solver_cha" localSheetId="4" hidden="1">0</definedName>
    <definedName name="solver_cha" localSheetId="2" hidden="1">0</definedName>
    <definedName name="solver_cha" localSheetId="0" hidden="1">0</definedName>
    <definedName name="solver_cha" localSheetId="3" hidden="1">0</definedName>
    <definedName name="solver_chc1" localSheetId="5" hidden="1">0</definedName>
    <definedName name="solver_chc1" localSheetId="6" hidden="1">0</definedName>
    <definedName name="solver_chc1" localSheetId="4" hidden="1">0</definedName>
    <definedName name="solver_chc1" localSheetId="2" hidden="1">0</definedName>
    <definedName name="solver_chc1" localSheetId="3" hidden="1">0</definedName>
    <definedName name="solver_chc2" localSheetId="5" hidden="1">0</definedName>
    <definedName name="solver_chc2" localSheetId="6" hidden="1">0</definedName>
    <definedName name="solver_chc2" localSheetId="4" hidden="1">0</definedName>
    <definedName name="solver_chc2" localSheetId="2" hidden="1">0</definedName>
    <definedName name="solver_chc2" localSheetId="3" hidden="1">0</definedName>
    <definedName name="solver_chc3" localSheetId="5" hidden="1">0</definedName>
    <definedName name="solver_chc3" localSheetId="6" hidden="1">0</definedName>
    <definedName name="solver_chc3" localSheetId="4" hidden="1">0</definedName>
    <definedName name="solver_chc3" localSheetId="3" hidden="1">0</definedName>
    <definedName name="solver_chc4" localSheetId="4" hidden="1">0</definedName>
    <definedName name="solver_chc5" localSheetId="4" hidden="1">0</definedName>
    <definedName name="solver_chn" localSheetId="1" hidden="1">4</definedName>
    <definedName name="solver_chn" localSheetId="5" hidden="1">4</definedName>
    <definedName name="solver_chn" localSheetId="6" hidden="1">4</definedName>
    <definedName name="solver_chn" localSheetId="4" hidden="1">4</definedName>
    <definedName name="solver_chn" localSheetId="2" hidden="1">4</definedName>
    <definedName name="solver_chn" localSheetId="0" hidden="1">4</definedName>
    <definedName name="solver_chn" localSheetId="3" hidden="1">4</definedName>
    <definedName name="solver_chp1" localSheetId="5" hidden="1">0</definedName>
    <definedName name="solver_chp1" localSheetId="6" hidden="1">0</definedName>
    <definedName name="solver_chp1" localSheetId="4" hidden="1">0</definedName>
    <definedName name="solver_chp1" localSheetId="2" hidden="1">0</definedName>
    <definedName name="solver_chp1" localSheetId="3" hidden="1">0</definedName>
    <definedName name="solver_chp2" localSheetId="5" hidden="1">0</definedName>
    <definedName name="solver_chp2" localSheetId="6" hidden="1">0</definedName>
    <definedName name="solver_chp2" localSheetId="4" hidden="1">0</definedName>
    <definedName name="solver_chp2" localSheetId="2" hidden="1">0</definedName>
    <definedName name="solver_chp2" localSheetId="3" hidden="1">0</definedName>
    <definedName name="solver_chp3" localSheetId="5" hidden="1">0</definedName>
    <definedName name="solver_chp3" localSheetId="6" hidden="1">0</definedName>
    <definedName name="solver_chp3" localSheetId="4" hidden="1">0</definedName>
    <definedName name="solver_chp3" localSheetId="3" hidden="1">0</definedName>
    <definedName name="solver_chp4" localSheetId="4" hidden="1">0</definedName>
    <definedName name="solver_chp5" localSheetId="4" hidden="1">0</definedName>
    <definedName name="solver_cht" localSheetId="1" hidden="1">0</definedName>
    <definedName name="solver_cht" localSheetId="5" hidden="1">0</definedName>
    <definedName name="solver_cht" localSheetId="6" hidden="1">0</definedName>
    <definedName name="solver_cht" localSheetId="4" hidden="1">0</definedName>
    <definedName name="solver_cht" localSheetId="2" hidden="1">0</definedName>
    <definedName name="solver_cht" localSheetId="0" hidden="1">0</definedName>
    <definedName name="solver_cht" localSheetId="3" hidden="1">0</definedName>
    <definedName name="solver_cir1" localSheetId="5" hidden="1">1</definedName>
    <definedName name="solver_cir1" localSheetId="6" hidden="1">1</definedName>
    <definedName name="solver_cir1" localSheetId="4" hidden="1">1</definedName>
    <definedName name="solver_cir1" localSheetId="2" hidden="1">1</definedName>
    <definedName name="solver_cir1" localSheetId="3" hidden="1">1</definedName>
    <definedName name="solver_cir2" localSheetId="5" hidden="1">1</definedName>
    <definedName name="solver_cir2" localSheetId="6" hidden="1">1</definedName>
    <definedName name="solver_cir2" localSheetId="4" hidden="1">1</definedName>
    <definedName name="solver_cir2" localSheetId="2" hidden="1">1</definedName>
    <definedName name="solver_cir2" localSheetId="3" hidden="1">1</definedName>
    <definedName name="solver_cir3" localSheetId="5" hidden="1">1</definedName>
    <definedName name="solver_cir3" localSheetId="6" hidden="1">1</definedName>
    <definedName name="solver_cir3" localSheetId="4" hidden="1">1</definedName>
    <definedName name="solver_cir3" localSheetId="3" hidden="1">1</definedName>
    <definedName name="solver_cir4" localSheetId="4" hidden="1">1</definedName>
    <definedName name="solver_cir5" localSheetId="4" hidden="1">1</definedName>
    <definedName name="solver_con" localSheetId="1" hidden="1">" "</definedName>
    <definedName name="solver_con" localSheetId="5" hidden="1">" "</definedName>
    <definedName name="solver_con" localSheetId="6" hidden="1">" "</definedName>
    <definedName name="solver_con" localSheetId="4" hidden="1">" "</definedName>
    <definedName name="solver_con" localSheetId="2" hidden="1">" "</definedName>
    <definedName name="solver_con" localSheetId="0" hidden="1">" "</definedName>
    <definedName name="solver_con" localSheetId="3" hidden="1">" "</definedName>
    <definedName name="solver_con1" localSheetId="5" hidden="1">" "</definedName>
    <definedName name="solver_con1" localSheetId="6" hidden="1">" "</definedName>
    <definedName name="solver_con1" localSheetId="4" hidden="1">" "</definedName>
    <definedName name="solver_con1" localSheetId="2" hidden="1">" "</definedName>
    <definedName name="solver_con1" localSheetId="3" hidden="1">" "</definedName>
    <definedName name="solver_con2" localSheetId="5" hidden="1">" "</definedName>
    <definedName name="solver_con2" localSheetId="6" hidden="1">" "</definedName>
    <definedName name="solver_con2" localSheetId="4" hidden="1">" "</definedName>
    <definedName name="solver_con2" localSheetId="2" hidden="1">" "</definedName>
    <definedName name="solver_con2" localSheetId="3" hidden="1">" "</definedName>
    <definedName name="solver_con3" localSheetId="5" hidden="1">" "</definedName>
    <definedName name="solver_con3" localSheetId="6" hidden="1">" "</definedName>
    <definedName name="solver_con3" localSheetId="4" hidden="1">" "</definedName>
    <definedName name="solver_con3" localSheetId="3" hidden="1">" "</definedName>
    <definedName name="solver_con4" localSheetId="4" hidden="1">" "</definedName>
    <definedName name="solver_con5" localSheetId="4" hidden="1">" "</definedName>
    <definedName name="solver_cvg" localSheetId="1" hidden="1">0.000000001</definedName>
    <definedName name="solver_cvg" localSheetId="5" hidden="1">0.00000000000000001</definedName>
    <definedName name="solver_cvg" localSheetId="6" hidden="1">0.00000000001</definedName>
    <definedName name="solver_cvg" localSheetId="4" hidden="1">0.00000000001</definedName>
    <definedName name="solver_cvg" localSheetId="2" hidden="1">0.000001</definedName>
    <definedName name="solver_cvg" localSheetId="0" hidden="1">0.000001</definedName>
    <definedName name="solver_cvg" localSheetId="3" hidden="1">0.0000001</definedName>
    <definedName name="solver_dia" localSheetId="1" hidden="1">5</definedName>
    <definedName name="solver_dia" localSheetId="5" hidden="1">5</definedName>
    <definedName name="solver_dia" localSheetId="6" hidden="1">5</definedName>
    <definedName name="solver_dia" localSheetId="4" hidden="1">5</definedName>
    <definedName name="solver_dia" localSheetId="2" hidden="1">5</definedName>
    <definedName name="solver_dia" localSheetId="0" hidden="1">5</definedName>
    <definedName name="solver_dia" localSheetId="3" hidden="1">5</definedName>
    <definedName name="solver_drv" localSheetId="1" hidden="1">1</definedName>
    <definedName name="solver_drv" localSheetId="5" hidden="1">2</definedName>
    <definedName name="solver_drv" localSheetId="6" hidden="1">1</definedName>
    <definedName name="solver_drv" localSheetId="4" hidden="1">1</definedName>
    <definedName name="solver_drv" localSheetId="2" hidden="1">1</definedName>
    <definedName name="solver_drv" localSheetId="0" hidden="1">1</definedName>
    <definedName name="solver_drv" localSheetId="3" hidden="1">1</definedName>
    <definedName name="solver_eng" localSheetId="1" hidden="1">1</definedName>
    <definedName name="solver_eng" localSheetId="5" hidden="1">0</definedName>
    <definedName name="solver_eng" localSheetId="6" hidden="1">1</definedName>
    <definedName name="solver_eng" localSheetId="4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est" localSheetId="4" hidden="1">2</definedName>
    <definedName name="solver_est" localSheetId="2" hidden="1">1</definedName>
    <definedName name="solver_est" localSheetId="0" hidden="1">1</definedName>
    <definedName name="solver_est" localSheetId="3" hidden="1">2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ao" localSheetId="5" hidden="1">0</definedName>
    <definedName name="solver_iao" localSheetId="6" hidden="1">0</definedName>
    <definedName name="solver_iao" localSheetId="4" hidden="1">0</definedName>
    <definedName name="solver_iao" localSheetId="2" hidden="1">0</definedName>
    <definedName name="solver_iao" localSheetId="0" hidden="1">0</definedName>
    <definedName name="solver_iao" localSheetId="3" hidden="1">0</definedName>
    <definedName name="solver_inc" localSheetId="1" hidden="1">0</definedName>
    <definedName name="solver_inc" localSheetId="5" hidden="1">1</definedName>
    <definedName name="solver_int" localSheetId="1" hidden="1">1</definedName>
    <definedName name="solver_int" localSheetId="5" hidden="1">0</definedName>
    <definedName name="solver_int" localSheetId="6" hidden="1">0</definedName>
    <definedName name="solver_int" localSheetId="4" hidden="1">0</definedName>
    <definedName name="solver_int" localSheetId="2" hidden="1">0</definedName>
    <definedName name="solver_int" localSheetId="0" hidden="1">0</definedName>
    <definedName name="solver_int" localSheetId="3" hidden="1">0</definedName>
    <definedName name="solver_irs" localSheetId="1" hidden="1">0</definedName>
    <definedName name="solver_irs" localSheetId="5" hidden="1">0</definedName>
    <definedName name="solver_irs" localSheetId="6" hidden="1">0</definedName>
    <definedName name="solver_irs" localSheetId="4" hidden="1">0</definedName>
    <definedName name="solver_irs" localSheetId="2" hidden="1">0</definedName>
    <definedName name="solver_irs" localSheetId="0" hidden="1">0</definedName>
    <definedName name="solver_irs" localSheetId="3" hidden="1">0</definedName>
    <definedName name="solver_ism" localSheetId="1" hidden="1">0</definedName>
    <definedName name="solver_ism" localSheetId="5" hidden="1">0</definedName>
    <definedName name="solver_ism" localSheetId="6" hidden="1">0</definedName>
    <definedName name="solver_ism" localSheetId="4" hidden="1">0</definedName>
    <definedName name="solver_ism" localSheetId="2" hidden="1">0</definedName>
    <definedName name="solver_ism" localSheetId="0" hidden="1">0</definedName>
    <definedName name="solver_ism" localSheetId="3" hidden="1">0</definedName>
    <definedName name="solver_itr" localSheetId="1" hidden="1">100</definedName>
    <definedName name="solver_itr" localSheetId="5" hidden="1">10000</definedName>
    <definedName name="solver_itr" localSheetId="6" hidden="1">10000</definedName>
    <definedName name="solver_itr" localSheetId="4" hidden="1">10000</definedName>
    <definedName name="solver_itr" localSheetId="2" hidden="1">100</definedName>
    <definedName name="solver_itr" localSheetId="0" hidden="1">100</definedName>
    <definedName name="solver_itr" localSheetId="3" hidden="1">10000</definedName>
    <definedName name="solver_kiv" localSheetId="1" hidden="1">2E+30</definedName>
    <definedName name="solver_kiv" localSheetId="5" hidden="1">2E+30</definedName>
    <definedName name="solver_kiv" localSheetId="6" hidden="1">2E+30</definedName>
    <definedName name="solver_kiv" localSheetId="4" hidden="1">2E+30</definedName>
    <definedName name="solver_kiv" localSheetId="2" hidden="1">2E+30</definedName>
    <definedName name="solver_kiv" localSheetId="0" hidden="1">2E+30</definedName>
    <definedName name="solver_kiv" localSheetId="3" hidden="1">2E+30</definedName>
    <definedName name="solver_lhs_ob1" localSheetId="5" hidden="1">0</definedName>
    <definedName name="solver_lhs_ob1" localSheetId="6" hidden="1">0</definedName>
    <definedName name="solver_lhs_ob1" localSheetId="4" hidden="1">0</definedName>
    <definedName name="solver_lhs_ob1" localSheetId="2" hidden="1">0</definedName>
    <definedName name="solver_lhs_ob1" localSheetId="3" hidden="1">0</definedName>
    <definedName name="solver_lhs_ob2" localSheetId="5" hidden="1">0</definedName>
    <definedName name="solver_lhs_ob2" localSheetId="6" hidden="1">0</definedName>
    <definedName name="solver_lhs_ob2" localSheetId="4" hidden="1">0</definedName>
    <definedName name="solver_lhs_ob2" localSheetId="2" hidden="1">0</definedName>
    <definedName name="solver_lhs_ob2" localSheetId="3" hidden="1">0</definedName>
    <definedName name="solver_lhs_ob3" localSheetId="5" hidden="1">0</definedName>
    <definedName name="solver_lhs_ob3" localSheetId="6" hidden="1">0</definedName>
    <definedName name="solver_lhs_ob3" localSheetId="4" hidden="1">0</definedName>
    <definedName name="solver_lhs_ob3" localSheetId="3" hidden="1">0</definedName>
    <definedName name="solver_lhs_ob4" localSheetId="4" hidden="1">0</definedName>
    <definedName name="solver_lhs_ob5" localSheetId="4" hidden="1">0</definedName>
    <definedName name="solver_lhs1" localSheetId="1" hidden="1">Base!$B$133:$Z$133</definedName>
    <definedName name="solver_lhs1" localSheetId="5" hidden="1">Copen!$F$133:$AL$133</definedName>
    <definedName name="solver_lhs1" localSheetId="6" hidden="1">Copenrich!$B$135:$BI$135</definedName>
    <definedName name="solver_lhs1" localSheetId="4" hidden="1">LimT!$D$121:$AJ$121</definedName>
    <definedName name="solver_lhs1" localSheetId="2" hidden="1">Miu!$C$135:$Z$135</definedName>
    <definedName name="solver_lhs1" localSheetId="3" hidden="1">Tax!$B$133:$AD$133</definedName>
    <definedName name="solver_lhs2" localSheetId="1" hidden="1">Base!$B$133:$Z$133</definedName>
    <definedName name="solver_lhs2" localSheetId="5" hidden="1">Copen!$C$134:$Z$134</definedName>
    <definedName name="solver_lhs2" localSheetId="6" hidden="1">Copenrich!$B$135:$BI$135</definedName>
    <definedName name="solver_lhs2" localSheetId="4" hidden="1">LimT!$B$133:$X$133</definedName>
    <definedName name="solver_lhs2" localSheetId="2" hidden="1">Miu!$C$133:$BE$133</definedName>
    <definedName name="solver_lhs2" localSheetId="3" hidden="1">Tax!$C$134:$X$134</definedName>
    <definedName name="solver_lhs3" localSheetId="1" hidden="1">Base!$B$119</definedName>
    <definedName name="solver_lhs3" localSheetId="5" hidden="1">Copen!$C$134:$Z$134</definedName>
    <definedName name="solver_lhs3" localSheetId="6" hidden="1">Copenrich!$B$134:$AT$134</definedName>
    <definedName name="solver_lhs3" localSheetId="4" hidden="1">LimT!$C$134:$X$134</definedName>
    <definedName name="solver_lhs3" localSheetId="3" hidden="1">Tax!$C$134:$X$134</definedName>
    <definedName name="solver_lhs4" localSheetId="4" hidden="1">LimT!$C$134:$X$134</definedName>
    <definedName name="solver_lhs5" localSheetId="4" hidden="1">LimT!$C$134:$AG$134</definedName>
    <definedName name="solver_license" localSheetId="3" hidden="1">"*1NSR3YFNMYSVTCS"</definedName>
    <definedName name="solver_lin" localSheetId="1" hidden="1">2</definedName>
    <definedName name="solver_lin" localSheetId="5" hidden="1">2</definedName>
    <definedName name="solver_lin" localSheetId="6" hidden="1">2</definedName>
    <definedName name="solver_lin" localSheetId="4" hidden="1">2</definedName>
    <definedName name="solver_lin" localSheetId="2" hidden="1">2</definedName>
    <definedName name="solver_lin" localSheetId="0" hidden="1">2</definedName>
    <definedName name="solver_lin" localSheetId="3" hidden="1">2</definedName>
    <definedName name="solver_log" localSheetId="1" hidden="1">1</definedName>
    <definedName name="solver_lva" localSheetId="1" hidden="1">0</definedName>
    <definedName name="solver_lva" localSheetId="5" hidden="1">1</definedName>
    <definedName name="solver_lva" localSheetId="6" hidden="1">0</definedName>
    <definedName name="solver_lva" localSheetId="4" hidden="1">0</definedName>
    <definedName name="solver_lva" localSheetId="2" hidden="1">0</definedName>
    <definedName name="solver_lva" localSheetId="0" hidden="1">0</definedName>
    <definedName name="solver_lva" localSheetId="3" hidden="1">0</definedName>
    <definedName name="solver_mda" localSheetId="1" hidden="1">4</definedName>
    <definedName name="solver_mda" localSheetId="5" hidden="1">4</definedName>
    <definedName name="solver_mda" localSheetId="6" hidden="1">4</definedName>
    <definedName name="solver_mda" localSheetId="4" hidden="1">4</definedName>
    <definedName name="solver_mda" localSheetId="2" hidden="1">4</definedName>
    <definedName name="solver_mda" localSheetId="0" hidden="1">4</definedName>
    <definedName name="solver_mda" localSheetId="3" hidden="1">4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ip" localSheetId="2" hidden="1">2147483647</definedName>
    <definedName name="solver_mip" localSheetId="0" hidden="1">2147483647</definedName>
    <definedName name="solver_mip" localSheetId="3" hidden="1">5000</definedName>
    <definedName name="solver_mod" localSheetId="1" hidden="1">3</definedName>
    <definedName name="solver_mod" localSheetId="5" hidden="1">3</definedName>
    <definedName name="solver_mod" localSheetId="6" hidden="1">3</definedName>
    <definedName name="solver_mod" localSheetId="4" hidden="1">3</definedName>
    <definedName name="solver_mod" localSheetId="2" hidden="1">3</definedName>
    <definedName name="solver_mod" localSheetId="0" hidden="1">3</definedName>
    <definedName name="solver_mod" localSheetId="3" hidden="1">3</definedName>
    <definedName name="solver_msl" localSheetId="1" hidden="1">0</definedName>
    <definedName name="solver_msl" localSheetId="5" hidden="1">0</definedName>
    <definedName name="solver_msl" localSheetId="6" hidden="1">0</definedName>
    <definedName name="solver_msl" localSheetId="4" hidden="1">0</definedName>
    <definedName name="solver_msl" localSheetId="2" hidden="1">0</definedName>
    <definedName name="solver_msl" localSheetId="0" hidden="1">0</definedName>
    <definedName name="solver_msl" localSheetId="3" hidden="1">0</definedName>
    <definedName name="solver_neg" localSheetId="1" hidden="1">0</definedName>
    <definedName name="solver_neg" localSheetId="5" hidden="1">1</definedName>
    <definedName name="solver_neg" localSheetId="6" hidden="1">0</definedName>
    <definedName name="solver_neg" localSheetId="4" hidden="1">0</definedName>
    <definedName name="solver_neg" localSheetId="2" hidden="1">2</definedName>
    <definedName name="solver_neg" localSheetId="0" hidden="1">2</definedName>
    <definedName name="solver_neg" localSheetId="3" hidden="1">2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od" localSheetId="2" hidden="1">2147483647</definedName>
    <definedName name="solver_nod" localSheetId="0" hidden="1">2147483647</definedName>
    <definedName name="solver_nod" localSheetId="3" hidden="1">5000</definedName>
    <definedName name="solver_ntr" localSheetId="1" hidden="1">0</definedName>
    <definedName name="solver_ntr" localSheetId="5" hidden="1">0</definedName>
    <definedName name="solver_ntr" localSheetId="6" hidden="1">0</definedName>
    <definedName name="solver_ntr" localSheetId="4" hidden="1">0</definedName>
    <definedName name="solver_ntr" localSheetId="2" hidden="1">0</definedName>
    <definedName name="solver_ntr" localSheetId="0" hidden="1">0</definedName>
    <definedName name="solver_ntr" localSheetId="3" hidden="1">2</definedName>
    <definedName name="solver_ntri" localSheetId="3" hidden="1">1000</definedName>
    <definedName name="solver_ntri" hidden="1">1000</definedName>
    <definedName name="solver_num" localSheetId="1" hidden="1">0</definedName>
    <definedName name="solver_num" localSheetId="5" hidden="1">3</definedName>
    <definedName name="solver_num" localSheetId="6" hidden="1">3</definedName>
    <definedName name="solver_num" localSheetId="4" hidden="1">4</definedName>
    <definedName name="solver_num" localSheetId="2" hidden="1">2</definedName>
    <definedName name="solver_num" localSheetId="0" hidden="1">0</definedName>
    <definedName name="solver_num" localSheetId="3" hidden="1">3</definedName>
    <definedName name="solver_nwt" localSheetId="1" hidden="1">1</definedName>
    <definedName name="solver_nwt" localSheetId="5" hidden="1">2</definedName>
    <definedName name="solver_nwt" localSheetId="6" hidden="1">1</definedName>
    <definedName name="solver_nwt" localSheetId="4" hidden="1">1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obc" localSheetId="1" hidden="1">0</definedName>
    <definedName name="solver_obc" localSheetId="5" hidden="1">0</definedName>
    <definedName name="solver_obc" localSheetId="6" hidden="1">0</definedName>
    <definedName name="solver_obc" localSheetId="4" hidden="1">0</definedName>
    <definedName name="solver_obc" localSheetId="2" hidden="1">0</definedName>
    <definedName name="solver_obc" localSheetId="0" hidden="1">0</definedName>
    <definedName name="solver_obc" localSheetId="3" hidden="1">0</definedName>
    <definedName name="solver_obp" localSheetId="1" hidden="1">0</definedName>
    <definedName name="solver_obp" localSheetId="5" hidden="1">0</definedName>
    <definedName name="solver_obp" localSheetId="6" hidden="1">0</definedName>
    <definedName name="solver_obp" localSheetId="4" hidden="1">0</definedName>
    <definedName name="solver_obp" localSheetId="2" hidden="1">0</definedName>
    <definedName name="solver_obp" localSheetId="0" hidden="1">0</definedName>
    <definedName name="solver_obp" localSheetId="3" hidden="1">0</definedName>
    <definedName name="solver_opt" localSheetId="1" hidden="1">Base!$B$130</definedName>
    <definedName name="solver_opt" localSheetId="5" hidden="1">Copen!$B$130</definedName>
    <definedName name="solver_opt" localSheetId="6" hidden="1">Copenrich!$B$130</definedName>
    <definedName name="solver_opt" localSheetId="4" hidden="1">LimT!$B$130</definedName>
    <definedName name="solver_opt" localSheetId="2" hidden="1">Miu!$B$130</definedName>
    <definedName name="solver_opt" localSheetId="0" hidden="1">Parameters!$J$56</definedName>
    <definedName name="solver_opt" localSheetId="3" hidden="1">Tax!$B$130</definedName>
    <definedName name="solver_opt_ob" localSheetId="1" hidden="1">1</definedName>
    <definedName name="solver_opt_ob" localSheetId="5" hidden="1">1</definedName>
    <definedName name="solver_opt_ob" localSheetId="6" hidden="1">1</definedName>
    <definedName name="solver_opt_ob" localSheetId="4" hidden="1">1</definedName>
    <definedName name="solver_opt_ob" localSheetId="2" hidden="1">1</definedName>
    <definedName name="solver_opt_ob" localSheetId="0" hidden="1">1</definedName>
    <definedName name="solver_opt_ob" localSheetId="3" hidden="1">1</definedName>
    <definedName name="solver_pre" localSheetId="1" hidden="1">0.000000001</definedName>
    <definedName name="solver_pre" localSheetId="5" hidden="1">0.000000001</definedName>
    <definedName name="solver_pre" localSheetId="6" hidden="1">0.000000001</definedName>
    <definedName name="solver_pre" localSheetId="4" hidden="1">0.000000001</definedName>
    <definedName name="solver_pre" localSheetId="2" hidden="1">0.00000001</definedName>
    <definedName name="solver_pre" localSheetId="0" hidden="1">0.000000001</definedName>
    <definedName name="solver_pre" localSheetId="3" hidden="1">0.0000001</definedName>
    <definedName name="solver_psi" localSheetId="1" hidden="1">0</definedName>
    <definedName name="solver_psi" localSheetId="5" hidden="1">0</definedName>
    <definedName name="solver_psi" localSheetId="6" hidden="1">0</definedName>
    <definedName name="solver_psi" localSheetId="4" hidden="1">0</definedName>
    <definedName name="solver_psi" localSheetId="2" hidden="1">0</definedName>
    <definedName name="solver_psi" localSheetId="0" hidden="1">0</definedName>
    <definedName name="solver_psi" localSheetId="3" hidden="1">0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4" hidden="1">1</definedName>
    <definedName name="solver_rbv" localSheetId="2" hidden="1">1</definedName>
    <definedName name="solver_rbv" localSheetId="0" hidden="1">1</definedName>
    <definedName name="solver_rbv" localSheetId="3" hidden="1">1</definedName>
    <definedName name="solver_rdp" localSheetId="1" hidden="1">0</definedName>
    <definedName name="solver_rdp" localSheetId="5" hidden="1">0</definedName>
    <definedName name="solver_rdp" localSheetId="6" hidden="1">0</definedName>
    <definedName name="solver_rdp" localSheetId="4" hidden="1">0</definedName>
    <definedName name="solver_rdp" localSheetId="2" hidden="1">0</definedName>
    <definedName name="solver_rdp" localSheetId="0" hidden="1">0</definedName>
    <definedName name="solver_rdp" localSheetId="3" hidden="1">0</definedName>
    <definedName name="solver_rel1" localSheetId="1" hidden="1">3</definedName>
    <definedName name="solver_rel1" localSheetId="5" hidden="1">1</definedName>
    <definedName name="solver_rel1" localSheetId="6" hidden="1">1</definedName>
    <definedName name="solver_rel1" localSheetId="4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5" hidden="1">1</definedName>
    <definedName name="solver_rel2" localSheetId="6" hidden="1">3</definedName>
    <definedName name="solver_rel2" localSheetId="4" hidden="1">1</definedName>
    <definedName name="solver_rel2" localSheetId="2" hidden="1">1</definedName>
    <definedName name="solver_rel2" localSheetId="3" hidden="1">1</definedName>
    <definedName name="solver_rel3" localSheetId="1" hidden="1">1</definedName>
    <definedName name="solver_rel3" localSheetId="5" hidden="1">3</definedName>
    <definedName name="solver_rel3" localSheetId="6" hidden="1">1</definedName>
    <definedName name="solver_rel3" localSheetId="4" hidden="1">3</definedName>
    <definedName name="solver_rel3" localSheetId="3" hidden="1">3</definedName>
    <definedName name="solver_rel4" localSheetId="4" hidden="1">1</definedName>
    <definedName name="solver_rel5" localSheetId="4" hidden="1">1</definedName>
    <definedName name="solver_rep" localSheetId="1" hidden="1">0</definedName>
    <definedName name="solver_rep" localSheetId="5" hidden="1">0</definedName>
    <definedName name="solver_rep" localSheetId="6" hidden="1">0</definedName>
    <definedName name="solver_rep" localSheetId="4" hidden="1">0</definedName>
    <definedName name="solver_rep" localSheetId="2" hidden="1">0</definedName>
    <definedName name="solver_rep" localSheetId="0" hidden="1">0</definedName>
    <definedName name="solver_rep" localSheetId="3" hidden="1">0</definedName>
    <definedName name="solver_rhs1" localSheetId="1" hidden="1">0.0001</definedName>
    <definedName name="solver_rhs1" localSheetId="5" hidden="1">1.01</definedName>
    <definedName name="solver_rhs1" localSheetId="6" hidden="1">1.01</definedName>
    <definedName name="solver_rhs1" localSheetId="4" hidden="1">2.5</definedName>
    <definedName name="solver_rhs1" localSheetId="2" hidden="1">1</definedName>
    <definedName name="solver_rhs1" localSheetId="3" hidden="1">1</definedName>
    <definedName name="solver_rhs2" localSheetId="1" hidden="1">0.0001</definedName>
    <definedName name="solver_rhs2" localSheetId="5" hidden="1">1000</definedName>
    <definedName name="solver_rhs2" localSheetId="6" hidden="1">0.001</definedName>
    <definedName name="solver_rhs2" localSheetId="4" hidden="1">1.1</definedName>
    <definedName name="solver_rhs2" localSheetId="2" hidden="1">1</definedName>
    <definedName name="solver_rhs2" localSheetId="3" hidden="1">1200</definedName>
    <definedName name="solver_rhs3" localSheetId="1" hidden="1">1</definedName>
    <definedName name="solver_rhs3" localSheetId="5" hidden="1">10</definedName>
    <definedName name="solver_rhs3" localSheetId="6" hidden="1">1200</definedName>
    <definedName name="solver_rhs3" localSheetId="4" hidden="1">1</definedName>
    <definedName name="solver_rhs3" localSheetId="3" hidden="1">50</definedName>
    <definedName name="solver_rhs4" localSheetId="4" hidden="1">1200</definedName>
    <definedName name="solver_rhs5" localSheetId="4" hidden="1">1000</definedName>
    <definedName name="solver_rlx" localSheetId="1" hidden="1">0</definedName>
    <definedName name="solver_rlx" localSheetId="5" hidden="1">0</definedName>
    <definedName name="solver_rlx" localSheetId="6" hidden="1">0</definedName>
    <definedName name="solver_rlx" localSheetId="4" hidden="1">0</definedName>
    <definedName name="solver_rlx" localSheetId="2" hidden="1">0</definedName>
    <definedName name="solver_rlx" localSheetId="0" hidden="1">0</definedName>
    <definedName name="solver_rlx" localSheetId="3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mp" localSheetId="3" hidden="1">1</definedName>
    <definedName name="solver_rsmp" hidden="1">1</definedName>
    <definedName name="solver_rtr" localSheetId="1" hidden="1">0</definedName>
    <definedName name="solver_rtr" localSheetId="5" hidden="1">0</definedName>
    <definedName name="solver_rtr" localSheetId="6" hidden="1">0</definedName>
    <definedName name="solver_rtr" localSheetId="4" hidden="1">0</definedName>
    <definedName name="solver_rtr" localSheetId="2" hidden="1">0</definedName>
    <definedName name="solver_rtr" localSheetId="0" hidden="1">0</definedName>
    <definedName name="solver_rtr" localSheetId="3" hidden="1">0</definedName>
    <definedName name="solver_rxc1" localSheetId="5" hidden="1">1</definedName>
    <definedName name="solver_rxc1" localSheetId="6" hidden="1">1</definedName>
    <definedName name="solver_rxc1" localSheetId="4" hidden="1">1</definedName>
    <definedName name="solver_rxc1" localSheetId="2" hidden="1">1</definedName>
    <definedName name="solver_rxc1" localSheetId="3" hidden="1">1</definedName>
    <definedName name="solver_rxc2" localSheetId="5" hidden="1">1</definedName>
    <definedName name="solver_rxc2" localSheetId="6" hidden="1">1</definedName>
    <definedName name="solver_rxc2" localSheetId="4" hidden="1">0</definedName>
    <definedName name="solver_rxc2" localSheetId="2" hidden="1">1</definedName>
    <definedName name="solver_rxc2" localSheetId="3" hidden="1">1</definedName>
    <definedName name="solver_rxc3" localSheetId="5" hidden="1">1</definedName>
    <definedName name="solver_rxc3" localSheetId="6" hidden="1">1</definedName>
    <definedName name="solver_rxc3" localSheetId="4" hidden="1">1</definedName>
    <definedName name="solver_rxc3" localSheetId="3" hidden="1">1</definedName>
    <definedName name="solver_rxc4" localSheetId="4" hidden="1">1</definedName>
    <definedName name="solver_rxc5" localSheetId="4" hidden="1">1</definedName>
    <definedName name="solver_rxv" localSheetId="1" hidden="1">1</definedName>
    <definedName name="solver_rxv" localSheetId="5" hidden="1">1</definedName>
    <definedName name="solver_rxv" localSheetId="6" hidden="1">1</definedName>
    <definedName name="solver_rxv" localSheetId="4" hidden="1">1</definedName>
    <definedName name="solver_rxv" localSheetId="2" hidden="1">1</definedName>
    <definedName name="solver_rxv" localSheetId="0" hidden="1">1</definedName>
    <definedName name="solver_rxv" localSheetId="3" hidden="1">1</definedName>
    <definedName name="solver_rxv1" localSheetId="1" hidden="1">0</definedName>
    <definedName name="solver_scl" localSheetId="1" hidden="1">0</definedName>
    <definedName name="solver_scl" localSheetId="5" hidden="1">0</definedName>
    <definedName name="solver_scl" localSheetId="6" hidden="1">0</definedName>
    <definedName name="solver_scl" localSheetId="4" hidden="1">0</definedName>
    <definedName name="solver_scl" localSheetId="2" hidden="1">2</definedName>
    <definedName name="solver_scl" localSheetId="0" hidden="1">2</definedName>
    <definedName name="solver_scl" localSheetId="3" hidden="1">2</definedName>
    <definedName name="solver_seed" localSheetId="3" hidden="1">0</definedName>
    <definedName name="solver_seed" hidden="1">0</definedName>
    <definedName name="solver_sel" localSheetId="1" hidden="1">1</definedName>
    <definedName name="solver_sel" localSheetId="5" hidden="1">1</definedName>
    <definedName name="solver_sel" localSheetId="6" hidden="1">1</definedName>
    <definedName name="solver_sel" localSheetId="4" hidden="1">1</definedName>
    <definedName name="solver_sel" localSheetId="2" hidden="1">1</definedName>
    <definedName name="solver_sel" localSheetId="0" hidden="1">1</definedName>
    <definedName name="solver_sel" localSheetId="3" hidden="1">1</definedName>
    <definedName name="solver_sho" localSheetId="1" hidden="1">0</definedName>
    <definedName name="solver_sho" localSheetId="5" hidden="1">0</definedName>
    <definedName name="solver_sho" localSheetId="6" hidden="1">0</definedName>
    <definedName name="solver_sho" localSheetId="4" hidden="1">0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lv" localSheetId="1" hidden="1">0</definedName>
    <definedName name="solver_slv" localSheetId="5" hidden="1">0</definedName>
    <definedName name="solver_slv" localSheetId="6" hidden="1">0</definedName>
    <definedName name="solver_slv" localSheetId="4" hidden="1">0</definedName>
    <definedName name="solver_slv" localSheetId="2" hidden="1">0</definedName>
    <definedName name="solver_slv" localSheetId="0" hidden="1">0</definedName>
    <definedName name="solver_slv" localSheetId="3" hidden="1">0</definedName>
    <definedName name="solver_slvu" localSheetId="1" hidden="1">0</definedName>
    <definedName name="solver_slvu" localSheetId="5" hidden="1">0</definedName>
    <definedName name="solver_slvu" localSheetId="6" hidden="1">0</definedName>
    <definedName name="solver_slvu" localSheetId="4" hidden="1">0</definedName>
    <definedName name="solver_slvu" localSheetId="2" hidden="1">0</definedName>
    <definedName name="solver_slvu" localSheetId="0" hidden="1">0</definedName>
    <definedName name="solver_slvu" localSheetId="3" hidden="1">0</definedName>
    <definedName name="solver_ssz" localSheetId="1" hidden="1">0</definedName>
    <definedName name="solver_ssz" localSheetId="5" hidden="1">0</definedName>
    <definedName name="solver_ssz" localSheetId="6" hidden="1">0</definedName>
    <definedName name="solver_ssz" localSheetId="4" hidden="1">0</definedName>
    <definedName name="solver_ssz" localSheetId="2" hidden="1">0</definedName>
    <definedName name="solver_ssz" localSheetId="0" hidden="1">0</definedName>
    <definedName name="solver_ssz" localSheetId="3" hidden="1">0</definedName>
    <definedName name="solver_tim" localSheetId="1" hidden="1">100</definedName>
    <definedName name="solver_tim" localSheetId="5" hidden="1">100</definedName>
    <definedName name="solver_tim" localSheetId="6" hidden="1">100</definedName>
    <definedName name="solver_tim" localSheetId="4" hidden="1">100</definedName>
    <definedName name="solver_tim" localSheetId="2" hidden="1">100</definedName>
    <definedName name="solver_tim" localSheetId="0" hidden="1">100</definedName>
    <definedName name="solver_tim" localSheetId="3" hidden="1">100</definedName>
    <definedName name="solver_tms" localSheetId="1" hidden="1">0</definedName>
    <definedName name="solver_tms" localSheetId="5" hidden="1">0</definedName>
    <definedName name="solver_tms" localSheetId="6" hidden="1">0</definedName>
    <definedName name="solver_tms" localSheetId="4" hidden="1">0</definedName>
    <definedName name="solver_tms" localSheetId="2" hidden="1">0</definedName>
    <definedName name="solver_tms" localSheetId="0" hidden="1">0</definedName>
    <definedName name="solver_tms" localSheetId="3" hidden="1">0</definedName>
    <definedName name="solver_tol" localSheetId="1" hidden="1">0.0004</definedName>
    <definedName name="solver_tol" localSheetId="5" hidden="1">0</definedName>
    <definedName name="solver_tol" localSheetId="6" hidden="1">0</definedName>
    <definedName name="solver_tol" localSheetId="4" hidden="1">0</definedName>
    <definedName name="solver_tol" localSheetId="2" hidden="1">0.0005</definedName>
    <definedName name="solver_tol" localSheetId="0" hidden="1">0.05</definedName>
    <definedName name="solver_tol" localSheetId="3" hidden="1">0.0005</definedName>
    <definedName name="solver_typ" localSheetId="1" hidden="1">1</definedName>
    <definedName name="solver_typ" localSheetId="5" hidden="1">1</definedName>
    <definedName name="solver_typ" localSheetId="6" hidden="1">1</definedName>
    <definedName name="solver_typ" localSheetId="4" hidden="1">1</definedName>
    <definedName name="solver_typ" localSheetId="2" hidden="1">1</definedName>
    <definedName name="solver_typ" localSheetId="0" hidden="1">2</definedName>
    <definedName name="solver_typ" localSheetId="3" hidden="1">1</definedName>
    <definedName name="solver_ubigm" localSheetId="1" hidden="1">1000000</definedName>
    <definedName name="solver_umod" localSheetId="1" hidden="1">1</definedName>
    <definedName name="solver_umod" localSheetId="5" hidden="1">1</definedName>
    <definedName name="solver_umod" localSheetId="6" hidden="1">1</definedName>
    <definedName name="solver_umod" localSheetId="4" hidden="1">1</definedName>
    <definedName name="solver_umod" localSheetId="2" hidden="1">1</definedName>
    <definedName name="solver_umod" localSheetId="0" hidden="1">1</definedName>
    <definedName name="solver_umod" localSheetId="3" hidden="1">1</definedName>
    <definedName name="solver_urs" localSheetId="1" hidden="1">0</definedName>
    <definedName name="solver_urs" localSheetId="5" hidden="1">0</definedName>
    <definedName name="solver_urs" localSheetId="6" hidden="1">0</definedName>
    <definedName name="solver_urs" localSheetId="4" hidden="1">0</definedName>
    <definedName name="solver_urs" localSheetId="2" hidden="1">0</definedName>
    <definedName name="solver_urs" localSheetId="0" hidden="1">0</definedName>
    <definedName name="solver_urs" localSheetId="3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al" localSheetId="2" hidden="1">0</definedName>
    <definedName name="solver_val" localSheetId="0" hidden="1">2</definedName>
    <definedName name="solver_val" localSheetId="3" hidden="1">0</definedName>
    <definedName name="solver_var" localSheetId="1" hidden="1">" "</definedName>
    <definedName name="solver_var" localSheetId="5" hidden="1">" "</definedName>
    <definedName name="solver_var" localSheetId="6" hidden="1">" "</definedName>
    <definedName name="solver_var" localSheetId="4" hidden="1">" "</definedName>
    <definedName name="solver_var" localSheetId="2" hidden="1">" "</definedName>
    <definedName name="solver_var" localSheetId="0" hidden="1">" "</definedName>
    <definedName name="solver_var" localSheetId="3" hidden="1">" "</definedName>
    <definedName name="solver_var1" localSheetId="1" hidden="1">" "</definedName>
    <definedName name="solver_ver" localSheetId="1" hidden="1">9</definedName>
    <definedName name="solver_ver" localSheetId="5" hidden="1">9</definedName>
    <definedName name="solver_ver" localSheetId="6" hidden="1">9</definedName>
    <definedName name="solver_ver" localSheetId="4" hidden="1">9</definedName>
    <definedName name="solver_ver" localSheetId="2" hidden="1">9</definedName>
    <definedName name="solver_ver" localSheetId="0" hidden="1">9</definedName>
    <definedName name="solver_ver" localSheetId="3" hidden="1">9</definedName>
    <definedName name="solver_vir" localSheetId="1" hidden="1">1</definedName>
    <definedName name="solver_vir" localSheetId="5" hidden="1">1</definedName>
    <definedName name="solver_vir" localSheetId="6" hidden="1">1</definedName>
    <definedName name="solver_vir" localSheetId="4" hidden="1">1</definedName>
    <definedName name="solver_vir" localSheetId="2" hidden="1">1</definedName>
    <definedName name="solver_vir" localSheetId="0" hidden="1">1</definedName>
    <definedName name="solver_vir" localSheetId="3" hidden="1">1</definedName>
    <definedName name="solver_vir1" localSheetId="1" hidden="1">1</definedName>
    <definedName name="solver_vol" localSheetId="1" hidden="1">0</definedName>
    <definedName name="solver_vol" localSheetId="5" hidden="1">0</definedName>
    <definedName name="solver_vol" localSheetId="6" hidden="1">0</definedName>
    <definedName name="solver_vol" localSheetId="4" hidden="1">0</definedName>
    <definedName name="solver_vol" localSheetId="2" hidden="1">0</definedName>
    <definedName name="solver_vol" localSheetId="0" hidden="1">0</definedName>
    <definedName name="solver_vol" localSheetId="3" hidden="1">0</definedName>
    <definedName name="solver_vst" localSheetId="1" hidden="1">0</definedName>
    <definedName name="solver_vst" localSheetId="5" hidden="1">0</definedName>
    <definedName name="solver_vst" localSheetId="6" hidden="1">0</definedName>
    <definedName name="solver_vst" localSheetId="4" hidden="1">0</definedName>
    <definedName name="solver_vst" localSheetId="2" hidden="1">0</definedName>
    <definedName name="solver_vst" localSheetId="0" hidden="1">0</definedName>
    <definedName name="solver_vst" localSheetId="3" hidden="1">0</definedName>
    <definedName name="solver_vst1" localSheetId="1" hidden="1">0</definedName>
    <definedName name="sssolver_cvg" localSheetId="1" hidden="1">0.00001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0</definedName>
    <definedName name="sssolver_nwt" localSheetId="1" hidden="1">1</definedName>
    <definedName name="sssolver_pre" localSheetId="1" hidden="1">0.000001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B136" i="33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125" i="1"/>
  <c r="BI133" i="34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I133" i="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A209" i="27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9"/>
  <c r="D208"/>
  <c r="C208"/>
  <c r="C209"/>
  <c r="B209"/>
  <c r="B208"/>
  <c r="B182" i="34" l="1"/>
  <c r="Y132" l="1"/>
  <c r="C113" l="1"/>
  <c r="B113"/>
  <c r="C112"/>
  <c r="B112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CW109"/>
  <c r="CU109"/>
  <c r="CT109" s="1"/>
  <c r="CS109"/>
  <c r="CQ109"/>
  <c r="CP109" s="1"/>
  <c r="CO109"/>
  <c r="CM109"/>
  <c r="CL109" s="1"/>
  <c r="CK109"/>
  <c r="CI109"/>
  <c r="CH109" s="1"/>
  <c r="CG109"/>
  <c r="CE109"/>
  <c r="CD109" s="1"/>
  <c r="CC109"/>
  <c r="CA109"/>
  <c r="BZ109" s="1"/>
  <c r="BY109"/>
  <c r="BW109"/>
  <c r="BV109" s="1"/>
  <c r="BU109"/>
  <c r="BS109"/>
  <c r="BR109" s="1"/>
  <c r="BQ109"/>
  <c r="BO109"/>
  <c r="BN109" s="1"/>
  <c r="BM109"/>
  <c r="BK109"/>
  <c r="BJ109" s="1"/>
  <c r="BL109" l="1"/>
  <c r="BP109"/>
  <c r="BT109"/>
  <c r="BX109"/>
  <c r="CB109"/>
  <c r="CF109"/>
  <c r="CJ109"/>
  <c r="CN109"/>
  <c r="CR109"/>
  <c r="CV109"/>
  <c r="BI107"/>
  <c r="B89" l="1"/>
  <c r="B88"/>
  <c r="B86"/>
  <c r="B85"/>
  <c r="B84"/>
  <c r="B83"/>
  <c r="BI82"/>
  <c r="BI135" s="1"/>
  <c r="BH82"/>
  <c r="BH135" s="1"/>
  <c r="BG82"/>
  <c r="BG135" s="1"/>
  <c r="BF82"/>
  <c r="BF135" s="1"/>
  <c r="BE82"/>
  <c r="BE135" s="1"/>
  <c r="BD82"/>
  <c r="BD135" s="1"/>
  <c r="BC82"/>
  <c r="BC135" s="1"/>
  <c r="BB82"/>
  <c r="BB135" s="1"/>
  <c r="BA82"/>
  <c r="BA135" s="1"/>
  <c r="AZ82"/>
  <c r="AZ135" s="1"/>
  <c r="AY82"/>
  <c r="AY135" s="1"/>
  <c r="AX82"/>
  <c r="AX135" s="1"/>
  <c r="AW82"/>
  <c r="AW135" s="1"/>
  <c r="AV82"/>
  <c r="AV135" s="1"/>
  <c r="AU82"/>
  <c r="AU135" s="1"/>
  <c r="AT82"/>
  <c r="AT135" s="1"/>
  <c r="AS82"/>
  <c r="AS135" s="1"/>
  <c r="AR82"/>
  <c r="AR135" s="1"/>
  <c r="AQ82"/>
  <c r="AQ135" s="1"/>
  <c r="AP82"/>
  <c r="AP135" s="1"/>
  <c r="AO82"/>
  <c r="AO135" s="1"/>
  <c r="AN82"/>
  <c r="AN135" s="1"/>
  <c r="AM82"/>
  <c r="AM135" s="1"/>
  <c r="AL82"/>
  <c r="AL135" s="1"/>
  <c r="AK82"/>
  <c r="AK135" s="1"/>
  <c r="AJ82"/>
  <c r="AJ135" s="1"/>
  <c r="AI82"/>
  <c r="AI135" s="1"/>
  <c r="AH82"/>
  <c r="AH135" s="1"/>
  <c r="AG82"/>
  <c r="AG135" s="1"/>
  <c r="AF82"/>
  <c r="AF135" s="1"/>
  <c r="AE82"/>
  <c r="AE135" s="1"/>
  <c r="AD82"/>
  <c r="AD135" s="1"/>
  <c r="AC82"/>
  <c r="AC135" s="1"/>
  <c r="AB82"/>
  <c r="AB135" s="1"/>
  <c r="AA82"/>
  <c r="AA135" s="1"/>
  <c r="Z82"/>
  <c r="Z135" s="1"/>
  <c r="Y82"/>
  <c r="Y135" s="1"/>
  <c r="X82"/>
  <c r="X135" s="1"/>
  <c r="W82"/>
  <c r="W135" s="1"/>
  <c r="V82"/>
  <c r="V135" s="1"/>
  <c r="U82"/>
  <c r="U135" s="1"/>
  <c r="T82"/>
  <c r="T135" s="1"/>
  <c r="S82"/>
  <c r="S135" s="1"/>
  <c r="R82"/>
  <c r="R135" s="1"/>
  <c r="Q82"/>
  <c r="Q135" s="1"/>
  <c r="P82"/>
  <c r="P135" s="1"/>
  <c r="O82"/>
  <c r="O135" s="1"/>
  <c r="N82"/>
  <c r="N135" s="1"/>
  <c r="M82"/>
  <c r="M135" s="1"/>
  <c r="L82"/>
  <c r="L135" s="1"/>
  <c r="K82"/>
  <c r="K135" s="1"/>
  <c r="J82"/>
  <c r="J135" s="1"/>
  <c r="I82"/>
  <c r="I135" s="1"/>
  <c r="H82"/>
  <c r="H135" s="1"/>
  <c r="G82"/>
  <c r="G135" s="1"/>
  <c r="F82"/>
  <c r="F135" s="1"/>
  <c r="E82"/>
  <c r="E135" s="1"/>
  <c r="D82"/>
  <c r="D135" s="1"/>
  <c r="C82"/>
  <c r="C135" s="1"/>
  <c r="B82"/>
  <c r="B80"/>
  <c r="B79"/>
  <c r="B78"/>
  <c r="B77"/>
  <c r="B75"/>
  <c r="B74"/>
  <c r="C73"/>
  <c r="B73"/>
  <c r="B72"/>
  <c r="BH70" s="1"/>
  <c r="B71"/>
  <c r="BI70"/>
  <c r="BE70"/>
  <c r="BA70"/>
  <c r="AY70"/>
  <c r="AW70"/>
  <c r="AU70"/>
  <c r="AS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J70"/>
  <c r="G70"/>
  <c r="E70"/>
  <c r="C70"/>
  <c r="B68"/>
  <c r="B67"/>
  <c r="B66"/>
  <c r="B65"/>
  <c r="B64"/>
  <c r="B63"/>
  <c r="B62"/>
  <c r="B60"/>
  <c r="B59"/>
  <c r="B53"/>
  <c r="AR70" l="1"/>
  <c r="AT70"/>
  <c r="AV70"/>
  <c r="AX70"/>
  <c r="AZ70"/>
  <c r="BC70"/>
  <c r="BG70"/>
  <c r="BB70"/>
  <c r="BD70"/>
  <c r="BF70"/>
  <c r="K70"/>
  <c r="B70"/>
  <c r="D70"/>
  <c r="F70"/>
  <c r="I70"/>
  <c r="H70" s="1"/>
  <c r="BI52"/>
  <c r="BH52"/>
  <c r="BG52"/>
  <c r="BF52"/>
  <c r="BE52"/>
  <c r="BD52"/>
  <c r="BC52"/>
  <c r="BB52" l="1"/>
  <c r="BA52"/>
  <c r="AZ52" l="1"/>
  <c r="AY52"/>
  <c r="AX52"/>
  <c r="AW52"/>
  <c r="AV52" l="1"/>
  <c r="AU52"/>
  <c r="AT52" l="1"/>
  <c r="AS52"/>
  <c r="AR52" l="1"/>
  <c r="AQ52"/>
  <c r="AP52" s="1"/>
  <c r="AO52" s="1"/>
  <c r="AN52" s="1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50"/>
  <c r="B49"/>
  <c r="B47"/>
  <c r="B44" l="1"/>
  <c r="B41"/>
  <c r="B40"/>
  <c r="B39"/>
  <c r="B35"/>
  <c r="B34"/>
  <c r="B33"/>
  <c r="B29"/>
  <c r="BH31" s="1"/>
  <c r="B28"/>
  <c r="C31" l="1"/>
  <c r="E31"/>
  <c r="G31"/>
  <c r="I31"/>
  <c r="K31"/>
  <c r="M31"/>
  <c r="O31"/>
  <c r="Q31"/>
  <c r="S31"/>
  <c r="U31"/>
  <c r="W31"/>
  <c r="Y31"/>
  <c r="AA31"/>
  <c r="AC31"/>
  <c r="AE31"/>
  <c r="AG31"/>
  <c r="AI31"/>
  <c r="AK31"/>
  <c r="AM31"/>
  <c r="AO31"/>
  <c r="AQ31"/>
  <c r="AS31"/>
  <c r="AU31"/>
  <c r="AW31"/>
  <c r="AY31"/>
  <c r="BA31"/>
  <c r="BC31"/>
  <c r="BE31"/>
  <c r="BG31"/>
  <c r="BI31"/>
  <c r="D31"/>
  <c r="F31"/>
  <c r="H31"/>
  <c r="J31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AV31"/>
  <c r="AX31"/>
  <c r="AZ31"/>
  <c r="BB31"/>
  <c r="BD31"/>
  <c r="BF31"/>
  <c r="C24" l="1"/>
  <c r="B24"/>
  <c r="B23"/>
  <c r="BH25" s="1"/>
  <c r="B25" l="1"/>
  <c r="D25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S25"/>
  <c r="AU25"/>
  <c r="AW25"/>
  <c r="AY25"/>
  <c r="BA25"/>
  <c r="BC25"/>
  <c r="BE25"/>
  <c r="BG25"/>
  <c r="BI25"/>
  <c r="C25"/>
  <c r="E25"/>
  <c r="G25"/>
  <c r="I25"/>
  <c r="K25"/>
  <c r="M25"/>
  <c r="O25"/>
  <c r="Q25"/>
  <c r="S25"/>
  <c r="U25"/>
  <c r="W25"/>
  <c r="Y25"/>
  <c r="AA25"/>
  <c r="AC25"/>
  <c r="AE25"/>
  <c r="AG25"/>
  <c r="AI25"/>
  <c r="AK25"/>
  <c r="AM25"/>
  <c r="AO25"/>
  <c r="AR25"/>
  <c r="AQ25" s="1"/>
  <c r="AT25"/>
  <c r="AV25"/>
  <c r="AX25"/>
  <c r="AZ25"/>
  <c r="BB25"/>
  <c r="BD25"/>
  <c r="BF25"/>
  <c r="B14" l="1"/>
  <c r="B13"/>
  <c r="B12"/>
  <c r="A12"/>
  <c r="B11"/>
  <c r="B10"/>
  <c r="B9"/>
  <c r="BJ3"/>
  <c r="CX3" l="1"/>
  <c r="CW3" s="1"/>
  <c r="CV3" s="1"/>
  <c r="CU3" s="1"/>
  <c r="CT3" s="1"/>
  <c r="CS3" s="1"/>
  <c r="CR3" s="1"/>
  <c r="CQ3" s="1"/>
  <c r="CP3" s="1"/>
  <c r="CO3" s="1"/>
  <c r="CN3" s="1"/>
  <c r="CM3" s="1"/>
  <c r="CL3" s="1"/>
  <c r="CK3" s="1"/>
  <c r="CJ3" s="1"/>
  <c r="CI3" s="1"/>
  <c r="CH3" s="1"/>
  <c r="CG3" s="1"/>
  <c r="CF3" s="1"/>
  <c r="CE3" s="1"/>
  <c r="CD3" s="1"/>
  <c r="CC3" s="1"/>
  <c r="CB3" s="1"/>
  <c r="CA3" s="1"/>
  <c r="BZ3" s="1"/>
  <c r="BY3" s="1"/>
  <c r="BX3" s="1"/>
  <c r="BW3" s="1"/>
  <c r="BV3" s="1"/>
  <c r="BU3" s="1"/>
  <c r="BT3" s="1"/>
  <c r="BS3" s="1"/>
  <c r="BR3" s="1"/>
  <c r="BQ3" s="1"/>
  <c r="BP3" s="1"/>
  <c r="BO3" s="1"/>
  <c r="BN3" s="1"/>
  <c r="BM3" s="1"/>
  <c r="BL3" s="1"/>
  <c r="BK3" s="1"/>
  <c r="BI3"/>
  <c r="BH3" l="1"/>
  <c r="BG3"/>
  <c r="BF3" l="1"/>
  <c r="BE3"/>
  <c r="BD3"/>
  <c r="BC3"/>
  <c r="BB3" l="1"/>
  <c r="BA3"/>
  <c r="AZ3"/>
  <c r="AY3" l="1"/>
  <c r="AX3"/>
  <c r="AW3" l="1"/>
  <c r="AV3"/>
  <c r="AU3" l="1"/>
  <c r="AT3"/>
  <c r="AS3" l="1"/>
  <c r="AR3"/>
  <c r="AQ3" l="1"/>
  <c r="AP3"/>
  <c r="AO3"/>
  <c r="AN3" l="1"/>
  <c r="AM3"/>
  <c r="AL3" l="1"/>
  <c r="AK3"/>
  <c r="AJ3" l="1"/>
  <c r="AI3" l="1"/>
  <c r="AH3"/>
  <c r="AG3" l="1"/>
  <c r="AF3"/>
  <c r="AE3"/>
  <c r="AD3" l="1"/>
  <c r="AC3" l="1"/>
  <c r="AB3"/>
  <c r="AA3" l="1"/>
  <c r="Z3"/>
  <c r="Y3"/>
  <c r="X3"/>
  <c r="W3"/>
  <c r="V3"/>
  <c r="U3" l="1"/>
  <c r="T3"/>
  <c r="S3"/>
  <c r="R3" l="1"/>
  <c r="Q3"/>
  <c r="P3"/>
  <c r="O3"/>
  <c r="N3"/>
  <c r="M3"/>
  <c r="L3" s="1"/>
  <c r="K3" s="1"/>
  <c r="J3" s="1"/>
  <c r="I3" s="1"/>
  <c r="H3" s="1"/>
  <c r="G3" s="1"/>
  <c r="F3" s="1"/>
  <c r="E3" s="1"/>
  <c r="D3"/>
  <c r="C3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B182" i="33" l="1"/>
  <c r="Z132" l="1"/>
  <c r="Y132"/>
  <c r="C113" l="1"/>
  <c r="B113"/>
  <c r="C112"/>
  <c r="B112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 s="1"/>
  <c r="BI107" l="1"/>
  <c r="B89" l="1"/>
  <c r="B88"/>
  <c r="B86"/>
  <c r="B85"/>
  <c r="B84"/>
  <c r="B83"/>
  <c r="BI82"/>
  <c r="BI135" s="1"/>
  <c r="BH82"/>
  <c r="BH135" s="1"/>
  <c r="BG82"/>
  <c r="BG135" s="1"/>
  <c r="BF82"/>
  <c r="BF135" s="1"/>
  <c r="BE82"/>
  <c r="BE135" s="1"/>
  <c r="BD82"/>
  <c r="BD135" s="1"/>
  <c r="BC82"/>
  <c r="BC135" s="1"/>
  <c r="BB82"/>
  <c r="BB135" s="1"/>
  <c r="BA82"/>
  <c r="BA135" s="1"/>
  <c r="AZ82"/>
  <c r="AZ135" s="1"/>
  <c r="AY82"/>
  <c r="AY135" s="1"/>
  <c r="AX82"/>
  <c r="AX135" s="1"/>
  <c r="AW82"/>
  <c r="AW135" s="1"/>
  <c r="AV82"/>
  <c r="AV135" s="1"/>
  <c r="AU82"/>
  <c r="AU135" s="1"/>
  <c r="AT82"/>
  <c r="AT135" s="1"/>
  <c r="AS82"/>
  <c r="AS135" s="1"/>
  <c r="AR82"/>
  <c r="AR135" s="1"/>
  <c r="AQ82"/>
  <c r="AQ135" s="1"/>
  <c r="AP82"/>
  <c r="AP135" s="1"/>
  <c r="AO82"/>
  <c r="AO135" s="1"/>
  <c r="AN82"/>
  <c r="AN135" s="1"/>
  <c r="AM82"/>
  <c r="AM135" s="1"/>
  <c r="AL82"/>
  <c r="AL135" s="1"/>
  <c r="AK82"/>
  <c r="AK135" s="1"/>
  <c r="AJ82"/>
  <c r="AJ135" s="1"/>
  <c r="AI82"/>
  <c r="AI135" s="1"/>
  <c r="AH82"/>
  <c r="AH135" s="1"/>
  <c r="AG82"/>
  <c r="AG135" s="1"/>
  <c r="AF82"/>
  <c r="AF135" s="1"/>
  <c r="AE82"/>
  <c r="AE135" s="1"/>
  <c r="AD82"/>
  <c r="AD135" s="1"/>
  <c r="AC82"/>
  <c r="AC135" s="1"/>
  <c r="AB82"/>
  <c r="AB135" s="1"/>
  <c r="AA82"/>
  <c r="AA135" s="1"/>
  <c r="Z82"/>
  <c r="Z135" s="1"/>
  <c r="Y82"/>
  <c r="Y135" s="1"/>
  <c r="X82"/>
  <c r="X135" s="1"/>
  <c r="W82"/>
  <c r="W135" s="1"/>
  <c r="V82"/>
  <c r="V135" s="1"/>
  <c r="U82"/>
  <c r="U135" s="1"/>
  <c r="T82"/>
  <c r="T135" s="1"/>
  <c r="S82"/>
  <c r="S135" s="1"/>
  <c r="R82"/>
  <c r="R135" s="1"/>
  <c r="Q82"/>
  <c r="Q135" s="1"/>
  <c r="P82"/>
  <c r="P135" s="1"/>
  <c r="O82"/>
  <c r="O135" s="1"/>
  <c r="N82"/>
  <c r="N135" s="1"/>
  <c r="M82"/>
  <c r="M135" s="1"/>
  <c r="L82"/>
  <c r="L135" s="1"/>
  <c r="K82"/>
  <c r="K135" s="1"/>
  <c r="J82"/>
  <c r="J135" s="1"/>
  <c r="I82"/>
  <c r="I135" s="1"/>
  <c r="H82"/>
  <c r="H135" s="1"/>
  <c r="G82"/>
  <c r="G135" s="1"/>
  <c r="F82"/>
  <c r="F135" s="1"/>
  <c r="E82"/>
  <c r="E135" s="1"/>
  <c r="D82"/>
  <c r="D135" s="1"/>
  <c r="C82"/>
  <c r="C135" s="1"/>
  <c r="B82"/>
  <c r="B80"/>
  <c r="B79"/>
  <c r="B78"/>
  <c r="B77"/>
  <c r="B75"/>
  <c r="B74"/>
  <c r="C73"/>
  <c r="B73"/>
  <c r="B72"/>
  <c r="BG70" s="1"/>
  <c r="B71"/>
  <c r="BI70"/>
  <c r="BH70" s="1"/>
  <c r="BB70"/>
  <c r="AX70"/>
  <c r="AT70"/>
  <c r="AP70"/>
  <c r="AL70"/>
  <c r="AJ70"/>
  <c r="AH70"/>
  <c r="AF70"/>
  <c r="AD70"/>
  <c r="AB70"/>
  <c r="Z70"/>
  <c r="X70"/>
  <c r="V70"/>
  <c r="T70"/>
  <c r="R70"/>
  <c r="P70"/>
  <c r="N70"/>
  <c r="K70"/>
  <c r="G70"/>
  <c r="AN70" l="1"/>
  <c r="AR70"/>
  <c r="AV70"/>
  <c r="AZ70"/>
  <c r="BD70"/>
  <c r="I70"/>
  <c r="M70"/>
  <c r="O70"/>
  <c r="Q70"/>
  <c r="S70"/>
  <c r="U70"/>
  <c r="W70"/>
  <c r="Y70"/>
  <c r="AA70"/>
  <c r="AC70"/>
  <c r="AE70"/>
  <c r="AG70"/>
  <c r="AI70"/>
  <c r="AK70"/>
  <c r="AM70"/>
  <c r="AO70"/>
  <c r="AQ70"/>
  <c r="AS70"/>
  <c r="AU70"/>
  <c r="AW70"/>
  <c r="AY70"/>
  <c r="BA70"/>
  <c r="BC70"/>
  <c r="BF70"/>
  <c r="L70"/>
  <c r="F70"/>
  <c r="H70"/>
  <c r="J70"/>
  <c r="BE70"/>
  <c r="E70"/>
  <c r="D70"/>
  <c r="C70"/>
  <c r="B70"/>
  <c r="B68"/>
  <c r="B67"/>
  <c r="B66"/>
  <c r="B65"/>
  <c r="B64"/>
  <c r="B63"/>
  <c r="B62"/>
  <c r="B60"/>
  <c r="B59"/>
  <c r="B53"/>
  <c r="BI52" s="1"/>
  <c r="BB52"/>
  <c r="AX52"/>
  <c r="AT52"/>
  <c r="AP52"/>
  <c r="AL52"/>
  <c r="AH52"/>
  <c r="AD52"/>
  <c r="Z52"/>
  <c r="V52"/>
  <c r="R52"/>
  <c r="N52"/>
  <c r="J52"/>
  <c r="F52"/>
  <c r="B52"/>
  <c r="BF52" l="1"/>
  <c r="D52"/>
  <c r="H52"/>
  <c r="L52"/>
  <c r="P52"/>
  <c r="T52"/>
  <c r="X52"/>
  <c r="AB52"/>
  <c r="AF52"/>
  <c r="AJ52"/>
  <c r="AN52"/>
  <c r="AR52"/>
  <c r="AV52"/>
  <c r="AZ52"/>
  <c r="BD52"/>
  <c r="BH52"/>
  <c r="C52"/>
  <c r="E52"/>
  <c r="G52"/>
  <c r="I52"/>
  <c r="K52"/>
  <c r="M52"/>
  <c r="O52"/>
  <c r="Q52"/>
  <c r="S52"/>
  <c r="U52"/>
  <c r="W52"/>
  <c r="Y52"/>
  <c r="AA52"/>
  <c r="AC52"/>
  <c r="AE52"/>
  <c r="AG52"/>
  <c r="AI52"/>
  <c r="AK52"/>
  <c r="AM52"/>
  <c r="AO52"/>
  <c r="AQ52"/>
  <c r="AS52"/>
  <c r="AU52"/>
  <c r="AW52"/>
  <c r="AY52"/>
  <c r="BA52"/>
  <c r="BC52"/>
  <c r="BE52"/>
  <c r="BG52"/>
  <c r="B50"/>
  <c r="B49"/>
  <c r="B47"/>
  <c r="B46" l="1"/>
  <c r="B44"/>
  <c r="B41"/>
  <c r="B40"/>
  <c r="B39"/>
  <c r="B35"/>
  <c r="B34"/>
  <c r="B33"/>
  <c r="B29"/>
  <c r="BH31" s="1"/>
  <c r="B28"/>
  <c r="C31" l="1"/>
  <c r="E31"/>
  <c r="G31"/>
  <c r="I31"/>
  <c r="K31"/>
  <c r="M31"/>
  <c r="O31"/>
  <c r="Q31"/>
  <c r="S31"/>
  <c r="U31"/>
  <c r="W31"/>
  <c r="Y31"/>
  <c r="AA31"/>
  <c r="AC31"/>
  <c r="AE31"/>
  <c r="AG31"/>
  <c r="AI31"/>
  <c r="AK31"/>
  <c r="AM31"/>
  <c r="AO31"/>
  <c r="AQ31"/>
  <c r="AS31"/>
  <c r="AU31"/>
  <c r="AW31"/>
  <c r="AY31"/>
  <c r="BA31"/>
  <c r="BC31"/>
  <c r="BE31"/>
  <c r="BG31"/>
  <c r="BI31"/>
  <c r="D31"/>
  <c r="F31"/>
  <c r="H31"/>
  <c r="J31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AV31"/>
  <c r="AX31"/>
  <c r="AZ31"/>
  <c r="BB31"/>
  <c r="BD31"/>
  <c r="BF31"/>
  <c r="B27" l="1"/>
  <c r="C24"/>
  <c r="B24"/>
  <c r="B23"/>
  <c r="BH25" l="1"/>
  <c r="C25"/>
  <c r="E25"/>
  <c r="G25"/>
  <c r="I25"/>
  <c r="K25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25"/>
  <c r="D25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AV25"/>
  <c r="AX25"/>
  <c r="AZ25"/>
  <c r="BB25"/>
  <c r="BD25"/>
  <c r="BF25"/>
  <c r="B14" l="1"/>
  <c r="B13"/>
  <c r="B12"/>
  <c r="A12"/>
  <c r="B11"/>
  <c r="B10"/>
  <c r="B9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 s="1"/>
  <c r="K3" s="1"/>
  <c r="J3" s="1"/>
  <c r="I3" s="1"/>
  <c r="H3" s="1"/>
  <c r="G3" s="1"/>
  <c r="F3" s="1"/>
  <c r="E3" s="1"/>
  <c r="D3"/>
  <c r="C3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 s="1"/>
  <c r="AO2"/>
  <c r="CX3" l="1"/>
  <c r="CW3" s="1"/>
  <c r="CV3" s="1"/>
  <c r="CU3" s="1"/>
  <c r="CT3" s="1"/>
  <c r="CS3" s="1"/>
  <c r="CR3" s="1"/>
  <c r="CQ3" s="1"/>
  <c r="CP3" s="1"/>
  <c r="CO3" s="1"/>
  <c r="CN3" s="1"/>
  <c r="CM3" s="1"/>
  <c r="CL3" s="1"/>
  <c r="CK3" s="1"/>
  <c r="CJ3" s="1"/>
  <c r="CI3" s="1"/>
  <c r="CH3" s="1"/>
  <c r="CG3" s="1"/>
  <c r="CF3" s="1"/>
  <c r="CE3" s="1"/>
  <c r="CD3" s="1"/>
  <c r="CC3" s="1"/>
  <c r="CB3" s="1"/>
  <c r="CA3" s="1"/>
  <c r="BZ3" s="1"/>
  <c r="BY3" s="1"/>
  <c r="BX3" s="1"/>
  <c r="BW3" s="1"/>
  <c r="BV3" s="1"/>
  <c r="BU3" s="1"/>
  <c r="BT3" s="1"/>
  <c r="BS3" s="1"/>
  <c r="BR3" s="1"/>
  <c r="BQ3" s="1"/>
  <c r="BP3" s="1"/>
  <c r="BO3" s="1"/>
  <c r="BN3" s="1"/>
  <c r="BM3" s="1"/>
  <c r="BL3" s="1"/>
  <c r="BK3" s="1"/>
  <c r="B182" i="32" l="1"/>
  <c r="Y132" l="1"/>
  <c r="C113"/>
  <c r="B113"/>
  <c r="C112"/>
  <c r="B112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7"/>
  <c r="B89"/>
  <c r="B88"/>
  <c r="B86"/>
  <c r="B85"/>
  <c r="B84"/>
  <c r="B83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B80"/>
  <c r="B79"/>
  <c r="B78"/>
  <c r="B77"/>
  <c r="B75"/>
  <c r="B74"/>
  <c r="C73"/>
  <c r="B73"/>
  <c r="B72"/>
  <c r="BG70" s="1"/>
  <c r="B71"/>
  <c r="BI70"/>
  <c r="BH70" s="1"/>
  <c r="BF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D70"/>
  <c r="B70"/>
  <c r="B68"/>
  <c r="B67"/>
  <c r="B66"/>
  <c r="B65"/>
  <c r="B64"/>
  <c r="B63"/>
  <c r="B62"/>
  <c r="B60"/>
  <c r="B59"/>
  <c r="C70" l="1"/>
  <c r="E70"/>
  <c r="G70"/>
  <c r="I70"/>
  <c r="K70"/>
  <c r="M70"/>
  <c r="O70"/>
  <c r="Q70"/>
  <c r="S70"/>
  <c r="U70"/>
  <c r="W70"/>
  <c r="Y70"/>
  <c r="AA70"/>
  <c r="AC70"/>
  <c r="AE70"/>
  <c r="AG70"/>
  <c r="AI70"/>
  <c r="AK70"/>
  <c r="AM70"/>
  <c r="AO70"/>
  <c r="AQ70"/>
  <c r="AS70"/>
  <c r="AU70"/>
  <c r="AW70"/>
  <c r="AY70"/>
  <c r="BA70"/>
  <c r="BC70"/>
  <c r="BE70"/>
  <c r="B53"/>
  <c r="BI52" l="1"/>
  <c r="BH52"/>
  <c r="BG52"/>
  <c r="BF52"/>
  <c r="BE52"/>
  <c r="BD52"/>
  <c r="BC52"/>
  <c r="BB52"/>
  <c r="BA52"/>
  <c r="AZ52"/>
  <c r="AY52" l="1"/>
  <c r="AX52"/>
  <c r="AW52"/>
  <c r="AV52" l="1"/>
  <c r="AU52"/>
  <c r="AT52"/>
  <c r="AS52" l="1"/>
  <c r="AR52"/>
  <c r="AQ52"/>
  <c r="AP52"/>
  <c r="AO52"/>
  <c r="AN52" s="1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50"/>
  <c r="B49"/>
  <c r="B47"/>
  <c r="B44"/>
  <c r="B41"/>
  <c r="B40"/>
  <c r="B39"/>
  <c r="B35"/>
  <c r="B34"/>
  <c r="B33"/>
  <c r="B29" l="1"/>
  <c r="B28"/>
  <c r="C24"/>
  <c r="B24"/>
  <c r="B23"/>
  <c r="B14"/>
  <c r="B13"/>
  <c r="B12"/>
  <c r="A12"/>
  <c r="B11"/>
  <c r="B10"/>
  <c r="B9"/>
  <c r="BI25" l="1"/>
  <c r="CX3"/>
  <c r="CW3" s="1"/>
  <c r="CV3" s="1"/>
  <c r="CU3" s="1"/>
  <c r="CT3" s="1"/>
  <c r="CS3" s="1"/>
  <c r="CR3" s="1"/>
  <c r="CQ3" s="1"/>
  <c r="CP3" s="1"/>
  <c r="CO3" s="1"/>
  <c r="CN3" s="1"/>
  <c r="CM3" s="1"/>
  <c r="CL3" s="1"/>
  <c r="CK3" s="1"/>
  <c r="CJ3" s="1"/>
  <c r="CI3" s="1"/>
  <c r="CH3" s="1"/>
  <c r="CG3" s="1"/>
  <c r="CF3" s="1"/>
  <c r="CE3" s="1"/>
  <c r="CD3" s="1"/>
  <c r="CC3" s="1"/>
  <c r="CB3" s="1"/>
  <c r="CA3" s="1"/>
  <c r="BZ3" s="1"/>
  <c r="BY3" s="1"/>
  <c r="BX3" s="1"/>
  <c r="BW3" s="1"/>
  <c r="BV3" s="1"/>
  <c r="BU3" s="1"/>
  <c r="BT3" s="1"/>
  <c r="BS3" s="1"/>
  <c r="BR3" s="1"/>
  <c r="BQ3" s="1"/>
  <c r="BP3" s="1"/>
  <c r="BO3" s="1"/>
  <c r="BN3" s="1"/>
  <c r="BM3" s="1"/>
  <c r="BL3" s="1"/>
  <c r="BK3" s="1"/>
  <c r="B25"/>
  <c r="D25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AV25"/>
  <c r="AX25"/>
  <c r="AZ25"/>
  <c r="BB25"/>
  <c r="BD25"/>
  <c r="BF25"/>
  <c r="BH25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I31"/>
  <c r="E31"/>
  <c r="BI31"/>
  <c r="BG31"/>
  <c r="BE3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G31"/>
  <c r="C31"/>
  <c r="C25"/>
  <c r="E25"/>
  <c r="G25"/>
  <c r="I25"/>
  <c r="K25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J3"/>
  <c r="BI3" l="1"/>
  <c r="BH3" l="1"/>
  <c r="BG3" l="1"/>
  <c r="BF3" l="1"/>
  <c r="BE3" l="1"/>
  <c r="BD3" l="1"/>
  <c r="BC3" l="1"/>
  <c r="BB3" l="1"/>
  <c r="BA3" l="1"/>
  <c r="AZ3" l="1"/>
  <c r="AY3" l="1"/>
  <c r="AX3" l="1"/>
  <c r="AW3" l="1"/>
  <c r="AV3" l="1"/>
  <c r="AU3" l="1"/>
  <c r="AT3" l="1"/>
  <c r="AS3" l="1"/>
  <c r="AR3" l="1"/>
  <c r="AQ3" l="1"/>
  <c r="AP3" l="1"/>
  <c r="AO3" l="1"/>
  <c r="AN3" l="1"/>
  <c r="AM3" l="1"/>
  <c r="AL3" l="1"/>
  <c r="AK3" l="1"/>
  <c r="AJ3" l="1"/>
  <c r="AI3" l="1"/>
  <c r="AH3" l="1"/>
  <c r="AG3" l="1"/>
  <c r="AF3"/>
  <c r="AE3"/>
  <c r="AD3" l="1"/>
  <c r="AC3" l="1"/>
  <c r="AB3" l="1"/>
  <c r="AA3"/>
  <c r="Z3" l="1"/>
  <c r="Y3"/>
  <c r="X3" l="1"/>
  <c r="W3" l="1"/>
  <c r="V3"/>
  <c r="U3" l="1"/>
  <c r="T3" l="1"/>
  <c r="S3"/>
  <c r="R3" l="1"/>
  <c r="Q3" l="1"/>
  <c r="P3"/>
  <c r="O3" l="1"/>
  <c r="N3"/>
  <c r="M3"/>
  <c r="L3" s="1"/>
  <c r="K3" s="1"/>
  <c r="J3" s="1"/>
  <c r="I3" s="1"/>
  <c r="H3" s="1"/>
  <c r="G3" s="1"/>
  <c r="F3" s="1"/>
  <c r="E3"/>
  <c r="D3" s="1"/>
  <c r="C3"/>
  <c r="BI2" l="1"/>
  <c r="BH2"/>
  <c r="BG2"/>
  <c r="BF2"/>
  <c r="BE2" l="1"/>
  <c r="BD2"/>
  <c r="BC2" l="1"/>
  <c r="BB2"/>
  <c r="BA2"/>
  <c r="AZ2"/>
  <c r="AY2"/>
  <c r="AX2"/>
  <c r="AW2"/>
  <c r="AV2"/>
  <c r="AU2"/>
  <c r="AT2"/>
  <c r="AS2"/>
  <c r="AR2"/>
  <c r="AQ2"/>
  <c r="AP2"/>
  <c r="AO2"/>
  <c r="B182" i="15" l="1"/>
  <c r="Y132" l="1"/>
  <c r="C113" l="1"/>
  <c r="B113"/>
  <c r="C112"/>
  <c r="B112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7"/>
  <c r="B89"/>
  <c r="B88"/>
  <c r="B86"/>
  <c r="B85"/>
  <c r="B84"/>
  <c r="B83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B80"/>
  <c r="B79"/>
  <c r="B78"/>
  <c r="B77"/>
  <c r="B75"/>
  <c r="B74"/>
  <c r="C73"/>
  <c r="B73"/>
  <c r="B72"/>
  <c r="BG70" s="1"/>
  <c r="B71"/>
  <c r="BI70"/>
  <c r="BH70" s="1"/>
  <c r="BF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O70" l="1"/>
  <c r="Q70"/>
  <c r="S70"/>
  <c r="U70"/>
  <c r="W70"/>
  <c r="Y70"/>
  <c r="AA70"/>
  <c r="AC70"/>
  <c r="AE70"/>
  <c r="AG70"/>
  <c r="AI70"/>
  <c r="AK70"/>
  <c r="AM70"/>
  <c r="AO70"/>
  <c r="AQ70"/>
  <c r="AS70"/>
  <c r="AU70"/>
  <c r="AW70"/>
  <c r="AY70"/>
  <c r="BA70"/>
  <c r="BC70"/>
  <c r="BE70"/>
  <c r="M70"/>
  <c r="L70"/>
  <c r="K70"/>
  <c r="J70"/>
  <c r="I70"/>
  <c r="H70"/>
  <c r="G70"/>
  <c r="F70"/>
  <c r="E70"/>
  <c r="D70"/>
  <c r="C70"/>
  <c r="B70"/>
  <c r="B122" s="1"/>
  <c r="B68"/>
  <c r="B67"/>
  <c r="B66"/>
  <c r="B65"/>
  <c r="B64"/>
  <c r="B63"/>
  <c r="B62"/>
  <c r="B60"/>
  <c r="B59"/>
  <c r="B53"/>
  <c r="BI52" s="1"/>
  <c r="BB52"/>
  <c r="AX52"/>
  <c r="AT52"/>
  <c r="AP52"/>
  <c r="AK52"/>
  <c r="AG52"/>
  <c r="AC52"/>
  <c r="Y52"/>
  <c r="U52"/>
  <c r="Q52"/>
  <c r="M52"/>
  <c r="I52"/>
  <c r="E52"/>
  <c r="B50"/>
  <c r="B49"/>
  <c r="B47"/>
  <c r="B44"/>
  <c r="B41"/>
  <c r="B40"/>
  <c r="B39"/>
  <c r="B35"/>
  <c r="B34"/>
  <c r="B33"/>
  <c r="B29"/>
  <c r="BI31" s="1"/>
  <c r="B28"/>
  <c r="C24"/>
  <c r="B24"/>
  <c r="B23"/>
  <c r="B14"/>
  <c r="B13"/>
  <c r="B12"/>
  <c r="A12"/>
  <c r="B11"/>
  <c r="B10"/>
  <c r="B9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 s="1"/>
  <c r="K3" s="1"/>
  <c r="J3" s="1"/>
  <c r="I3" s="1"/>
  <c r="H3" s="1"/>
  <c r="G3" s="1"/>
  <c r="F3" s="1"/>
  <c r="E3" s="1"/>
  <c r="D3"/>
  <c r="C3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 s="1"/>
  <c r="AO2"/>
  <c r="BF52" l="1"/>
  <c r="C52"/>
  <c r="G52"/>
  <c r="K52"/>
  <c r="O52"/>
  <c r="S52"/>
  <c r="W52"/>
  <c r="AA52"/>
  <c r="AE52"/>
  <c r="AI52"/>
  <c r="AM52"/>
  <c r="AR52"/>
  <c r="AV52"/>
  <c r="AZ52"/>
  <c r="BD52"/>
  <c r="BH52"/>
  <c r="H31"/>
  <c r="P31"/>
  <c r="X31"/>
  <c r="AF31"/>
  <c r="AN31"/>
  <c r="AV31"/>
  <c r="BD31"/>
  <c r="BH25"/>
  <c r="D31"/>
  <c r="L31"/>
  <c r="T31"/>
  <c r="AB31"/>
  <c r="AJ31"/>
  <c r="AR31"/>
  <c r="AZ31"/>
  <c r="BH31"/>
  <c r="BI25"/>
  <c r="F31"/>
  <c r="J31"/>
  <c r="N31"/>
  <c r="R31"/>
  <c r="V31"/>
  <c r="Z31"/>
  <c r="AD31"/>
  <c r="AH31"/>
  <c r="AL31"/>
  <c r="AP31"/>
  <c r="AT31"/>
  <c r="AX31"/>
  <c r="BB31"/>
  <c r="BF31"/>
  <c r="B52"/>
  <c r="D52"/>
  <c r="F52"/>
  <c r="H52"/>
  <c r="J52"/>
  <c r="L52"/>
  <c r="N52"/>
  <c r="P52"/>
  <c r="R52"/>
  <c r="T52"/>
  <c r="V52"/>
  <c r="X52"/>
  <c r="Z52"/>
  <c r="AB52"/>
  <c r="AD52"/>
  <c r="AF52"/>
  <c r="AH52"/>
  <c r="AJ52"/>
  <c r="AL52"/>
  <c r="AO52"/>
  <c r="AN52" s="1"/>
  <c r="AQ52"/>
  <c r="AS52"/>
  <c r="AU52"/>
  <c r="AW52"/>
  <c r="AY52"/>
  <c r="BA52"/>
  <c r="BC52"/>
  <c r="BE52"/>
  <c r="BG52"/>
  <c r="CX3"/>
  <c r="CW3" s="1"/>
  <c r="CV3" s="1"/>
  <c r="CU3" s="1"/>
  <c r="CT3" s="1"/>
  <c r="CS3" s="1"/>
  <c r="CR3" s="1"/>
  <c r="CQ3" s="1"/>
  <c r="CP3" s="1"/>
  <c r="CO3" s="1"/>
  <c r="CN3" s="1"/>
  <c r="CM3" s="1"/>
  <c r="CL3" s="1"/>
  <c r="CK3" s="1"/>
  <c r="CJ3" s="1"/>
  <c r="CI3" s="1"/>
  <c r="CH3" s="1"/>
  <c r="CG3" s="1"/>
  <c r="CF3" s="1"/>
  <c r="CE3" s="1"/>
  <c r="CD3" s="1"/>
  <c r="CC3" s="1"/>
  <c r="CB3" s="1"/>
  <c r="CA3" s="1"/>
  <c r="BZ3" s="1"/>
  <c r="BY3" s="1"/>
  <c r="BX3" s="1"/>
  <c r="BW3" s="1"/>
  <c r="BV3" s="1"/>
  <c r="BU3" s="1"/>
  <c r="BT3" s="1"/>
  <c r="BS3" s="1"/>
  <c r="BR3" s="1"/>
  <c r="BQ3" s="1"/>
  <c r="BP3" s="1"/>
  <c r="BO3" s="1"/>
  <c r="BN3" s="1"/>
  <c r="BM3" s="1"/>
  <c r="BL3" s="1"/>
  <c r="BK3" s="1"/>
  <c r="B25"/>
  <c r="D25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AV25"/>
  <c r="AX25"/>
  <c r="AZ25"/>
  <c r="BB25"/>
  <c r="BD25"/>
  <c r="BF25"/>
  <c r="C25"/>
  <c r="E25"/>
  <c r="G25"/>
  <c r="I25"/>
  <c r="K25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C31"/>
  <c r="E31"/>
  <c r="G31"/>
  <c r="I31"/>
  <c r="K31"/>
  <c r="M31"/>
  <c r="O31"/>
  <c r="Q31"/>
  <c r="S31"/>
  <c r="U31"/>
  <c r="W31"/>
  <c r="Y31"/>
  <c r="AA31"/>
  <c r="AC31"/>
  <c r="AE31"/>
  <c r="AG31"/>
  <c r="AI31"/>
  <c r="AK31"/>
  <c r="AM31"/>
  <c r="AO31"/>
  <c r="AQ31"/>
  <c r="AS31"/>
  <c r="AU31"/>
  <c r="AW31"/>
  <c r="AY31"/>
  <c r="BA31"/>
  <c r="BC31"/>
  <c r="BE31"/>
  <c r="BG31"/>
  <c r="B182" i="21" l="1"/>
  <c r="Y132" l="1"/>
  <c r="C113" l="1"/>
  <c r="B113"/>
  <c r="C112"/>
  <c r="B112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CW109"/>
  <c r="CV109" s="1"/>
  <c r="CU109"/>
  <c r="CT109" s="1"/>
  <c r="CS109"/>
  <c r="CR109" s="1"/>
  <c r="CQ109"/>
  <c r="CP109" s="1"/>
  <c r="CO109"/>
  <c r="CN109" s="1"/>
  <c r="CM109"/>
  <c r="CL109" s="1"/>
  <c r="CK109"/>
  <c r="CJ109" s="1"/>
  <c r="CI109"/>
  <c r="CH109" s="1"/>
  <c r="CG109"/>
  <c r="CF109" s="1"/>
  <c r="CE109"/>
  <c r="CD109" s="1"/>
  <c r="CC109"/>
  <c r="CB109" s="1"/>
  <c r="CA109"/>
  <c r="BZ109" s="1"/>
  <c r="BY109"/>
  <c r="BX109" s="1"/>
  <c r="BW109"/>
  <c r="BV109" s="1"/>
  <c r="BU109"/>
  <c r="BT109" s="1"/>
  <c r="BS109"/>
  <c r="BR109" s="1"/>
  <c r="BQ109"/>
  <c r="BP109" s="1"/>
  <c r="BO109"/>
  <c r="BN109" s="1"/>
  <c r="BM109"/>
  <c r="BL109" s="1"/>
  <c r="BK109"/>
  <c r="BJ109" s="1"/>
  <c r="BI107"/>
  <c r="B89"/>
  <c r="B88"/>
  <c r="B86"/>
  <c r="B85"/>
  <c r="B84"/>
  <c r="B83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B80"/>
  <c r="B79"/>
  <c r="B78"/>
  <c r="B77"/>
  <c r="B75"/>
  <c r="B74"/>
  <c r="C73"/>
  <c r="B73"/>
  <c r="B72"/>
  <c r="BG70" s="1"/>
  <c r="B71"/>
  <c r="BI70"/>
  <c r="BH70" s="1"/>
  <c r="AZ70"/>
  <c r="AR70"/>
  <c r="AJ70"/>
  <c r="AB70"/>
  <c r="T70"/>
  <c r="J70"/>
  <c r="B68"/>
  <c r="B67"/>
  <c r="B66"/>
  <c r="B65"/>
  <c r="B64"/>
  <c r="B63"/>
  <c r="B62"/>
  <c r="B60"/>
  <c r="B59"/>
  <c r="B53"/>
  <c r="BI52" s="1"/>
  <c r="BF52"/>
  <c r="BB52"/>
  <c r="AX52"/>
  <c r="AT52"/>
  <c r="AP52"/>
  <c r="AK52"/>
  <c r="AG52"/>
  <c r="AC52"/>
  <c r="Y52"/>
  <c r="U52"/>
  <c r="Q52"/>
  <c r="B70" l="1"/>
  <c r="P70"/>
  <c r="X70"/>
  <c r="AF70"/>
  <c r="AN70"/>
  <c r="AV70"/>
  <c r="BD70"/>
  <c r="O52"/>
  <c r="S52"/>
  <c r="W52"/>
  <c r="AA52"/>
  <c r="AE52"/>
  <c r="AI52"/>
  <c r="AM52"/>
  <c r="AR52"/>
  <c r="AV52"/>
  <c r="AZ52"/>
  <c r="BD52"/>
  <c r="BH52"/>
  <c r="F70"/>
  <c r="N70"/>
  <c r="R70"/>
  <c r="V70"/>
  <c r="Z70"/>
  <c r="AD70"/>
  <c r="AH70"/>
  <c r="AL70"/>
  <c r="AP70"/>
  <c r="AT70"/>
  <c r="AX70"/>
  <c r="BB70"/>
  <c r="BF70"/>
  <c r="L70"/>
  <c r="N52"/>
  <c r="P52"/>
  <c r="R52"/>
  <c r="T52"/>
  <c r="V52"/>
  <c r="X52"/>
  <c r="Z52"/>
  <c r="AB52"/>
  <c r="AD52"/>
  <c r="AF52"/>
  <c r="AH52"/>
  <c r="AJ52"/>
  <c r="AL52"/>
  <c r="AO52"/>
  <c r="AN52" s="1"/>
  <c r="AQ52"/>
  <c r="AS52"/>
  <c r="AU52"/>
  <c r="AW52"/>
  <c r="AY52"/>
  <c r="BA52"/>
  <c r="BC52"/>
  <c r="BE52"/>
  <c r="BG52"/>
  <c r="D70"/>
  <c r="H70"/>
  <c r="B122"/>
  <c r="C70"/>
  <c r="E70"/>
  <c r="G70"/>
  <c r="I70"/>
  <c r="K70"/>
  <c r="M70"/>
  <c r="O70"/>
  <c r="Q70"/>
  <c r="S70"/>
  <c r="U70"/>
  <c r="W70"/>
  <c r="Y70"/>
  <c r="AA70"/>
  <c r="AC70"/>
  <c r="AE70"/>
  <c r="AG70"/>
  <c r="AI70"/>
  <c r="AK70"/>
  <c r="AM70"/>
  <c r="AO70"/>
  <c r="AQ70"/>
  <c r="AS70"/>
  <c r="AU70"/>
  <c r="AW70"/>
  <c r="AY70"/>
  <c r="BA70"/>
  <c r="BC70"/>
  <c r="BE70"/>
  <c r="M52"/>
  <c r="L52"/>
  <c r="K52"/>
  <c r="J52"/>
  <c r="I52"/>
  <c r="H52"/>
  <c r="G52"/>
  <c r="F52"/>
  <c r="E52"/>
  <c r="D52"/>
  <c r="C52"/>
  <c r="B52"/>
  <c r="B50"/>
  <c r="B49"/>
  <c r="B47"/>
  <c r="B44"/>
  <c r="B41"/>
  <c r="B40"/>
  <c r="B39"/>
  <c r="B35"/>
  <c r="B34"/>
  <c r="B33"/>
  <c r="B29"/>
  <c r="BH31" s="1"/>
  <c r="B28"/>
  <c r="C24"/>
  <c r="B24"/>
  <c r="B23"/>
  <c r="Z25" l="1"/>
  <c r="BI25"/>
  <c r="B25"/>
  <c r="D25"/>
  <c r="F25"/>
  <c r="H25"/>
  <c r="J25"/>
  <c r="L25"/>
  <c r="N25"/>
  <c r="P25"/>
  <c r="R25"/>
  <c r="T25"/>
  <c r="V25"/>
  <c r="X25"/>
  <c r="AB25"/>
  <c r="AD25"/>
  <c r="AF25"/>
  <c r="AH25"/>
  <c r="AJ25"/>
  <c r="AL25"/>
  <c r="AN25"/>
  <c r="AP25"/>
  <c r="AR25"/>
  <c r="AT25"/>
  <c r="AV25"/>
  <c r="AX25"/>
  <c r="AZ25"/>
  <c r="BB25"/>
  <c r="BD25"/>
  <c r="BF25"/>
  <c r="BH25"/>
  <c r="C31"/>
  <c r="E31"/>
  <c r="G31"/>
  <c r="I31"/>
  <c r="K31"/>
  <c r="M31"/>
  <c r="O31"/>
  <c r="Q31"/>
  <c r="S31"/>
  <c r="U31"/>
  <c r="W31"/>
  <c r="Y31"/>
  <c r="AA31"/>
  <c r="AC31"/>
  <c r="AE31"/>
  <c r="AG31"/>
  <c r="AI31"/>
  <c r="AK31"/>
  <c r="AM31"/>
  <c r="AO31"/>
  <c r="AQ31"/>
  <c r="AS31"/>
  <c r="AU31"/>
  <c r="AW31"/>
  <c r="AY31"/>
  <c r="BA31"/>
  <c r="BC31"/>
  <c r="BE31"/>
  <c r="BG31"/>
  <c r="BI31"/>
  <c r="C25"/>
  <c r="E25"/>
  <c r="G25"/>
  <c r="I25"/>
  <c r="K25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D31"/>
  <c r="F31"/>
  <c r="H31"/>
  <c r="J31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AV31"/>
  <c r="AX31"/>
  <c r="AZ31"/>
  <c r="BB31"/>
  <c r="BD31"/>
  <c r="BF31"/>
  <c r="B14"/>
  <c r="B13"/>
  <c r="B12"/>
  <c r="A12"/>
  <c r="B11"/>
  <c r="B10"/>
  <c r="B9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 s="1"/>
  <c r="K3" s="1"/>
  <c r="J3" s="1"/>
  <c r="I3" s="1"/>
  <c r="H3" s="1"/>
  <c r="G3" s="1"/>
  <c r="F3" s="1"/>
  <c r="E3" s="1"/>
  <c r="D3" s="1"/>
  <c r="C3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 s="1"/>
  <c r="AO2"/>
  <c r="CX3" l="1"/>
  <c r="CW3" s="1"/>
  <c r="CV3" s="1"/>
  <c r="CU3" s="1"/>
  <c r="CT3" s="1"/>
  <c r="CS3" s="1"/>
  <c r="CR3" s="1"/>
  <c r="CQ3" s="1"/>
  <c r="CP3" s="1"/>
  <c r="CO3" s="1"/>
  <c r="CN3" s="1"/>
  <c r="CM3" s="1"/>
  <c r="CL3" s="1"/>
  <c r="CK3" s="1"/>
  <c r="CJ3" s="1"/>
  <c r="CI3" s="1"/>
  <c r="CH3" s="1"/>
  <c r="CG3" s="1"/>
  <c r="CF3" s="1"/>
  <c r="CE3" s="1"/>
  <c r="CD3" s="1"/>
  <c r="CC3" s="1"/>
  <c r="CB3" s="1"/>
  <c r="CA3" s="1"/>
  <c r="BZ3" s="1"/>
  <c r="BY3" s="1"/>
  <c r="BX3" s="1"/>
  <c r="BW3" s="1"/>
  <c r="BV3" s="1"/>
  <c r="BU3" s="1"/>
  <c r="BT3" s="1"/>
  <c r="BS3" s="1"/>
  <c r="BR3" s="1"/>
  <c r="BQ3" s="1"/>
  <c r="BP3" s="1"/>
  <c r="BO3" s="1"/>
  <c r="BN3" s="1"/>
  <c r="BM3" s="1"/>
  <c r="BL3" s="1"/>
  <c r="BK3" s="1"/>
  <c r="B182" i="1" l="1"/>
  <c r="BI132" l="1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C113" l="1"/>
  <c r="B113"/>
  <c r="C112" l="1"/>
  <c r="B112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7"/>
  <c r="B89" l="1"/>
  <c r="B88"/>
  <c r="B86"/>
  <c r="B85"/>
  <c r="B84"/>
  <c r="B83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B80"/>
  <c r="B79"/>
  <c r="B78"/>
  <c r="B77"/>
  <c r="B75"/>
  <c r="B74"/>
  <c r="C73"/>
  <c r="B73"/>
  <c r="B121" s="1"/>
  <c r="B72"/>
  <c r="B71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 s="1"/>
  <c r="M70"/>
  <c r="L70"/>
  <c r="K70"/>
  <c r="J70"/>
  <c r="I70"/>
  <c r="H70"/>
  <c r="G70"/>
  <c r="F70"/>
  <c r="E70"/>
  <c r="D70"/>
  <c r="C70"/>
  <c r="B70"/>
  <c r="B68"/>
  <c r="B67"/>
  <c r="B66"/>
  <c r="B65"/>
  <c r="B64"/>
  <c r="B63"/>
  <c r="B62"/>
  <c r="B60"/>
  <c r="B59"/>
  <c r="B114" s="1"/>
  <c r="B53"/>
  <c r="BI52" s="1"/>
  <c r="BF52"/>
  <c r="BB52"/>
  <c r="AX52"/>
  <c r="AW52"/>
  <c r="AV52"/>
  <c r="AU52"/>
  <c r="AT52" s="1"/>
  <c r="AS52"/>
  <c r="AR52"/>
  <c r="AQ52"/>
  <c r="AP52"/>
  <c r="AO52"/>
  <c r="AN52"/>
  <c r="AM52"/>
  <c r="AL52"/>
  <c r="AK52"/>
  <c r="AJ52" s="1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50"/>
  <c r="B49"/>
  <c r="B44"/>
  <c r="B41"/>
  <c r="B40"/>
  <c r="B39"/>
  <c r="B35"/>
  <c r="B34"/>
  <c r="B33"/>
  <c r="E31"/>
  <c r="D31" s="1"/>
  <c r="B29"/>
  <c r="BI31" s="1"/>
  <c r="B28"/>
  <c r="C24"/>
  <c r="B24"/>
  <c r="BH25" s="1"/>
  <c r="B23"/>
  <c r="AZ52" l="1"/>
  <c r="BD52"/>
  <c r="BH52"/>
  <c r="M31"/>
  <c r="I31"/>
  <c r="BI25"/>
  <c r="G31"/>
  <c r="K31"/>
  <c r="O31"/>
  <c r="S31"/>
  <c r="W31"/>
  <c r="AA31"/>
  <c r="AE31"/>
  <c r="AI31"/>
  <c r="AM31"/>
  <c r="AQ31"/>
  <c r="AU31"/>
  <c r="Q31"/>
  <c r="U31"/>
  <c r="Y31"/>
  <c r="AC31"/>
  <c r="AG31"/>
  <c r="AK31"/>
  <c r="AO31"/>
  <c r="AS31"/>
  <c r="B122"/>
  <c r="E25"/>
  <c r="G25"/>
  <c r="K25"/>
  <c r="O25"/>
  <c r="S25"/>
  <c r="W25"/>
  <c r="Y25"/>
  <c r="AC25"/>
  <c r="AG25"/>
  <c r="AK25"/>
  <c r="AR25"/>
  <c r="AQ25" s="1"/>
  <c r="AP25" s="1"/>
  <c r="AO25" s="1"/>
  <c r="AV25"/>
  <c r="AZ25"/>
  <c r="BD25"/>
  <c r="BF25"/>
  <c r="D25"/>
  <c r="C25" s="1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S25"/>
  <c r="AU25"/>
  <c r="AW25"/>
  <c r="AY25"/>
  <c r="BA25"/>
  <c r="BC25"/>
  <c r="BE25"/>
  <c r="BG25"/>
  <c r="C31"/>
  <c r="F31"/>
  <c r="H31"/>
  <c r="J31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AV31"/>
  <c r="AX31"/>
  <c r="AZ31"/>
  <c r="BB31"/>
  <c r="BD31"/>
  <c r="BF31"/>
  <c r="BH31"/>
  <c r="AY52"/>
  <c r="BA52"/>
  <c r="BC52"/>
  <c r="BE52"/>
  <c r="BG52"/>
  <c r="B25"/>
  <c r="I25"/>
  <c r="M25"/>
  <c r="Q25"/>
  <c r="U25"/>
  <c r="AA25"/>
  <c r="AE25"/>
  <c r="AI25"/>
  <c r="AM25"/>
  <c r="AT25"/>
  <c r="AX25"/>
  <c r="BB25"/>
  <c r="AW31"/>
  <c r="AY31"/>
  <c r="BA31"/>
  <c r="BC31"/>
  <c r="BE31"/>
  <c r="BG31"/>
  <c r="B93"/>
  <c r="B14" l="1"/>
  <c r="B13"/>
  <c r="B12"/>
  <c r="A12"/>
  <c r="B11"/>
  <c r="B10"/>
  <c r="B9"/>
  <c r="CJ3"/>
  <c r="CI3" s="1"/>
  <c r="CH3" s="1"/>
  <c r="CG3" s="1"/>
  <c r="CF3" s="1"/>
  <c r="CE3" s="1"/>
  <c r="CD3" s="1"/>
  <c r="CC3" s="1"/>
  <c r="CB3" s="1"/>
  <c r="CA3" s="1"/>
  <c r="BZ3" s="1"/>
  <c r="BY3" s="1"/>
  <c r="BX3" s="1"/>
  <c r="BW3" s="1"/>
  <c r="BV3" s="1"/>
  <c r="BU3" s="1"/>
  <c r="BT3" s="1"/>
  <c r="BS3" s="1"/>
  <c r="BR3" s="1"/>
  <c r="BQ3" s="1"/>
  <c r="BP3" s="1"/>
  <c r="BO3" s="1"/>
  <c r="BN3" s="1"/>
  <c r="BM3" s="1"/>
  <c r="BL3" s="1"/>
  <c r="BK3" s="1"/>
  <c r="BJ3"/>
  <c r="BI3" s="1"/>
  <c r="BH3" s="1"/>
  <c r="BG3" s="1"/>
  <c r="BF3" s="1"/>
  <c r="BE3" s="1"/>
  <c r="BD3" s="1"/>
  <c r="BC3" s="1"/>
  <c r="BB3" s="1"/>
  <c r="BA3" s="1"/>
  <c r="AZ3" s="1"/>
  <c r="AY3" s="1"/>
  <c r="AX3" s="1"/>
  <c r="AW3" s="1"/>
  <c r="AV3" s="1"/>
  <c r="AU3" s="1"/>
  <c r="AT3" s="1"/>
  <c r="AS3" s="1"/>
  <c r="AR3" s="1"/>
  <c r="AQ3" s="1"/>
  <c r="AP3" s="1"/>
  <c r="AO3" s="1"/>
  <c r="AN3" s="1"/>
  <c r="AM3" s="1"/>
  <c r="AL3" s="1"/>
  <c r="AK3" s="1"/>
  <c r="AJ3" s="1"/>
  <c r="AI3" s="1"/>
  <c r="AH3" s="1"/>
  <c r="AG3" s="1"/>
  <c r="AF3" s="1"/>
  <c r="AE3" s="1"/>
  <c r="AD3" s="1"/>
  <c r="AC3" s="1"/>
  <c r="AB3" s="1"/>
  <c r="AA3" s="1"/>
  <c r="Z3" s="1"/>
  <c r="Y3" s="1"/>
  <c r="X3" s="1"/>
  <c r="W3" s="1"/>
  <c r="V3" s="1"/>
  <c r="U3" s="1"/>
  <c r="T3" s="1"/>
  <c r="S3" s="1"/>
  <c r="R3" s="1"/>
  <c r="Q3" s="1"/>
  <c r="P3" s="1"/>
  <c r="O3" s="1"/>
  <c r="N3" s="1"/>
  <c r="M3" s="1"/>
  <c r="L3" s="1"/>
  <c r="K3" s="1"/>
  <c r="J3" s="1"/>
  <c r="I3" s="1"/>
  <c r="H3" s="1"/>
  <c r="G3" s="1"/>
  <c r="F3" s="1"/>
  <c r="E3" s="1"/>
  <c r="D3"/>
  <c r="C3"/>
  <c r="BI2"/>
  <c r="BH2"/>
  <c r="BG2"/>
  <c r="BF2"/>
  <c r="BE2"/>
  <c r="BD2"/>
  <c r="BC2"/>
  <c r="BB2"/>
  <c r="BA2"/>
  <c r="AZ2"/>
  <c r="AY2"/>
  <c r="AX2"/>
  <c r="AW2"/>
  <c r="AV2"/>
  <c r="AU2"/>
  <c r="AT2" s="1"/>
  <c r="AS2" s="1"/>
  <c r="AR2"/>
  <c r="AQ2"/>
  <c r="AP2"/>
  <c r="AO2"/>
  <c r="BI200" i="27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I164" s="1"/>
  <c r="BH164"/>
  <c r="CX3" i="1" l="1"/>
  <c r="CW3" s="1"/>
  <c r="CV3" s="1"/>
  <c r="CU3" s="1"/>
  <c r="CT3" s="1"/>
  <c r="CS3" s="1"/>
  <c r="CR3" s="1"/>
  <c r="CQ3" s="1"/>
  <c r="CP3" s="1"/>
  <c r="CO3" s="1"/>
  <c r="CN3" s="1"/>
  <c r="CM3" s="1"/>
  <c r="CL3" s="1"/>
  <c r="CK3" s="1"/>
  <c r="BG164" i="27"/>
  <c r="BF164"/>
  <c r="BE164" l="1"/>
  <c r="BD164"/>
  <c r="BC164" l="1"/>
  <c r="BB164"/>
  <c r="BA164" l="1"/>
  <c r="AZ164"/>
  <c r="AY164" l="1"/>
  <c r="AX164"/>
  <c r="AW164" l="1"/>
  <c r="AV164"/>
  <c r="AU164" l="1"/>
  <c r="AT164"/>
  <c r="AS164"/>
  <c r="AR164"/>
  <c r="AQ164" l="1"/>
  <c r="AP164"/>
  <c r="AO164" l="1"/>
  <c r="AN164"/>
  <c r="AM164" l="1"/>
  <c r="AL164"/>
  <c r="AK164" l="1"/>
  <c r="AJ164" l="1"/>
  <c r="AI164" l="1"/>
  <c r="AH164"/>
  <c r="AG164" l="1"/>
  <c r="AF164"/>
  <c r="AE164" l="1"/>
  <c r="AD164"/>
  <c r="AC164" l="1"/>
  <c r="AB164"/>
  <c r="AA164"/>
  <c r="Z164"/>
  <c r="Y164" l="1"/>
  <c r="X164"/>
  <c r="W164" l="1"/>
  <c r="V164" l="1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 l="1"/>
  <c r="BI163" s="1"/>
  <c r="BH163" s="1"/>
  <c r="BG163" s="1"/>
  <c r="BF163" s="1"/>
  <c r="BE163" s="1"/>
  <c r="BD163" s="1"/>
  <c r="BC163" s="1"/>
  <c r="BB163" s="1"/>
  <c r="BA163" s="1"/>
  <c r="AZ163" s="1"/>
  <c r="AY163" s="1"/>
  <c r="AX163" s="1"/>
  <c r="AW163" s="1"/>
  <c r="AV163" s="1"/>
  <c r="AU163" s="1"/>
  <c r="AT163" s="1"/>
  <c r="AS163" s="1"/>
  <c r="AR163" s="1"/>
  <c r="AQ163" s="1"/>
  <c r="AP163" s="1"/>
  <c r="AO163" s="1"/>
  <c r="AN163" s="1"/>
  <c r="AM163" s="1"/>
  <c r="AL163" s="1"/>
  <c r="AK163" s="1"/>
  <c r="AJ163" s="1"/>
  <c r="AI163" s="1"/>
  <c r="AH163" s="1"/>
  <c r="AG163" s="1"/>
  <c r="AF163" s="1"/>
  <c r="AE163" s="1"/>
  <c r="AD163" s="1"/>
  <c r="AC163" s="1"/>
  <c r="AB163" s="1"/>
  <c r="AA163" s="1"/>
  <c r="Z163" s="1"/>
  <c r="Y163" s="1"/>
  <c r="X163" s="1"/>
  <c r="W163" s="1"/>
  <c r="V163" s="1"/>
  <c r="U163" s="1"/>
  <c r="T163" s="1"/>
  <c r="S163" l="1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BI162" s="1"/>
  <c r="BH162" s="1"/>
  <c r="BG162" s="1"/>
  <c r="BF162" s="1"/>
  <c r="BE162" s="1"/>
  <c r="BD162" s="1"/>
  <c r="BC162" s="1"/>
  <c r="BB162" s="1"/>
  <c r="BA162" s="1"/>
  <c r="AZ162" s="1"/>
  <c r="AY162" s="1"/>
  <c r="AX162" s="1"/>
  <c r="AW162" s="1"/>
  <c r="AV162" s="1"/>
  <c r="AU162" s="1"/>
  <c r="AT162" s="1"/>
  <c r="AS162" s="1"/>
  <c r="AR162" s="1"/>
  <c r="AQ162" s="1"/>
  <c r="AP162" s="1"/>
  <c r="AO162" s="1"/>
  <c r="AN162" s="1"/>
  <c r="AM162" s="1"/>
  <c r="AL162" s="1"/>
  <c r="AK162" s="1"/>
  <c r="AJ162" s="1"/>
  <c r="AI162" s="1"/>
  <c r="AH162" s="1"/>
  <c r="AG162" s="1"/>
  <c r="AF162" s="1"/>
  <c r="AE162" s="1"/>
  <c r="AD162" s="1"/>
  <c r="AC162" s="1"/>
  <c r="AB162" s="1"/>
  <c r="AA162" s="1"/>
  <c r="Z162" s="1"/>
  <c r="Y162" s="1"/>
  <c r="X162" s="1"/>
  <c r="W162" s="1"/>
  <c r="V162" s="1"/>
  <c r="U162" s="1"/>
  <c r="T162" s="1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BI161" s="1"/>
  <c r="BH161" s="1"/>
  <c r="BG161" s="1"/>
  <c r="BF161" s="1"/>
  <c r="BE161" s="1"/>
  <c r="BD161" s="1"/>
  <c r="BC161" s="1"/>
  <c r="BB161" s="1"/>
  <c r="BA161" s="1"/>
  <c r="AZ161" s="1"/>
  <c r="AY161" s="1"/>
  <c r="AX161" s="1"/>
  <c r="AW161" s="1"/>
  <c r="AV161" s="1"/>
  <c r="AU161" s="1"/>
  <c r="AT161" s="1"/>
  <c r="AS161" s="1"/>
  <c r="AR161" s="1"/>
  <c r="AQ161" s="1"/>
  <c r="AP161" s="1"/>
  <c r="AO161" s="1"/>
  <c r="AN161" s="1"/>
  <c r="AM161" s="1"/>
  <c r="AL161" s="1"/>
  <c r="AK161" s="1"/>
  <c r="AJ161" s="1"/>
  <c r="AI161" s="1"/>
  <c r="AH161" s="1"/>
  <c r="AG161" s="1"/>
  <c r="AF161" s="1"/>
  <c r="AE161" s="1"/>
  <c r="AD161" s="1"/>
  <c r="AC161" s="1"/>
  <c r="AB161" s="1"/>
  <c r="AA161" s="1"/>
  <c r="Z161" s="1"/>
  <c r="Y161" s="1"/>
  <c r="X161" s="1"/>
  <c r="W161" s="1"/>
  <c r="V161" s="1"/>
  <c r="U161" s="1"/>
  <c r="T161" s="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BI160" s="1"/>
  <c r="BH160" s="1"/>
  <c r="BG160" s="1"/>
  <c r="BF160" s="1"/>
  <c r="BE160" s="1"/>
  <c r="BD160" s="1"/>
  <c r="BC160" s="1"/>
  <c r="BB160" s="1"/>
  <c r="BA160" s="1"/>
  <c r="AZ160" s="1"/>
  <c r="AY160" s="1"/>
  <c r="AX160" s="1"/>
  <c r="AW160" s="1"/>
  <c r="AV160" s="1"/>
  <c r="AU160" s="1"/>
  <c r="AT160" s="1"/>
  <c r="AS160" s="1"/>
  <c r="AR160" s="1"/>
  <c r="AQ160" s="1"/>
  <c r="AP160" s="1"/>
  <c r="AO160" s="1"/>
  <c r="AN160" s="1"/>
  <c r="AM160" s="1"/>
  <c r="AL160" s="1"/>
  <c r="AK160" s="1"/>
  <c r="AJ160" s="1"/>
  <c r="AI160" s="1"/>
  <c r="AH160" s="1"/>
  <c r="AG160" s="1"/>
  <c r="AF160" s="1"/>
  <c r="AE160" s="1"/>
  <c r="AD160" s="1"/>
  <c r="AC160" s="1"/>
  <c r="AB160" s="1"/>
  <c r="AA160" s="1"/>
  <c r="Z160" s="1"/>
  <c r="Y160" s="1"/>
  <c r="X160" s="1"/>
  <c r="W160" s="1"/>
  <c r="V160" s="1"/>
  <c r="U160" s="1"/>
  <c r="T160" s="1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BI159" s="1"/>
  <c r="BH159" s="1"/>
  <c r="BG159" s="1"/>
  <c r="BF159" s="1"/>
  <c r="BE159" s="1"/>
  <c r="BD159" s="1"/>
  <c r="BC159" s="1"/>
  <c r="BB159" s="1"/>
  <c r="BA159" s="1"/>
  <c r="AZ159" s="1"/>
  <c r="AY159" s="1"/>
  <c r="AX159" s="1"/>
  <c r="AW159" s="1"/>
  <c r="AV159" s="1"/>
  <c r="AU159" s="1"/>
  <c r="AT159" s="1"/>
  <c r="AS159" s="1"/>
  <c r="AR159" s="1"/>
  <c r="AQ159" s="1"/>
  <c r="AP159" s="1"/>
  <c r="AO159" s="1"/>
  <c r="AN159" s="1"/>
  <c r="AM159" s="1"/>
  <c r="AL159" s="1"/>
  <c r="AK159" s="1"/>
  <c r="AJ159" s="1"/>
  <c r="AI159" s="1"/>
  <c r="AH159" s="1"/>
  <c r="AG159" s="1"/>
  <c r="AF159" s="1"/>
  <c r="AE159" s="1"/>
  <c r="AD159" s="1"/>
  <c r="AC159" s="1"/>
  <c r="AB159" s="1"/>
  <c r="AA159" s="1"/>
  <c r="Z159" s="1"/>
  <c r="Y159" s="1"/>
  <c r="X159" s="1"/>
  <c r="W159" s="1"/>
  <c r="V159" s="1"/>
  <c r="U159" s="1"/>
  <c r="T159" s="1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BI158" s="1"/>
  <c r="BH158" s="1"/>
  <c r="BG158" s="1"/>
  <c r="BF158" s="1"/>
  <c r="BE158" s="1"/>
  <c r="BD158" s="1"/>
  <c r="BC158" s="1"/>
  <c r="BB158" s="1"/>
  <c r="BA158" s="1"/>
  <c r="AZ158" s="1"/>
  <c r="AY158" s="1"/>
  <c r="AX158" s="1"/>
  <c r="AW158" s="1"/>
  <c r="AV158" s="1"/>
  <c r="AU158" s="1"/>
  <c r="AT158" s="1"/>
  <c r="AS158" s="1"/>
  <c r="AR158" s="1"/>
  <c r="AQ158" s="1"/>
  <c r="AP158" s="1"/>
  <c r="AO158" s="1"/>
  <c r="AN158" s="1"/>
  <c r="AM158" s="1"/>
  <c r="AL158" s="1"/>
  <c r="AK158" s="1"/>
  <c r="AJ158" s="1"/>
  <c r="AI158" s="1"/>
  <c r="AH158" s="1"/>
  <c r="AG158" s="1"/>
  <c r="AF158" s="1"/>
  <c r="AE158" s="1"/>
  <c r="AD158" s="1"/>
  <c r="AC158" s="1"/>
  <c r="AB158" s="1"/>
  <c r="AA158" s="1"/>
  <c r="Z158" s="1"/>
  <c r="Y158" s="1"/>
  <c r="X158" s="1"/>
  <c r="W158" s="1"/>
  <c r="V158" s="1"/>
  <c r="U158" s="1"/>
  <c r="T158" s="1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BI157" s="1"/>
  <c r="BH157" s="1"/>
  <c r="BG157" s="1"/>
  <c r="BF157" s="1"/>
  <c r="BE157" s="1"/>
  <c r="BD157" s="1"/>
  <c r="BC157" s="1"/>
  <c r="BB157" s="1"/>
  <c r="BA157" s="1"/>
  <c r="AZ157" s="1"/>
  <c r="AY157" s="1"/>
  <c r="AX157" s="1"/>
  <c r="AW157" s="1"/>
  <c r="AV157" s="1"/>
  <c r="AU157" s="1"/>
  <c r="AT157" s="1"/>
  <c r="AS157" s="1"/>
  <c r="AR157" s="1"/>
  <c r="AQ157" s="1"/>
  <c r="AP157" s="1"/>
  <c r="AO157" s="1"/>
  <c r="AN157" s="1"/>
  <c r="AM157" s="1"/>
  <c r="AL157" s="1"/>
  <c r="AK157" s="1"/>
  <c r="AJ157" s="1"/>
  <c r="AI157" s="1"/>
  <c r="AH157" s="1"/>
  <c r="AG157" s="1"/>
  <c r="AF157" s="1"/>
  <c r="AE157" s="1"/>
  <c r="AD157" s="1"/>
  <c r="AC157" s="1"/>
  <c r="AB157" s="1"/>
  <c r="AA157" s="1"/>
  <c r="Z157" s="1"/>
  <c r="Y157" s="1"/>
  <c r="X157" s="1"/>
  <c r="W157" s="1"/>
  <c r="V157" s="1"/>
  <c r="U157" s="1"/>
  <c r="T157" s="1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BI156" s="1"/>
  <c r="BH156" s="1"/>
  <c r="BG156" s="1"/>
  <c r="BF156" s="1"/>
  <c r="BE156" s="1"/>
  <c r="BD156" s="1"/>
  <c r="BC156" s="1"/>
  <c r="BB156" s="1"/>
  <c r="BA156" s="1"/>
  <c r="AZ156" s="1"/>
  <c r="AY156" s="1"/>
  <c r="AX156" s="1"/>
  <c r="AW156" s="1"/>
  <c r="AV156" s="1"/>
  <c r="AU156" s="1"/>
  <c r="AT156" s="1"/>
  <c r="AS156" s="1"/>
  <c r="AR156" s="1"/>
  <c r="AQ156" s="1"/>
  <c r="AP156" s="1"/>
  <c r="AO156" s="1"/>
  <c r="AN156" s="1"/>
  <c r="AM156" s="1"/>
  <c r="AL156" s="1"/>
  <c r="AK156" s="1"/>
  <c r="AJ156" s="1"/>
  <c r="AI156" s="1"/>
  <c r="AH156" s="1"/>
  <c r="AG156" s="1"/>
  <c r="AF156" s="1"/>
  <c r="AE156" s="1"/>
  <c r="AD156" s="1"/>
  <c r="AC156" s="1"/>
  <c r="AB156" s="1"/>
  <c r="AA156" s="1"/>
  <c r="Z156" s="1"/>
  <c r="Y156" s="1"/>
  <c r="X156" s="1"/>
  <c r="W156" s="1"/>
  <c r="V156" s="1"/>
  <c r="U156" s="1"/>
  <c r="T156" s="1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BI155" s="1"/>
  <c r="BH155" s="1"/>
  <c r="BG155" s="1"/>
  <c r="BF155" s="1"/>
  <c r="BE155" s="1"/>
  <c r="BD155" s="1"/>
  <c r="BC155" s="1"/>
  <c r="BB155" s="1"/>
  <c r="BA155" s="1"/>
  <c r="AZ155" s="1"/>
  <c r="AY155" s="1"/>
  <c r="AX155" s="1"/>
  <c r="AW155" s="1"/>
  <c r="AV155" s="1"/>
  <c r="AU155" s="1"/>
  <c r="AT155" s="1"/>
  <c r="AS155" s="1"/>
  <c r="AR155" s="1"/>
  <c r="AQ155" s="1"/>
  <c r="AP155" s="1"/>
  <c r="AO155" s="1"/>
  <c r="AN155" s="1"/>
  <c r="AM155" s="1"/>
  <c r="AL155" s="1"/>
  <c r="AK155" s="1"/>
  <c r="AJ155" s="1"/>
  <c r="AI155" s="1"/>
  <c r="AH155" s="1"/>
  <c r="AG155" s="1"/>
  <c r="AF155" s="1"/>
  <c r="AE155" s="1"/>
  <c r="AD155" s="1"/>
  <c r="AC155" s="1"/>
  <c r="AB155" s="1"/>
  <c r="AA155" s="1"/>
  <c r="Z155" s="1"/>
  <c r="Y155" s="1"/>
  <c r="X155" s="1"/>
  <c r="W155" s="1"/>
  <c r="V155" s="1"/>
  <c r="U155" s="1"/>
  <c r="T155" s="1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BI154" s="1"/>
  <c r="BH154" s="1"/>
  <c r="BG154" s="1"/>
  <c r="BF154" s="1"/>
  <c r="BE154" s="1"/>
  <c r="BD154" s="1"/>
  <c r="BC154" s="1"/>
  <c r="BB154" s="1"/>
  <c r="BA154" s="1"/>
  <c r="AZ154" s="1"/>
  <c r="AY154" s="1"/>
  <c r="AX154" s="1"/>
  <c r="AW154" s="1"/>
  <c r="AV154" s="1"/>
  <c r="AU154" s="1"/>
  <c r="AT154" s="1"/>
  <c r="AS154" s="1"/>
  <c r="AR154" s="1"/>
  <c r="AQ154" s="1"/>
  <c r="AP154" s="1"/>
  <c r="AO154" s="1"/>
  <c r="AN154" s="1"/>
  <c r="AM154" s="1"/>
  <c r="AL154" s="1"/>
  <c r="AK154" s="1"/>
  <c r="AJ154" s="1"/>
  <c r="AI154" s="1"/>
  <c r="AH154" s="1"/>
  <c r="AG154" s="1"/>
  <c r="AF154" s="1"/>
  <c r="AE154" s="1"/>
  <c r="AD154" s="1"/>
  <c r="AC154" s="1"/>
  <c r="AB154" s="1"/>
  <c r="AA154" s="1"/>
  <c r="Z154" s="1"/>
  <c r="Y154" s="1"/>
  <c r="X154" s="1"/>
  <c r="W154" s="1"/>
  <c r="V154" s="1"/>
  <c r="U154" s="1"/>
  <c r="T154" s="1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BI153" s="1"/>
  <c r="BH153" s="1"/>
  <c r="BG153" s="1"/>
  <c r="BF153" s="1"/>
  <c r="BE153" s="1"/>
  <c r="BD153" s="1"/>
  <c r="BC153" s="1"/>
  <c r="BB153" s="1"/>
  <c r="BA153" s="1"/>
  <c r="AZ153" s="1"/>
  <c r="AY153" s="1"/>
  <c r="AX153" s="1"/>
  <c r="AW153" s="1"/>
  <c r="AV153" s="1"/>
  <c r="AU153" s="1"/>
  <c r="AT153" s="1"/>
  <c r="AS153" s="1"/>
  <c r="AR153" s="1"/>
  <c r="AQ153" s="1"/>
  <c r="AP153" s="1"/>
  <c r="AO153" s="1"/>
  <c r="AN153" s="1"/>
  <c r="AM153" s="1"/>
  <c r="AL153" s="1"/>
  <c r="AK153" s="1"/>
  <c r="AJ153" s="1"/>
  <c r="AI153" s="1"/>
  <c r="AH153" s="1"/>
  <c r="AG153" s="1"/>
  <c r="AF153" s="1"/>
  <c r="AE153" s="1"/>
  <c r="AD153" s="1"/>
  <c r="AC153" s="1"/>
  <c r="AB153" s="1"/>
  <c r="AA153" s="1"/>
  <c r="Z153" s="1"/>
  <c r="Y153" s="1"/>
  <c r="X153" s="1"/>
  <c r="W153" s="1"/>
  <c r="V153" s="1"/>
  <c r="U153" s="1"/>
  <c r="T153" s="1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BI152" l="1"/>
  <c r="BH152"/>
  <c r="BG152" l="1"/>
  <c r="BF152"/>
  <c r="BE152" l="1"/>
  <c r="BD152"/>
  <c r="BC152" l="1"/>
  <c r="BB152"/>
  <c r="BA152" l="1"/>
  <c r="AZ152"/>
  <c r="AY152" l="1"/>
  <c r="AX152"/>
  <c r="AW152" l="1"/>
  <c r="AV152"/>
  <c r="AU152" l="1"/>
  <c r="AT152" l="1"/>
  <c r="AS152" l="1"/>
  <c r="AR152"/>
  <c r="AQ152" l="1"/>
  <c r="AP152"/>
  <c r="AO152" l="1"/>
  <c r="AN152"/>
  <c r="AM152" l="1"/>
  <c r="AL152"/>
  <c r="AK152"/>
  <c r="AJ152"/>
  <c r="AI152" l="1"/>
  <c r="AH152"/>
  <c r="AG152" l="1"/>
  <c r="AF152"/>
  <c r="AE152" l="1"/>
  <c r="AD152"/>
  <c r="AC152" l="1"/>
  <c r="AB152" l="1"/>
  <c r="AA152" l="1"/>
  <c r="Z152"/>
  <c r="Y152" l="1"/>
  <c r="X152"/>
  <c r="W152"/>
  <c r="V152" l="1"/>
  <c r="U152" l="1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B93"/>
  <c r="B85"/>
  <c r="B84"/>
  <c r="B83"/>
  <c r="B82"/>
  <c r="B81"/>
  <c r="B80"/>
  <c r="B79"/>
  <c r="B72"/>
  <c r="B66"/>
  <c r="B65"/>
  <c r="B59"/>
  <c r="B55"/>
  <c r="C49"/>
  <c r="B46"/>
  <c r="B45"/>
  <c r="B35"/>
  <c r="B34"/>
  <c r="B31"/>
  <c r="B27"/>
  <c r="B17" i="34" l="1"/>
  <c r="B17" i="33"/>
  <c r="B17" i="32"/>
  <c r="B17" i="15"/>
  <c r="B17" i="21"/>
  <c r="B17" i="1"/>
  <c r="B30" i="34"/>
  <c r="B30" i="33"/>
  <c r="B30" i="32"/>
  <c r="B30" i="15"/>
  <c r="B30" i="21"/>
  <c r="B30" i="1"/>
  <c r="B43" i="34"/>
  <c r="B43" i="33"/>
  <c r="B43" i="32"/>
  <c r="B43" i="15"/>
  <c r="B43" i="21"/>
  <c r="B43" i="1"/>
  <c r="B48" i="34"/>
  <c r="B51"/>
  <c r="C51" s="1"/>
  <c r="B51" i="33"/>
  <c r="B48"/>
  <c r="B48" i="32"/>
  <c r="B51"/>
  <c r="C51" s="1"/>
  <c r="B48" i="15"/>
  <c r="B51"/>
  <c r="C51" s="1"/>
  <c r="B51" i="21"/>
  <c r="C51" s="1"/>
  <c r="B48"/>
  <c r="B51" i="1"/>
  <c r="C51" s="1"/>
  <c r="B48"/>
  <c r="B19" i="34"/>
  <c r="B19" i="33"/>
  <c r="B19" i="32"/>
  <c r="B19" i="15"/>
  <c r="B19" i="21"/>
  <c r="B19" i="1"/>
  <c r="B38" i="34"/>
  <c r="B38" i="33"/>
  <c r="B38" i="32"/>
  <c r="B38" i="15"/>
  <c r="B38" i="21"/>
  <c r="B38" i="1"/>
  <c r="B55" i="34"/>
  <c r="B55" i="33"/>
  <c r="B55" i="32"/>
  <c r="B55" i="15"/>
  <c r="B55" i="21"/>
  <c r="B55" i="1"/>
  <c r="B76" i="34"/>
  <c r="B76" i="33"/>
  <c r="B76" i="32"/>
  <c r="B76" i="15"/>
  <c r="B76" i="21"/>
  <c r="B76" i="1"/>
  <c r="J42" i="21" l="1"/>
  <c r="H42"/>
  <c r="F42"/>
  <c r="D42"/>
  <c r="B42"/>
  <c r="K42"/>
  <c r="I42"/>
  <c r="G42"/>
  <c r="E42"/>
  <c r="C42"/>
  <c r="J42" i="32"/>
  <c r="H42"/>
  <c r="F42"/>
  <c r="D42"/>
  <c r="B42"/>
  <c r="K42"/>
  <c r="I42"/>
  <c r="G42"/>
  <c r="E42"/>
  <c r="C42"/>
  <c r="J42" i="34"/>
  <c r="J136" s="1"/>
  <c r="H42"/>
  <c r="H136" s="1"/>
  <c r="F42"/>
  <c r="F136" s="1"/>
  <c r="D42"/>
  <c r="D136" s="1"/>
  <c r="B42"/>
  <c r="B136" s="1"/>
  <c r="K42"/>
  <c r="K136" s="1"/>
  <c r="I42"/>
  <c r="I136" s="1"/>
  <c r="G42"/>
  <c r="G136" s="1"/>
  <c r="E42"/>
  <c r="E136" s="1"/>
  <c r="C42"/>
  <c r="C136" s="1"/>
  <c r="C51" i="33"/>
  <c r="C46"/>
  <c r="Z42" i="21"/>
  <c r="AA42" s="1"/>
  <c r="X42"/>
  <c r="V42"/>
  <c r="T42"/>
  <c r="R42"/>
  <c r="P42"/>
  <c r="N42"/>
  <c r="L42"/>
  <c r="Y42"/>
  <c r="W42"/>
  <c r="U42"/>
  <c r="S42"/>
  <c r="Q42"/>
  <c r="O42"/>
  <c r="M42"/>
  <c r="Z42" i="32"/>
  <c r="AA42" s="1"/>
  <c r="X42"/>
  <c r="V42"/>
  <c r="T42"/>
  <c r="R42"/>
  <c r="P42"/>
  <c r="N42"/>
  <c r="L42"/>
  <c r="Y42"/>
  <c r="W42"/>
  <c r="U42"/>
  <c r="S42"/>
  <c r="Q42"/>
  <c r="O42"/>
  <c r="M42"/>
  <c r="Z42" i="34"/>
  <c r="X42"/>
  <c r="X136" s="1"/>
  <c r="V42"/>
  <c r="V136" s="1"/>
  <c r="T42"/>
  <c r="T136" s="1"/>
  <c r="R42"/>
  <c r="R136" s="1"/>
  <c r="P42"/>
  <c r="P136" s="1"/>
  <c r="N42"/>
  <c r="N136" s="1"/>
  <c r="L42"/>
  <c r="L136" s="1"/>
  <c r="Y42"/>
  <c r="Y136" s="1"/>
  <c r="W42"/>
  <c r="W136" s="1"/>
  <c r="U42"/>
  <c r="U136" s="1"/>
  <c r="S42"/>
  <c r="S136" s="1"/>
  <c r="Q42"/>
  <c r="Q136" s="1"/>
  <c r="O42"/>
  <c r="O136" s="1"/>
  <c r="M42"/>
  <c r="M136" s="1"/>
  <c r="J42" i="1"/>
  <c r="H42"/>
  <c r="F42"/>
  <c r="D42"/>
  <c r="B42"/>
  <c r="K42"/>
  <c r="I42"/>
  <c r="G42"/>
  <c r="E42"/>
  <c r="C42"/>
  <c r="K42" i="15"/>
  <c r="I42"/>
  <c r="G42"/>
  <c r="E42"/>
  <c r="C42"/>
  <c r="C133" s="1"/>
  <c r="J42"/>
  <c r="H42"/>
  <c r="F42"/>
  <c r="D42"/>
  <c r="B42"/>
  <c r="B133" s="1"/>
  <c r="BI132" s="1"/>
  <c r="BH132" s="1"/>
  <c r="BG132" s="1"/>
  <c r="BF132" s="1"/>
  <c r="BE132" s="1"/>
  <c r="BD132" s="1"/>
  <c r="BC132" s="1"/>
  <c r="BB132" s="1"/>
  <c r="BA132" s="1"/>
  <c r="AZ132" s="1"/>
  <c r="AY132" s="1"/>
  <c r="AX132" s="1"/>
  <c r="AW132" s="1"/>
  <c r="AV132" s="1"/>
  <c r="AU132" s="1"/>
  <c r="AT132" s="1"/>
  <c r="AS132" s="1"/>
  <c r="AR132" s="1"/>
  <c r="AQ132" s="1"/>
  <c r="AP132" s="1"/>
  <c r="AO132" s="1"/>
  <c r="AN132" s="1"/>
  <c r="AM132" s="1"/>
  <c r="AL132" s="1"/>
  <c r="AK132" s="1"/>
  <c r="AJ132" s="1"/>
  <c r="AI132" s="1"/>
  <c r="AH132" s="1"/>
  <c r="AG132" s="1"/>
  <c r="AF132" s="1"/>
  <c r="AE132" s="1"/>
  <c r="AD132" s="1"/>
  <c r="AC132" s="1"/>
  <c r="AB132" s="1"/>
  <c r="AA132" s="1"/>
  <c r="Z132" s="1"/>
  <c r="J42" i="33"/>
  <c r="H42"/>
  <c r="F42"/>
  <c r="D42"/>
  <c r="B42"/>
  <c r="C37"/>
  <c r="K42"/>
  <c r="I42"/>
  <c r="G42"/>
  <c r="E42"/>
  <c r="C42"/>
  <c r="B37"/>
  <c r="Z42" i="1"/>
  <c r="Z134" s="1"/>
  <c r="X42"/>
  <c r="X134" s="1"/>
  <c r="V42"/>
  <c r="V134" s="1"/>
  <c r="T42"/>
  <c r="T134" s="1"/>
  <c r="R42"/>
  <c r="R134" s="1"/>
  <c r="P42"/>
  <c r="P134" s="1"/>
  <c r="N42"/>
  <c r="AA42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Y42"/>
  <c r="Y134" s="1"/>
  <c r="W42"/>
  <c r="W134" s="1"/>
  <c r="U42"/>
  <c r="U134" s="1"/>
  <c r="S42"/>
  <c r="S134" s="1"/>
  <c r="Q42"/>
  <c r="Q134" s="1"/>
  <c r="O42"/>
  <c r="O134" s="1"/>
  <c r="Y42" i="15"/>
  <c r="W42"/>
  <c r="U42"/>
  <c r="S42"/>
  <c r="Q42"/>
  <c r="O42"/>
  <c r="M42"/>
  <c r="Z42"/>
  <c r="AA42" s="1"/>
  <c r="AB42" s="1"/>
  <c r="AB133" s="1"/>
  <c r="AA133" s="1"/>
  <c r="Z133" s="1"/>
  <c r="Y133" s="1"/>
  <c r="X42"/>
  <c r="V42"/>
  <c r="T42"/>
  <c r="R42"/>
  <c r="P42"/>
  <c r="N42"/>
  <c r="L42"/>
  <c r="Z42" i="33"/>
  <c r="X42"/>
  <c r="V42"/>
  <c r="T42"/>
  <c r="R42"/>
  <c r="P42"/>
  <c r="N42"/>
  <c r="L42"/>
  <c r="Y42"/>
  <c r="W42"/>
  <c r="U42"/>
  <c r="S42"/>
  <c r="Q42"/>
  <c r="O42"/>
  <c r="M42"/>
  <c r="AA42" l="1"/>
  <c r="E134"/>
  <c r="D134"/>
  <c r="AA42" i="34"/>
  <c r="AA136" s="1"/>
  <c r="Z136"/>
  <c r="C134" i="33"/>
  <c r="B134"/>
  <c r="F134"/>
  <c r="AB42" i="34"/>
  <c r="AB136" s="1"/>
  <c r="AA134" i="21"/>
  <c r="Z134" s="1"/>
  <c r="Y134" s="1"/>
  <c r="X134" s="1"/>
  <c r="W134" s="1"/>
  <c r="V134" s="1"/>
  <c r="U134" s="1"/>
  <c r="T134" s="1"/>
  <c r="S134" s="1"/>
  <c r="R134" s="1"/>
  <c r="Q134" s="1"/>
  <c r="P134" s="1"/>
  <c r="O134" s="1"/>
  <c r="N134" s="1"/>
  <c r="M134" s="1"/>
  <c r="L134" s="1"/>
  <c r="K134" s="1"/>
  <c r="AB42"/>
  <c r="AB42" i="33"/>
  <c r="AA133" i="32"/>
  <c r="Z133" s="1"/>
  <c r="Y133" s="1"/>
  <c r="X133" s="1"/>
  <c r="W133" s="1"/>
  <c r="V133" s="1"/>
  <c r="U133" s="1"/>
  <c r="T133" s="1"/>
  <c r="S133" s="1"/>
  <c r="R133" s="1"/>
  <c r="Q133" s="1"/>
  <c r="P133" s="1"/>
  <c r="O133" s="1"/>
  <c r="N133" s="1"/>
  <c r="M133" s="1"/>
  <c r="L133" s="1"/>
  <c r="K133" s="1"/>
  <c r="J133" s="1"/>
  <c r="I133" s="1"/>
  <c r="H133" s="1"/>
  <c r="G133" s="1"/>
  <c r="F133" s="1"/>
  <c r="E133" s="1"/>
  <c r="D133" s="1"/>
  <c r="C133" s="1"/>
  <c r="B133" s="1"/>
  <c r="BI132" s="1"/>
  <c r="BH132" s="1"/>
  <c r="BG132" s="1"/>
  <c r="BF132" s="1"/>
  <c r="BE132" s="1"/>
  <c r="BD132" s="1"/>
  <c r="BC132" s="1"/>
  <c r="BB132" s="1"/>
  <c r="BA132" s="1"/>
  <c r="AZ132" s="1"/>
  <c r="AY132" s="1"/>
  <c r="AX132" s="1"/>
  <c r="AW132" s="1"/>
  <c r="AV132" s="1"/>
  <c r="AU132" s="1"/>
  <c r="AT132" s="1"/>
  <c r="AS132" s="1"/>
  <c r="AR132" s="1"/>
  <c r="AQ132" s="1"/>
  <c r="AP132" s="1"/>
  <c r="AO132" s="1"/>
  <c r="AN132" s="1"/>
  <c r="AM132" s="1"/>
  <c r="AL132" s="1"/>
  <c r="AK132" s="1"/>
  <c r="AJ132" s="1"/>
  <c r="AI132" s="1"/>
  <c r="AH132" s="1"/>
  <c r="AG132" s="1"/>
  <c r="AF132" s="1"/>
  <c r="AE132" s="1"/>
  <c r="AD132" s="1"/>
  <c r="AC132" s="1"/>
  <c r="AB132" s="1"/>
  <c r="AA132" s="1"/>
  <c r="Z132" s="1"/>
  <c r="AB42"/>
  <c r="C47" i="33"/>
  <c r="D46"/>
  <c r="X133" i="15"/>
  <c r="W133" s="1"/>
  <c r="V133" s="1"/>
  <c r="U133" s="1"/>
  <c r="T133" s="1"/>
  <c r="S133" s="1"/>
  <c r="R133" s="1"/>
  <c r="Q133" s="1"/>
  <c r="P133" s="1"/>
  <c r="O133" s="1"/>
  <c r="N133" s="1"/>
  <c r="M133" s="1"/>
  <c r="L133" s="1"/>
  <c r="K133" s="1"/>
  <c r="J133" s="1"/>
  <c r="I133" s="1"/>
  <c r="H133" s="1"/>
  <c r="G133" s="1"/>
  <c r="F133" s="1"/>
  <c r="E133" s="1"/>
  <c r="D133" s="1"/>
  <c r="M42" i="1"/>
  <c r="N134"/>
  <c r="J134" i="21" l="1"/>
  <c r="L42" i="1"/>
  <c r="L134" s="1"/>
  <c r="K134" s="1"/>
  <c r="J134" s="1"/>
  <c r="I134" s="1"/>
  <c r="H134" s="1"/>
  <c r="G134" s="1"/>
  <c r="F134" s="1"/>
  <c r="E134" s="1"/>
  <c r="D134" s="1"/>
  <c r="C134" s="1"/>
  <c r="B134" s="1"/>
  <c r="M134"/>
  <c r="D37" i="33"/>
  <c r="AB133" i="32"/>
  <c r="AC42"/>
  <c r="AC42" i="33"/>
  <c r="AB134" i="21"/>
  <c r="AC42"/>
  <c r="AC42" i="34"/>
  <c r="AC136" s="1"/>
  <c r="I134" i="21" l="1"/>
  <c r="AD42" i="34"/>
  <c r="AD136" s="1"/>
  <c r="AC134" i="21"/>
  <c r="AD42"/>
  <c r="AD42" i="33"/>
  <c r="AC133" i="32"/>
  <c r="AD42"/>
  <c r="H134" i="21" l="1"/>
  <c r="AD133" i="32"/>
  <c r="AE42"/>
  <c r="AE42" i="33"/>
  <c r="AD134" i="21"/>
  <c r="AE42"/>
  <c r="AE42" i="34"/>
  <c r="AE136" s="1"/>
  <c r="G134" i="21" l="1"/>
  <c r="AF42" i="34"/>
  <c r="AF136" s="1"/>
  <c r="AE134" i="21"/>
  <c r="AF42"/>
  <c r="AF42" i="33"/>
  <c r="AE133" i="32"/>
  <c r="AF42"/>
  <c r="F134" i="21" l="1"/>
  <c r="AF133" i="32"/>
  <c r="AG42"/>
  <c r="AG42" i="33"/>
  <c r="AF134" i="21"/>
  <c r="AG42"/>
  <c r="AG42" i="34"/>
  <c r="AG136" s="1"/>
  <c r="E134" i="21" l="1"/>
  <c r="AH42" i="34"/>
  <c r="AH136" s="1"/>
  <c r="AG134" i="21"/>
  <c r="AH42"/>
  <c r="AH42" i="33"/>
  <c r="AG133" i="32"/>
  <c r="AH42"/>
  <c r="D134" i="21" l="1"/>
  <c r="AI42" i="33"/>
  <c r="AH134" i="21"/>
  <c r="AI42"/>
  <c r="AI42" i="34"/>
  <c r="AI136" s="1"/>
  <c r="C134" i="21" l="1"/>
  <c r="B134" s="1"/>
  <c r="BI132" s="1"/>
  <c r="BH132" s="1"/>
  <c r="BG132" s="1"/>
  <c r="BF132" s="1"/>
  <c r="BE132" s="1"/>
  <c r="BD132" s="1"/>
  <c r="BC132" s="1"/>
  <c r="BB132" s="1"/>
  <c r="BA132" s="1"/>
  <c r="AZ132" s="1"/>
  <c r="AY132" s="1"/>
  <c r="AX132" s="1"/>
  <c r="AW132" s="1"/>
  <c r="AV132" s="1"/>
  <c r="AU132" s="1"/>
  <c r="AT132" s="1"/>
  <c r="AS132" s="1"/>
  <c r="AR132" s="1"/>
  <c r="AQ132" s="1"/>
  <c r="AP132" s="1"/>
  <c r="AO132" s="1"/>
  <c r="AN132" s="1"/>
  <c r="AM132" s="1"/>
  <c r="AL132" s="1"/>
  <c r="AK132" s="1"/>
  <c r="AJ132" s="1"/>
  <c r="AI132" s="1"/>
  <c r="AH132" s="1"/>
  <c r="AG132" s="1"/>
  <c r="AF132" s="1"/>
  <c r="AE132" s="1"/>
  <c r="AD132" s="1"/>
  <c r="AC132" s="1"/>
  <c r="AB132" s="1"/>
  <c r="AA132" s="1"/>
  <c r="Z132" s="1"/>
  <c r="AJ42" i="34"/>
  <c r="AJ136" s="1"/>
  <c r="AI134" i="21"/>
  <c r="AJ42"/>
  <c r="AJ42" i="33"/>
  <c r="AK42" l="1"/>
  <c r="AJ134" i="21"/>
  <c r="AK42"/>
  <c r="AK42" i="34"/>
  <c r="AK136" s="1"/>
  <c r="AL42" l="1"/>
  <c r="AL136" s="1"/>
  <c r="AK134" i="21"/>
  <c r="AL42"/>
  <c r="AL42" i="33"/>
  <c r="AM42" l="1"/>
  <c r="AL134" i="21"/>
  <c r="AM42"/>
  <c r="AM42" i="34"/>
  <c r="AM136" s="1"/>
  <c r="AN42" l="1"/>
  <c r="AN136" s="1"/>
  <c r="AM134" i="21"/>
  <c r="AN42"/>
  <c r="AN42" i="33"/>
  <c r="AO42" l="1"/>
  <c r="AN134" i="21"/>
  <c r="AO42"/>
  <c r="AO42" i="34"/>
  <c r="AO136" s="1"/>
  <c r="AP42" l="1"/>
  <c r="AP136" s="1"/>
  <c r="AO134" i="21"/>
  <c r="AP42"/>
  <c r="AP42" i="33"/>
  <c r="AQ42" l="1"/>
  <c r="AP134" i="21"/>
  <c r="AQ42"/>
  <c r="AQ42" i="34"/>
  <c r="AQ136" s="1"/>
  <c r="AR42" l="1"/>
  <c r="AR136" s="1"/>
  <c r="AQ134" i="21"/>
  <c r="AR42"/>
  <c r="AR42" i="33"/>
  <c r="AS42" l="1"/>
  <c r="AR134" i="21"/>
  <c r="AS42"/>
  <c r="AS42" i="34"/>
  <c r="AS136" s="1"/>
  <c r="AT42" l="1"/>
  <c r="AT136" s="1"/>
  <c r="AS134" i="21"/>
  <c r="AT42"/>
  <c r="AT42" i="33"/>
  <c r="AU42" l="1"/>
  <c r="AT134" i="21"/>
  <c r="AU42"/>
  <c r="AU42" i="34"/>
  <c r="AU136" s="1"/>
  <c r="AV42" l="1"/>
  <c r="AV136" s="1"/>
  <c r="AU134" i="21"/>
  <c r="AV42"/>
  <c r="AV42" i="33"/>
  <c r="AW42" l="1"/>
  <c r="AV134" i="21"/>
  <c r="AW42"/>
  <c r="AW42" i="34"/>
  <c r="AW136" s="1"/>
  <c r="AX42" l="1"/>
  <c r="AX136" s="1"/>
  <c r="AW134" i="21"/>
  <c r="AX42"/>
  <c r="AX42" i="33"/>
  <c r="AY42" l="1"/>
  <c r="AX134" i="21"/>
  <c r="AY42"/>
  <c r="AY42" i="34"/>
  <c r="AY136" s="1"/>
  <c r="AZ42" l="1"/>
  <c r="AZ136" s="1"/>
  <c r="AY134" i="21"/>
  <c r="AZ42"/>
  <c r="AZ42" i="33"/>
  <c r="BA42" l="1"/>
  <c r="AZ134" i="21"/>
  <c r="BA42"/>
  <c r="BA42" i="34"/>
  <c r="BA136" s="1"/>
  <c r="BB42" l="1"/>
  <c r="BB136" s="1"/>
  <c r="BA134" i="21"/>
  <c r="BB42"/>
  <c r="BB42" i="33"/>
  <c r="BC42" l="1"/>
  <c r="BB134" i="21"/>
  <c r="BC42"/>
  <c r="BC42" i="34"/>
  <c r="BC136" s="1"/>
  <c r="BD42" l="1"/>
  <c r="BD136" s="1"/>
  <c r="BC134" i="21"/>
  <c r="BD42"/>
  <c r="BD42" i="33"/>
  <c r="BE42" l="1"/>
  <c r="BD134" i="21"/>
  <c r="BE42"/>
  <c r="BE42" i="34"/>
  <c r="BE136" s="1"/>
  <c r="BF42" l="1"/>
  <c r="BF136" s="1"/>
  <c r="BF42" i="33"/>
  <c r="BE134" i="21"/>
  <c r="BF42"/>
  <c r="BF134" l="1"/>
  <c r="BG42"/>
  <c r="BG42" i="33"/>
  <c r="BG42" i="34"/>
  <c r="BG136" s="1"/>
  <c r="BH42" l="1"/>
  <c r="BH136" s="1"/>
  <c r="BH42" i="33"/>
  <c r="BG134" i="21"/>
  <c r="BH42"/>
  <c r="BH134" l="1"/>
  <c r="BI42"/>
  <c r="BI42" i="33"/>
  <c r="BI42" i="34"/>
  <c r="BI136" s="1"/>
  <c r="D96" i="33"/>
  <c r="B22"/>
  <c r="B21"/>
  <c r="C21" s="1"/>
  <c r="C20" s="1"/>
  <c r="B102"/>
  <c r="B92"/>
  <c r="B110" s="1"/>
  <c r="B117" s="1"/>
  <c r="B118" s="1"/>
  <c r="B121"/>
  <c r="B93"/>
  <c r="B96"/>
  <c r="C27"/>
  <c r="C149" s="1"/>
  <c r="C121"/>
  <c r="C178" s="1"/>
  <c r="C179"/>
  <c r="C181"/>
  <c r="C96"/>
  <c r="D51"/>
  <c r="E46" s="1"/>
  <c r="BI134" i="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B114" i="33"/>
  <c r="C115" s="1"/>
  <c r="B115"/>
  <c r="C114"/>
  <c r="B123"/>
  <c r="C123"/>
  <c r="D123" s="1"/>
  <c r="E51"/>
  <c r="F5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AC42" i="15"/>
  <c r="AD42" s="1"/>
  <c r="B22"/>
  <c r="B21" s="1"/>
  <c r="C21" s="1"/>
  <c r="C20" s="1"/>
  <c r="B102"/>
  <c r="B27"/>
  <c r="C27" s="1"/>
  <c r="B121"/>
  <c r="B93" s="1"/>
  <c r="B46"/>
  <c r="C121"/>
  <c r="C179" s="1"/>
  <c r="B114"/>
  <c r="B115"/>
  <c r="B123"/>
  <c r="D5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C133"/>
  <c r="B22" i="1"/>
  <c r="B21" s="1"/>
  <c r="C21" s="1"/>
  <c r="B102"/>
  <c r="B27"/>
  <c r="C27" s="1"/>
  <c r="B47"/>
  <c r="B46" s="1"/>
  <c r="B37" s="1"/>
  <c r="B96" s="1"/>
  <c r="C121"/>
  <c r="C178" s="1"/>
  <c r="C179"/>
  <c r="C181"/>
  <c r="B115"/>
  <c r="C114" s="1"/>
  <c r="B123"/>
  <c r="C123" s="1"/>
  <c r="D5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22" i="34"/>
  <c r="B21" s="1"/>
  <c r="B102"/>
  <c r="B27"/>
  <c r="B121"/>
  <c r="B93" s="1"/>
  <c r="B46"/>
  <c r="B37" s="1"/>
  <c r="B96" s="1"/>
  <c r="B22" i="32"/>
  <c r="B21" s="1"/>
  <c r="B102"/>
  <c r="B27"/>
  <c r="C27" s="1"/>
  <c r="B121"/>
  <c r="B93" s="1"/>
  <c r="B46"/>
  <c r="B37" s="1"/>
  <c r="B96" s="1"/>
  <c r="C121"/>
  <c r="C181" s="1"/>
  <c r="B114"/>
  <c r="B115"/>
  <c r="C114" s="1"/>
  <c r="B123"/>
  <c r="C123" s="1"/>
  <c r="D123" s="1"/>
  <c r="D5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22" i="21"/>
  <c r="B21" s="1"/>
  <c r="C21" s="1"/>
  <c r="C20" s="1"/>
  <c r="B102"/>
  <c r="B27"/>
  <c r="B121"/>
  <c r="B93" s="1"/>
  <c r="B46"/>
  <c r="B37" s="1"/>
  <c r="B96" s="1"/>
  <c r="C27"/>
  <c r="C121"/>
  <c r="C178" s="1"/>
  <c r="C179"/>
  <c r="C181"/>
  <c r="C46"/>
  <c r="B114"/>
  <c r="B115"/>
  <c r="C114" s="1"/>
  <c r="B123"/>
  <c r="D5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AD51" i="15"/>
  <c r="AE51" s="1"/>
  <c r="AF5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AI42" i="32"/>
  <c r="AJ42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16" i="1"/>
  <c r="C18"/>
  <c r="C16"/>
  <c r="D18"/>
  <c r="D16"/>
  <c r="E18"/>
  <c r="E16"/>
  <c r="F18"/>
  <c r="F16"/>
  <c r="G18"/>
  <c r="G16"/>
  <c r="H18"/>
  <c r="H16"/>
  <c r="I18"/>
  <c r="I16"/>
  <c r="J18"/>
  <c r="J16"/>
  <c r="K18"/>
  <c r="K16"/>
  <c r="L18"/>
  <c r="L16"/>
  <c r="M18"/>
  <c r="M16"/>
  <c r="N18"/>
  <c r="N16"/>
  <c r="O18"/>
  <c r="O16"/>
  <c r="P18"/>
  <c r="Q18" s="1"/>
  <c r="P16"/>
  <c r="Q16"/>
  <c r="R16" s="1"/>
  <c r="S16" s="1"/>
  <c r="S104" s="1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D104"/>
  <c r="C104"/>
  <c r="F104"/>
  <c r="H104"/>
  <c r="J104"/>
  <c r="L104"/>
  <c r="N104"/>
  <c r="P104"/>
  <c r="E104"/>
  <c r="G104"/>
  <c r="I104"/>
  <c r="K104"/>
  <c r="M104"/>
  <c r="O104"/>
  <c r="Q104"/>
  <c r="B104"/>
  <c r="C149"/>
  <c r="B16" i="21"/>
  <c r="BI134"/>
  <c r="CX109"/>
  <c r="B104"/>
  <c r="B16" i="15"/>
  <c r="C18" s="1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C16"/>
  <c r="D16"/>
  <c r="E16"/>
  <c r="E104" s="1"/>
  <c r="F16"/>
  <c r="F104" s="1"/>
  <c r="G16"/>
  <c r="H16"/>
  <c r="I16"/>
  <c r="I104" s="1"/>
  <c r="J16"/>
  <c r="J104" s="1"/>
  <c r="K16"/>
  <c r="L16"/>
  <c r="M16"/>
  <c r="M104" s="1"/>
  <c r="N16"/>
  <c r="N104" s="1"/>
  <c r="O16"/>
  <c r="P16"/>
  <c r="Q16"/>
  <c r="Q104" s="1"/>
  <c r="R16"/>
  <c r="R104" s="1"/>
  <c r="S16"/>
  <c r="T16"/>
  <c r="U16"/>
  <c r="U104" s="1"/>
  <c r="V16"/>
  <c r="V104" s="1"/>
  <c r="W16"/>
  <c r="X16"/>
  <c r="Y16"/>
  <c r="Y104" s="1"/>
  <c r="Z16"/>
  <c r="Z104" s="1"/>
  <c r="AA16"/>
  <c r="AB16"/>
  <c r="AC16"/>
  <c r="AC104" s="1"/>
  <c r="AD16"/>
  <c r="AD104" s="1"/>
  <c r="AE16"/>
  <c r="AF16"/>
  <c r="AG16"/>
  <c r="AG104" s="1"/>
  <c r="AH16"/>
  <c r="AH104" s="1"/>
  <c r="AI16"/>
  <c r="AJ16"/>
  <c r="AK16"/>
  <c r="AK104" s="1"/>
  <c r="AL16"/>
  <c r="AL104" s="1"/>
  <c r="AM16"/>
  <c r="AN16"/>
  <c r="AO16"/>
  <c r="AO104" s="1"/>
  <c r="AP16"/>
  <c r="AP104" s="1"/>
  <c r="AQ16"/>
  <c r="AR16"/>
  <c r="AS16"/>
  <c r="AS104" s="1"/>
  <c r="AT16"/>
  <c r="AT104" s="1"/>
  <c r="AU16"/>
  <c r="AV16"/>
  <c r="AW16"/>
  <c r="AX16" s="1"/>
  <c r="C104"/>
  <c r="G104"/>
  <c r="K104"/>
  <c r="O104"/>
  <c r="S104"/>
  <c r="W104"/>
  <c r="AA104"/>
  <c r="AE104"/>
  <c r="AI104"/>
  <c r="AM104"/>
  <c r="AQ104"/>
  <c r="AU104"/>
  <c r="D104"/>
  <c r="H104"/>
  <c r="L104"/>
  <c r="P104"/>
  <c r="T104"/>
  <c r="X104"/>
  <c r="AB104"/>
  <c r="AF104"/>
  <c r="AJ104"/>
  <c r="AN104"/>
  <c r="AR104"/>
  <c r="AV104"/>
  <c r="B16" i="32"/>
  <c r="B122"/>
  <c r="B16" i="33"/>
  <c r="C18"/>
  <c r="D18" s="1"/>
  <c r="C16"/>
  <c r="D16"/>
  <c r="E16" s="1"/>
  <c r="BI51"/>
  <c r="B94"/>
  <c r="C104"/>
  <c r="B122"/>
  <c r="B104"/>
  <c r="B16" i="34"/>
  <c r="C18" s="1"/>
  <c r="C27"/>
  <c r="D27" s="1"/>
  <c r="C121"/>
  <c r="C178" s="1"/>
  <c r="C181"/>
  <c r="B114"/>
  <c r="C115" s="1"/>
  <c r="B115"/>
  <c r="C114"/>
  <c r="D115" s="1"/>
  <c r="B123"/>
  <c r="C123" s="1"/>
  <c r="D123" s="1"/>
  <c r="D5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122"/>
  <c r="CX109"/>
  <c r="C28"/>
  <c r="E104" i="33" l="1"/>
  <c r="F16"/>
  <c r="AX104" i="15"/>
  <c r="AY16"/>
  <c r="C20" i="1"/>
  <c r="M40" i="27"/>
  <c r="AE42" i="15"/>
  <c r="AE133" s="1"/>
  <c r="AD133"/>
  <c r="D27" i="32"/>
  <c r="E27" s="1"/>
  <c r="C28"/>
  <c r="C149"/>
  <c r="D27" i="15"/>
  <c r="C149"/>
  <c r="C28"/>
  <c r="C182" i="1"/>
  <c r="C93" s="1"/>
  <c r="AY18" i="15"/>
  <c r="AZ18" s="1"/>
  <c r="E18" i="33"/>
  <c r="F18" s="1"/>
  <c r="G18" s="1"/>
  <c r="B92" i="34"/>
  <c r="B110"/>
  <c r="C46"/>
  <c r="C21"/>
  <c r="D104" i="33"/>
  <c r="B104" i="15"/>
  <c r="AW104"/>
  <c r="C123" i="21"/>
  <c r="D123" s="1"/>
  <c r="C115" i="32"/>
  <c r="D123" i="1"/>
  <c r="C180"/>
  <c r="C181" i="15"/>
  <c r="E27" i="34"/>
  <c r="D149"/>
  <c r="C37" i="21"/>
  <c r="C96" s="1"/>
  <c r="C47"/>
  <c r="D27"/>
  <c r="C149"/>
  <c r="C28"/>
  <c r="C178" i="32"/>
  <c r="C180"/>
  <c r="D27" i="1"/>
  <c r="C28"/>
  <c r="AF42" i="15"/>
  <c r="D27" i="33"/>
  <c r="C28"/>
  <c r="B95"/>
  <c r="B98" s="1"/>
  <c r="B105"/>
  <c r="B106"/>
  <c r="BI134"/>
  <c r="C18" i="32"/>
  <c r="B104"/>
  <c r="C18" i="21"/>
  <c r="C16"/>
  <c r="D149" i="32"/>
  <c r="C178" i="15"/>
  <c r="C180"/>
  <c r="C149" i="34"/>
  <c r="B104"/>
  <c r="C179"/>
  <c r="C16"/>
  <c r="C16" i="32"/>
  <c r="R104" i="1"/>
  <c r="T16"/>
  <c r="C179" i="32"/>
  <c r="C123" i="15"/>
  <c r="D123" s="1"/>
  <c r="B97" i="33"/>
  <c r="B109"/>
  <c r="F27" i="34"/>
  <c r="E149"/>
  <c r="D18" i="21"/>
  <c r="D114" i="34"/>
  <c r="E115" s="1"/>
  <c r="C180"/>
  <c r="D21" i="21"/>
  <c r="R18" i="1"/>
  <c r="C21" i="32"/>
  <c r="B92"/>
  <c r="B95" i="34"/>
  <c r="B97"/>
  <c r="D46" i="21"/>
  <c r="C115"/>
  <c r="D114" s="1"/>
  <c r="C180"/>
  <c r="B92"/>
  <c r="D115" i="32"/>
  <c r="D114"/>
  <c r="C46"/>
  <c r="D21" i="1"/>
  <c r="D21" i="15"/>
  <c r="D114" i="33"/>
  <c r="D115"/>
  <c r="D21"/>
  <c r="C115" i="1"/>
  <c r="D114" s="1"/>
  <c r="C46"/>
  <c r="B92"/>
  <c r="B92" i="15"/>
  <c r="C114"/>
  <c r="C115"/>
  <c r="B37"/>
  <c r="B96" s="1"/>
  <c r="C46"/>
  <c r="E37" i="33"/>
  <c r="E96" s="1"/>
  <c r="F46"/>
  <c r="C180"/>
  <c r="C182" s="1"/>
  <c r="C93" s="1"/>
  <c r="D21" i="34" l="1"/>
  <c r="C20"/>
  <c r="B117"/>
  <c r="B118" s="1"/>
  <c r="B109"/>
  <c r="C37"/>
  <c r="C96" s="1"/>
  <c r="D46"/>
  <c r="C47"/>
  <c r="B105"/>
  <c r="B94"/>
  <c r="B106"/>
  <c r="D149" i="15"/>
  <c r="E27"/>
  <c r="AZ16"/>
  <c r="AY104"/>
  <c r="G16" i="33"/>
  <c r="F104"/>
  <c r="H18"/>
  <c r="C182" i="15"/>
  <c r="C93" s="1"/>
  <c r="BA18"/>
  <c r="U16" i="1"/>
  <c r="T104"/>
  <c r="D16" i="32"/>
  <c r="C104"/>
  <c r="C104" i="21"/>
  <c r="D16"/>
  <c r="E27" i="33"/>
  <c r="D149"/>
  <c r="AG42" i="15"/>
  <c r="AF133"/>
  <c r="E27" i="1"/>
  <c r="D149"/>
  <c r="E115" i="33"/>
  <c r="E115" i="32"/>
  <c r="C182"/>
  <c r="C93" s="1"/>
  <c r="C104" i="34"/>
  <c r="D16"/>
  <c r="F27" i="32"/>
  <c r="E149"/>
  <c r="E27" i="21"/>
  <c r="D149"/>
  <c r="D18" i="34"/>
  <c r="D18" i="32"/>
  <c r="E18" s="1"/>
  <c r="D114" i="15"/>
  <c r="D115"/>
  <c r="B95"/>
  <c r="B97"/>
  <c r="B110"/>
  <c r="B106"/>
  <c r="B105"/>
  <c r="B94"/>
  <c r="C37" i="1"/>
  <c r="C96" s="1"/>
  <c r="D46"/>
  <c r="C47"/>
  <c r="C66" i="27"/>
  <c r="E21" i="33"/>
  <c r="D20"/>
  <c r="C37" i="32"/>
  <c r="C96" s="1"/>
  <c r="D46"/>
  <c r="C47"/>
  <c r="B95" i="21"/>
  <c r="B97"/>
  <c r="B105"/>
  <c r="B94"/>
  <c r="B110"/>
  <c r="B106"/>
  <c r="B95" i="32"/>
  <c r="B97"/>
  <c r="B106"/>
  <c r="B110"/>
  <c r="B105"/>
  <c r="B94"/>
  <c r="S18" i="1"/>
  <c r="E21" i="21"/>
  <c r="D20"/>
  <c r="G27" i="34"/>
  <c r="F149"/>
  <c r="D115" i="1"/>
  <c r="E115" s="1"/>
  <c r="D115" i="21"/>
  <c r="E115" s="1"/>
  <c r="F37" i="33"/>
  <c r="F96" s="1"/>
  <c r="G46"/>
  <c r="D46" i="15"/>
  <c r="C37"/>
  <c r="C96" s="1"/>
  <c r="C47"/>
  <c r="B101" i="33"/>
  <c r="C102" s="1"/>
  <c r="C92" s="1"/>
  <c r="B154"/>
  <c r="B95" i="1"/>
  <c r="B97"/>
  <c r="B110"/>
  <c r="B105"/>
  <c r="B106"/>
  <c r="B94"/>
  <c r="E21" i="15"/>
  <c r="D20"/>
  <c r="E21" i="1"/>
  <c r="D20"/>
  <c r="E46" i="21"/>
  <c r="D37"/>
  <c r="D96" s="1"/>
  <c r="D21" i="32"/>
  <c r="C20"/>
  <c r="E18" i="21"/>
  <c r="B98" i="34"/>
  <c r="C182" i="21"/>
  <c r="C93" s="1"/>
  <c r="C182" i="34"/>
  <c r="C93" s="1"/>
  <c r="H16" i="33" l="1"/>
  <c r="G104"/>
  <c r="BA16" i="15"/>
  <c r="AZ104"/>
  <c r="D20" i="34"/>
  <c r="E21"/>
  <c r="E149" i="15"/>
  <c r="F27"/>
  <c r="E46" i="34"/>
  <c r="D37"/>
  <c r="D96" s="1"/>
  <c r="BB18" i="15"/>
  <c r="B98"/>
  <c r="B154" s="1"/>
  <c r="E115"/>
  <c r="E18" i="34"/>
  <c r="F18" s="1"/>
  <c r="F27" i="21"/>
  <c r="E149"/>
  <c r="G27" i="32"/>
  <c r="F149"/>
  <c r="F27" i="1"/>
  <c r="E149"/>
  <c r="AH42" i="15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G133"/>
  <c r="E149" i="33"/>
  <c r="F27"/>
  <c r="D104" i="32"/>
  <c r="E16"/>
  <c r="V16" i="1"/>
  <c r="U104"/>
  <c r="E16" i="34"/>
  <c r="D104"/>
  <c r="E16" i="21"/>
  <c r="D104"/>
  <c r="F18" i="32"/>
  <c r="F21" i="21"/>
  <c r="E20"/>
  <c r="T18" i="1"/>
  <c r="B117" i="32"/>
  <c r="B118" s="1"/>
  <c r="B109"/>
  <c r="E46"/>
  <c r="D37"/>
  <c r="D96" s="1"/>
  <c r="D37" i="1"/>
  <c r="D96" s="1"/>
  <c r="E46"/>
  <c r="B117" i="15"/>
  <c r="B118" s="1"/>
  <c r="B109"/>
  <c r="B101"/>
  <c r="C102" s="1"/>
  <c r="C92" s="1"/>
  <c r="B125"/>
  <c r="B126" s="1"/>
  <c r="B101" i="34"/>
  <c r="C102" s="1"/>
  <c r="B154"/>
  <c r="E21" i="32"/>
  <c r="D20"/>
  <c r="E37" i="21"/>
  <c r="E96" s="1"/>
  <c r="F46"/>
  <c r="C95" i="33"/>
  <c r="C142"/>
  <c r="C157" s="1"/>
  <c r="C94"/>
  <c r="C106"/>
  <c r="C105"/>
  <c r="C97"/>
  <c r="C110"/>
  <c r="D37" i="15"/>
  <c r="D96" s="1"/>
  <c r="E46"/>
  <c r="F18" i="21"/>
  <c r="F21" i="1"/>
  <c r="E20"/>
  <c r="F21" i="15"/>
  <c r="E20"/>
  <c r="B117" i="1"/>
  <c r="B118" s="1"/>
  <c r="E67" i="27"/>
  <c r="B109" i="1"/>
  <c r="G37" i="33"/>
  <c r="G96" s="1"/>
  <c r="H46"/>
  <c r="G149" i="34"/>
  <c r="H27"/>
  <c r="B117" i="21"/>
  <c r="B118" s="1"/>
  <c r="B109"/>
  <c r="F21" i="33"/>
  <c r="E20"/>
  <c r="B98" i="1"/>
  <c r="B125" i="33"/>
  <c r="B126" s="1"/>
  <c r="C97" i="15"/>
  <c r="B98" i="32"/>
  <c r="B98" i="21"/>
  <c r="E37" i="34" l="1"/>
  <c r="E96" s="1"/>
  <c r="F46"/>
  <c r="BB16" i="15"/>
  <c r="BA104"/>
  <c r="I16" i="33"/>
  <c r="H104"/>
  <c r="G27" i="15"/>
  <c r="F149"/>
  <c r="F21" i="34"/>
  <c r="E20"/>
  <c r="I18" i="33"/>
  <c r="J18" s="1"/>
  <c r="W16" i="1"/>
  <c r="V104"/>
  <c r="G27"/>
  <c r="F149"/>
  <c r="H27" i="32"/>
  <c r="G149"/>
  <c r="G27" i="21"/>
  <c r="F149"/>
  <c r="E104"/>
  <c r="F16"/>
  <c r="F16" i="34"/>
  <c r="G18" s="1"/>
  <c r="E104"/>
  <c r="E104" i="32"/>
  <c r="F16"/>
  <c r="G27" i="33"/>
  <c r="F149"/>
  <c r="C98"/>
  <c r="C101" s="1"/>
  <c r="D102" s="1"/>
  <c r="D92" s="1"/>
  <c r="B125" i="34"/>
  <c r="B126" s="1"/>
  <c r="B146" i="33"/>
  <c r="B147" s="1"/>
  <c r="B128"/>
  <c r="B129" s="1"/>
  <c r="I27" i="34"/>
  <c r="H149"/>
  <c r="H37" i="33"/>
  <c r="H96" s="1"/>
  <c r="I46"/>
  <c r="B101" i="21"/>
  <c r="C102" s="1"/>
  <c r="B154"/>
  <c r="B101" i="1"/>
  <c r="C102" s="1"/>
  <c r="B154"/>
  <c r="G21"/>
  <c r="F20"/>
  <c r="F46" i="15"/>
  <c r="E37"/>
  <c r="E96" s="1"/>
  <c r="C117" i="33"/>
  <c r="C118" s="1"/>
  <c r="C109"/>
  <c r="D112" s="1"/>
  <c r="F21" i="32"/>
  <c r="E20"/>
  <c r="C92" i="34"/>
  <c r="E37" i="1"/>
  <c r="E96" s="1"/>
  <c r="F46"/>
  <c r="G21" i="21"/>
  <c r="F20"/>
  <c r="B101" i="32"/>
  <c r="C102" s="1"/>
  <c r="B154"/>
  <c r="B125"/>
  <c r="G21" i="33"/>
  <c r="F20"/>
  <c r="G21" i="15"/>
  <c r="F20"/>
  <c r="G18" i="21"/>
  <c r="G46"/>
  <c r="F37"/>
  <c r="F96" s="1"/>
  <c r="B146" i="15"/>
  <c r="B147" s="1"/>
  <c r="B128"/>
  <c r="B129" s="1"/>
  <c r="C95"/>
  <c r="C98" s="1"/>
  <c r="C106"/>
  <c r="C94"/>
  <c r="C105"/>
  <c r="C142"/>
  <c r="C157" s="1"/>
  <c r="C110"/>
  <c r="E37" i="32"/>
  <c r="E96" s="1"/>
  <c r="F46"/>
  <c r="U18" i="1"/>
  <c r="G21" i="34" l="1"/>
  <c r="F20"/>
  <c r="H27" i="15"/>
  <c r="G149"/>
  <c r="I104" i="33"/>
  <c r="J16"/>
  <c r="BB104" i="15"/>
  <c r="BC16"/>
  <c r="F37" i="34"/>
  <c r="F96" s="1"/>
  <c r="G46"/>
  <c r="K18" i="33"/>
  <c r="C154"/>
  <c r="BC18" i="15"/>
  <c r="BD18" s="1"/>
  <c r="G16" i="32"/>
  <c r="F104"/>
  <c r="G16" i="21"/>
  <c r="F104"/>
  <c r="H27"/>
  <c r="G149"/>
  <c r="I27" i="32"/>
  <c r="H149"/>
  <c r="H27" i="1"/>
  <c r="C40" i="27"/>
  <c r="G149" i="1"/>
  <c r="C37" i="27"/>
  <c r="X16" i="1"/>
  <c r="W104"/>
  <c r="H18" i="34"/>
  <c r="H27" i="33"/>
  <c r="G149"/>
  <c r="G16" i="34"/>
  <c r="F104"/>
  <c r="G18" i="32"/>
  <c r="C125" i="33"/>
  <c r="C126" s="1"/>
  <c r="C127" s="1"/>
  <c r="C101" i="15"/>
  <c r="D102" s="1"/>
  <c r="D92" s="1"/>
  <c r="C154"/>
  <c r="V18" i="1"/>
  <c r="G46" i="32"/>
  <c r="F37"/>
  <c r="F96" s="1"/>
  <c r="G37" i="21"/>
  <c r="G96" s="1"/>
  <c r="H46"/>
  <c r="D110" i="33"/>
  <c r="D106"/>
  <c r="D97"/>
  <c r="D105"/>
  <c r="D142"/>
  <c r="D157" s="1"/>
  <c r="B126" i="32"/>
  <c r="C92"/>
  <c r="H21" i="21"/>
  <c r="G20"/>
  <c r="F37" i="15"/>
  <c r="F96" s="1"/>
  <c r="G46"/>
  <c r="C92" i="1"/>
  <c r="I37" i="33"/>
  <c r="I96" s="1"/>
  <c r="J46"/>
  <c r="J27" i="34"/>
  <c r="I149"/>
  <c r="B125" i="21"/>
  <c r="C109" i="15"/>
  <c r="D112" s="1"/>
  <c r="C117"/>
  <c r="C118" s="1"/>
  <c r="B128" i="34"/>
  <c r="B129" s="1"/>
  <c r="B146"/>
  <c r="B147" s="1"/>
  <c r="H18" i="21"/>
  <c r="H21" i="15"/>
  <c r="G20"/>
  <c r="H21" i="33"/>
  <c r="G20"/>
  <c r="G46" i="1"/>
  <c r="F37"/>
  <c r="F96" s="1"/>
  <c r="C95" i="34"/>
  <c r="C97"/>
  <c r="C106"/>
  <c r="C142"/>
  <c r="C157" s="1"/>
  <c r="C94"/>
  <c r="C105"/>
  <c r="C110"/>
  <c r="G21" i="32"/>
  <c r="F20"/>
  <c r="D113" i="33"/>
  <c r="C122"/>
  <c r="E114"/>
  <c r="F115" s="1"/>
  <c r="H21" i="1"/>
  <c r="N40" i="27"/>
  <c r="G20" i="1"/>
  <c r="B126"/>
  <c r="C92" i="21"/>
  <c r="I27" i="15" l="1"/>
  <c r="H149"/>
  <c r="G20" i="34"/>
  <c r="H21"/>
  <c r="G37"/>
  <c r="G96" s="1"/>
  <c r="H46"/>
  <c r="BD16" i="15"/>
  <c r="BC104"/>
  <c r="K16" i="33"/>
  <c r="J104"/>
  <c r="L18"/>
  <c r="C146"/>
  <c r="C147" s="1"/>
  <c r="C148" s="1"/>
  <c r="H18" i="32"/>
  <c r="Y16" i="1"/>
  <c r="X104"/>
  <c r="I27"/>
  <c r="H149"/>
  <c r="J27" i="32"/>
  <c r="I149"/>
  <c r="I27" i="21"/>
  <c r="H149"/>
  <c r="G104"/>
  <c r="H16"/>
  <c r="G104" i="32"/>
  <c r="H16"/>
  <c r="G104" i="34"/>
  <c r="H16"/>
  <c r="I27" i="33"/>
  <c r="H149"/>
  <c r="C128"/>
  <c r="C129" s="1"/>
  <c r="C144"/>
  <c r="B128" i="1"/>
  <c r="B129" s="1"/>
  <c r="B146"/>
  <c r="B147" s="1"/>
  <c r="C117" i="34"/>
  <c r="C118" s="1"/>
  <c r="C109"/>
  <c r="D112" s="1"/>
  <c r="G37" i="1"/>
  <c r="G96" s="1"/>
  <c r="H46"/>
  <c r="I21" i="33"/>
  <c r="H20"/>
  <c r="I21" i="15"/>
  <c r="H20"/>
  <c r="J37" i="33"/>
  <c r="J96" s="1"/>
  <c r="K46"/>
  <c r="C95" i="1"/>
  <c r="C97"/>
  <c r="I44" i="27"/>
  <c r="C106" i="1"/>
  <c r="C105"/>
  <c r="C142"/>
  <c r="C157" s="1"/>
  <c r="C94"/>
  <c r="C110"/>
  <c r="G37" i="15"/>
  <c r="G96" s="1"/>
  <c r="H46"/>
  <c r="C95" i="32"/>
  <c r="C97"/>
  <c r="C105"/>
  <c r="C142"/>
  <c r="C157" s="1"/>
  <c r="C94"/>
  <c r="C106"/>
  <c r="C110"/>
  <c r="B128"/>
  <c r="B129" s="1"/>
  <c r="B146"/>
  <c r="B147" s="1"/>
  <c r="I46" i="21"/>
  <c r="H37"/>
  <c r="H96" s="1"/>
  <c r="W18" i="1"/>
  <c r="D106" i="15"/>
  <c r="D142"/>
  <c r="D157" s="1"/>
  <c r="D97"/>
  <c r="D105"/>
  <c r="D110"/>
  <c r="C98" i="34"/>
  <c r="C95" i="21"/>
  <c r="C97"/>
  <c r="C110"/>
  <c r="C105"/>
  <c r="C142"/>
  <c r="C157" s="1"/>
  <c r="C94"/>
  <c r="C106"/>
  <c r="I21" i="1"/>
  <c r="H20"/>
  <c r="H21" i="32"/>
  <c r="G20"/>
  <c r="I18" i="21"/>
  <c r="C150" i="33"/>
  <c r="B107"/>
  <c r="C163" s="1"/>
  <c r="C164" s="1"/>
  <c r="C122" i="15"/>
  <c r="D113"/>
  <c r="E114"/>
  <c r="F115" s="1"/>
  <c r="B126" i="21"/>
  <c r="K27" i="34"/>
  <c r="J149"/>
  <c r="I21" i="21"/>
  <c r="H20"/>
  <c r="D109" i="33"/>
  <c r="E112" s="1"/>
  <c r="D117"/>
  <c r="D118" s="1"/>
  <c r="G37" i="32"/>
  <c r="G96" s="1"/>
  <c r="H46"/>
  <c r="C125" i="15"/>
  <c r="C126" s="1"/>
  <c r="L16" i="33" l="1"/>
  <c r="K104"/>
  <c r="BE16" i="15"/>
  <c r="BD104"/>
  <c r="I149"/>
  <c r="J27"/>
  <c r="H37" i="34"/>
  <c r="H96" s="1"/>
  <c r="I46"/>
  <c r="I21"/>
  <c r="H20"/>
  <c r="M18" i="33"/>
  <c r="I18" i="32"/>
  <c r="BE18" i="15"/>
  <c r="BF18" s="1"/>
  <c r="J27" i="33"/>
  <c r="I149"/>
  <c r="J27" i="21"/>
  <c r="I149"/>
  <c r="K27" i="32"/>
  <c r="J149"/>
  <c r="J27" i="1"/>
  <c r="I149"/>
  <c r="Y104"/>
  <c r="Z16"/>
  <c r="C98"/>
  <c r="C101" s="1"/>
  <c r="D102" s="1"/>
  <c r="I16" i="34"/>
  <c r="H104"/>
  <c r="H104" i="32"/>
  <c r="I16"/>
  <c r="J18" s="1"/>
  <c r="I16" i="21"/>
  <c r="H104"/>
  <c r="I18" i="34"/>
  <c r="J18" s="1"/>
  <c r="C98" i="32"/>
  <c r="C154" s="1"/>
  <c r="F114" i="33"/>
  <c r="G115" s="1"/>
  <c r="D122"/>
  <c r="D121" s="1"/>
  <c r="E113"/>
  <c r="J21" i="21"/>
  <c r="I20"/>
  <c r="B128"/>
  <c r="B129" s="1"/>
  <c r="B146"/>
  <c r="B147" s="1"/>
  <c r="I21" i="32"/>
  <c r="H20"/>
  <c r="J21" i="1"/>
  <c r="I20"/>
  <c r="C101" i="34"/>
  <c r="D102" s="1"/>
  <c r="C154"/>
  <c r="I37" i="21"/>
  <c r="I96" s="1"/>
  <c r="J46"/>
  <c r="C109" i="32"/>
  <c r="D112" s="1"/>
  <c r="C117"/>
  <c r="C118" s="1"/>
  <c r="C101"/>
  <c r="D102" s="1"/>
  <c r="C154" i="1"/>
  <c r="J21" i="15"/>
  <c r="I20"/>
  <c r="J21" i="33"/>
  <c r="I20"/>
  <c r="I46" i="1"/>
  <c r="H37"/>
  <c r="H96" s="1"/>
  <c r="C146" i="15"/>
  <c r="C147" s="1"/>
  <c r="C148" s="1"/>
  <c r="C144"/>
  <c r="C128"/>
  <c r="C129" s="1"/>
  <c r="C127"/>
  <c r="I46" i="32"/>
  <c r="H37"/>
  <c r="H96" s="1"/>
  <c r="K149" i="34"/>
  <c r="L27"/>
  <c r="C109" i="21"/>
  <c r="D112" s="1"/>
  <c r="C117"/>
  <c r="C118" s="1"/>
  <c r="D117" i="15"/>
  <c r="D118" s="1"/>
  <c r="D109"/>
  <c r="E112" s="1"/>
  <c r="X18" i="1"/>
  <c r="H37" i="15"/>
  <c r="H96" s="1"/>
  <c r="I46"/>
  <c r="C109" i="1"/>
  <c r="D112" s="1"/>
  <c r="C117"/>
  <c r="C118" s="1"/>
  <c r="K37" i="33"/>
  <c r="K96" s="1"/>
  <c r="L46"/>
  <c r="E114" i="34"/>
  <c r="F115" s="1"/>
  <c r="C122"/>
  <c r="D113"/>
  <c r="C98" i="21"/>
  <c r="I20" i="34" l="1"/>
  <c r="J21"/>
  <c r="BF16" i="15"/>
  <c r="BE104"/>
  <c r="M16" i="33"/>
  <c r="L104"/>
  <c r="I37" i="34"/>
  <c r="I96" s="1"/>
  <c r="J46"/>
  <c r="J149" i="15"/>
  <c r="K27"/>
  <c r="BG18"/>
  <c r="I104" i="21"/>
  <c r="J16"/>
  <c r="J16" i="34"/>
  <c r="I104"/>
  <c r="Z104" i="1"/>
  <c r="AA16"/>
  <c r="I104" i="32"/>
  <c r="J16"/>
  <c r="K27" i="1"/>
  <c r="J149"/>
  <c r="L27" i="32"/>
  <c r="K149"/>
  <c r="K27" i="21"/>
  <c r="J149"/>
  <c r="K27" i="33"/>
  <c r="J149"/>
  <c r="K18" i="34"/>
  <c r="K18" i="32"/>
  <c r="J18" i="21"/>
  <c r="K18" s="1"/>
  <c r="C125" i="34"/>
  <c r="C126" s="1"/>
  <c r="C144" s="1"/>
  <c r="C125" i="32"/>
  <c r="C126" s="1"/>
  <c r="C144" s="1"/>
  <c r="E114" i="1"/>
  <c r="F115" s="1"/>
  <c r="D113"/>
  <c r="C122"/>
  <c r="Y18"/>
  <c r="E113" i="15"/>
  <c r="F114"/>
  <c r="G115" s="1"/>
  <c r="D122"/>
  <c r="D121" s="1"/>
  <c r="I37" i="32"/>
  <c r="I96" s="1"/>
  <c r="J46"/>
  <c r="K21" i="33"/>
  <c r="J20"/>
  <c r="K21" i="15"/>
  <c r="J20"/>
  <c r="D92" i="32"/>
  <c r="E114"/>
  <c r="F115" s="1"/>
  <c r="C122"/>
  <c r="D113"/>
  <c r="D92" i="34"/>
  <c r="J21" i="32"/>
  <c r="I20"/>
  <c r="K21" i="21"/>
  <c r="J20"/>
  <c r="C125" i="1"/>
  <c r="C126" s="1"/>
  <c r="C101" i="21"/>
  <c r="D102" s="1"/>
  <c r="C154"/>
  <c r="L37" i="33"/>
  <c r="L96" s="1"/>
  <c r="M46"/>
  <c r="I37" i="15"/>
  <c r="I96" s="1"/>
  <c r="J46"/>
  <c r="E114" i="21"/>
  <c r="F115" s="1"/>
  <c r="D113"/>
  <c r="C122"/>
  <c r="M27" i="34"/>
  <c r="L28"/>
  <c r="C150" i="15"/>
  <c r="B107"/>
  <c r="C163" s="1"/>
  <c r="C164" s="1"/>
  <c r="I37" i="1"/>
  <c r="I96" s="1"/>
  <c r="J46"/>
  <c r="D92"/>
  <c r="J37" i="21"/>
  <c r="J96" s="1"/>
  <c r="K46"/>
  <c r="C128" i="34"/>
  <c r="C129" s="1"/>
  <c r="K21" i="1"/>
  <c r="J20"/>
  <c r="D180" i="33"/>
  <c r="D181"/>
  <c r="D94"/>
  <c r="D178"/>
  <c r="D179"/>
  <c r="E123"/>
  <c r="M104" l="1"/>
  <c r="N16"/>
  <c r="BF104" i="15"/>
  <c r="BG16"/>
  <c r="K149"/>
  <c r="L27"/>
  <c r="K46" i="34"/>
  <c r="J37"/>
  <c r="J96" s="1"/>
  <c r="J20"/>
  <c r="K21"/>
  <c r="BH18" i="15"/>
  <c r="C127" i="32"/>
  <c r="C125" i="21"/>
  <c r="C126" s="1"/>
  <c r="N18" i="33"/>
  <c r="O18" s="1"/>
  <c r="L27"/>
  <c r="K149"/>
  <c r="L27" i="21"/>
  <c r="K149"/>
  <c r="M27" i="32"/>
  <c r="L28"/>
  <c r="L27" i="1"/>
  <c r="K149"/>
  <c r="K16" i="34"/>
  <c r="J104"/>
  <c r="K16" i="32"/>
  <c r="J104"/>
  <c r="AA104" i="1"/>
  <c r="AB16"/>
  <c r="K16" i="21"/>
  <c r="J104"/>
  <c r="L18" i="34"/>
  <c r="L18" i="32"/>
  <c r="C127" i="34"/>
  <c r="C146"/>
  <c r="C147" s="1"/>
  <c r="C148" s="1"/>
  <c r="C150" s="1"/>
  <c r="D182" i="33"/>
  <c r="D93" s="1"/>
  <c r="D95" s="1"/>
  <c r="D98" s="1"/>
  <c r="D154" s="1"/>
  <c r="C128" i="32"/>
  <c r="C129" s="1"/>
  <c r="C146"/>
  <c r="C147" s="1"/>
  <c r="C148" s="1"/>
  <c r="L18" i="21"/>
  <c r="L46"/>
  <c r="K37"/>
  <c r="K96" s="1"/>
  <c r="M28" i="34"/>
  <c r="N27"/>
  <c r="J37" i="15"/>
  <c r="J96" s="1"/>
  <c r="K46"/>
  <c r="M37" i="33"/>
  <c r="M96" s="1"/>
  <c r="N46"/>
  <c r="D92" i="21"/>
  <c r="C128" i="1"/>
  <c r="C129" s="1"/>
  <c r="C144"/>
  <c r="C127"/>
  <c r="C146"/>
  <c r="C147" s="1"/>
  <c r="C148" s="1"/>
  <c r="I40" i="27"/>
  <c r="K21" i="32"/>
  <c r="J20"/>
  <c r="D97" i="34"/>
  <c r="D106"/>
  <c r="D105"/>
  <c r="D142"/>
  <c r="D157" s="1"/>
  <c r="D110"/>
  <c r="L21" i="15"/>
  <c r="K20"/>
  <c r="L21" i="33"/>
  <c r="K20"/>
  <c r="D181" i="15"/>
  <c r="D180"/>
  <c r="D94"/>
  <c r="D179"/>
  <c r="D178"/>
  <c r="E123"/>
  <c r="Z18" i="1"/>
  <c r="L21"/>
  <c r="K20"/>
  <c r="C150" i="32"/>
  <c r="B107"/>
  <c r="C163" s="1"/>
  <c r="D97" i="1"/>
  <c r="D142"/>
  <c r="D157" s="1"/>
  <c r="D105"/>
  <c r="D106"/>
  <c r="D110"/>
  <c r="J37"/>
  <c r="J96" s="1"/>
  <c r="K46"/>
  <c r="C127" i="21"/>
  <c r="C146"/>
  <c r="C147" s="1"/>
  <c r="C148" s="1"/>
  <c r="C128"/>
  <c r="C129" s="1"/>
  <c r="C144"/>
  <c r="L21"/>
  <c r="K20"/>
  <c r="D97" i="32"/>
  <c r="D105"/>
  <c r="D142"/>
  <c r="D157" s="1"/>
  <c r="D106"/>
  <c r="D110"/>
  <c r="K46"/>
  <c r="J37"/>
  <c r="J96" s="1"/>
  <c r="L46" i="34" l="1"/>
  <c r="K37"/>
  <c r="K96" s="1"/>
  <c r="K20"/>
  <c r="L21"/>
  <c r="L28" i="15"/>
  <c r="M27"/>
  <c r="BG104"/>
  <c r="BH16"/>
  <c r="O16" i="33"/>
  <c r="N104"/>
  <c r="P18"/>
  <c r="AC16" i="1"/>
  <c r="AB104"/>
  <c r="M27" i="33"/>
  <c r="L28"/>
  <c r="L16" i="21"/>
  <c r="K104"/>
  <c r="L16" i="32"/>
  <c r="K104"/>
  <c r="K104" i="34"/>
  <c r="L16"/>
  <c r="M27" i="1"/>
  <c r="L28"/>
  <c r="N27" i="32"/>
  <c r="M28"/>
  <c r="M27" i="21"/>
  <c r="L28"/>
  <c r="M18" i="32"/>
  <c r="M18" i="34"/>
  <c r="B107"/>
  <c r="C163" s="1"/>
  <c r="D101" i="33"/>
  <c r="E102" s="1"/>
  <c r="E92" s="1"/>
  <c r="E105" s="1"/>
  <c r="M21" i="21"/>
  <c r="L20"/>
  <c r="L22"/>
  <c r="D109" i="1"/>
  <c r="E112" s="1"/>
  <c r="D117"/>
  <c r="D118" s="1"/>
  <c r="D117" i="34"/>
  <c r="D118" s="1"/>
  <c r="D109"/>
  <c r="E112" s="1"/>
  <c r="K37" i="32"/>
  <c r="K96" s="1"/>
  <c r="L46"/>
  <c r="D109"/>
  <c r="E112" s="1"/>
  <c r="D117"/>
  <c r="D118" s="1"/>
  <c r="B107" i="21"/>
  <c r="C163" s="1"/>
  <c r="C150"/>
  <c r="L46" i="1"/>
  <c r="K37"/>
  <c r="K96" s="1"/>
  <c r="C164" i="32"/>
  <c r="M21" i="1"/>
  <c r="L22"/>
  <c r="L20"/>
  <c r="AA18"/>
  <c r="M21" i="33"/>
  <c r="L20"/>
  <c r="L22"/>
  <c r="M21" i="15"/>
  <c r="L22"/>
  <c r="L20"/>
  <c r="L21" i="32"/>
  <c r="K20"/>
  <c r="B107" i="1"/>
  <c r="C150"/>
  <c r="D97" i="21"/>
  <c r="D105"/>
  <c r="D142"/>
  <c r="D157" s="1"/>
  <c r="D106"/>
  <c r="D110"/>
  <c r="N37" i="33"/>
  <c r="N96" s="1"/>
  <c r="O46"/>
  <c r="K37" i="15"/>
  <c r="K96" s="1"/>
  <c r="L46"/>
  <c r="O27" i="34"/>
  <c r="N28"/>
  <c r="L37" i="21"/>
  <c r="L96" s="1"/>
  <c r="M46"/>
  <c r="C164" i="34"/>
  <c r="M18" i="21"/>
  <c r="D182" i="15"/>
  <c r="D93" s="1"/>
  <c r="D95" s="1"/>
  <c r="D98" s="1"/>
  <c r="BI16" l="1"/>
  <c r="BI104" s="1"/>
  <c r="BH104"/>
  <c r="N27"/>
  <c r="M28"/>
  <c r="L22" i="34"/>
  <c r="M21"/>
  <c r="L20"/>
  <c r="M46"/>
  <c r="L37"/>
  <c r="L96" s="1"/>
  <c r="P16" i="33"/>
  <c r="O104"/>
  <c r="BI18" i="15"/>
  <c r="M16" i="34"/>
  <c r="N18" s="1"/>
  <c r="L104"/>
  <c r="AD16" i="1"/>
  <c r="AC104"/>
  <c r="N27" i="21"/>
  <c r="M28"/>
  <c r="O27" i="32"/>
  <c r="N28"/>
  <c r="N27" i="1"/>
  <c r="M28"/>
  <c r="L104" i="32"/>
  <c r="M16"/>
  <c r="M16" i="21"/>
  <c r="N18" s="1"/>
  <c r="L104"/>
  <c r="N27" i="33"/>
  <c r="M28"/>
  <c r="N18" i="32"/>
  <c r="E142" i="33"/>
  <c r="D125"/>
  <c r="D126" s="1"/>
  <c r="E106"/>
  <c r="E97"/>
  <c r="E110"/>
  <c r="N46" i="21"/>
  <c r="M37"/>
  <c r="M96" s="1"/>
  <c r="L37" i="15"/>
  <c r="L96" s="1"/>
  <c r="M46"/>
  <c r="O37" i="33"/>
  <c r="O96" s="1"/>
  <c r="P46"/>
  <c r="D109" i="21"/>
  <c r="E112" s="1"/>
  <c r="D117"/>
  <c r="D118" s="1"/>
  <c r="C163" i="1"/>
  <c r="I46" i="27"/>
  <c r="M21" i="32"/>
  <c r="L20"/>
  <c r="L22"/>
  <c r="N21" i="15"/>
  <c r="M20"/>
  <c r="M22"/>
  <c r="N21" i="1"/>
  <c r="M20"/>
  <c r="M22"/>
  <c r="L37"/>
  <c r="L96" s="1"/>
  <c r="M46"/>
  <c r="M46" i="32"/>
  <c r="L37"/>
  <c r="L96" s="1"/>
  <c r="F114" i="1"/>
  <c r="G115" s="1"/>
  <c r="E113"/>
  <c r="D122"/>
  <c r="D121" s="1"/>
  <c r="D101" i="15"/>
  <c r="E102" s="1"/>
  <c r="E92" s="1"/>
  <c r="D154"/>
  <c r="D125"/>
  <c r="D126" s="1"/>
  <c r="P27" i="34"/>
  <c r="O28"/>
  <c r="N21" i="33"/>
  <c r="M22"/>
  <c r="M20"/>
  <c r="AB18" i="1"/>
  <c r="C164" i="21"/>
  <c r="F114" i="32"/>
  <c r="G115" s="1"/>
  <c r="E113"/>
  <c r="D122"/>
  <c r="D121" s="1"/>
  <c r="F114" i="34"/>
  <c r="G115" s="1"/>
  <c r="E113"/>
  <c r="D122"/>
  <c r="D121" s="1"/>
  <c r="N21" i="21"/>
  <c r="M20"/>
  <c r="M22"/>
  <c r="Q16" i="33" l="1"/>
  <c r="P104"/>
  <c r="N46" i="34"/>
  <c r="M37"/>
  <c r="M96" s="1"/>
  <c r="M20"/>
  <c r="N21"/>
  <c r="M22"/>
  <c r="O27" i="15"/>
  <c r="N28"/>
  <c r="Q18" i="33"/>
  <c r="R18" s="1"/>
  <c r="O27"/>
  <c r="N28"/>
  <c r="M104" i="21"/>
  <c r="N16"/>
  <c r="O27" i="1"/>
  <c r="N28"/>
  <c r="P27" i="32"/>
  <c r="O28"/>
  <c r="O27" i="21"/>
  <c r="N28"/>
  <c r="N16" i="34"/>
  <c r="M104"/>
  <c r="M104" i="32"/>
  <c r="N16"/>
  <c r="AD104" i="1"/>
  <c r="AE16"/>
  <c r="O18" i="34"/>
  <c r="D144" i="33"/>
  <c r="D146"/>
  <c r="D147" s="1"/>
  <c r="D148" s="1"/>
  <c r="D127"/>
  <c r="C143"/>
  <c r="D128"/>
  <c r="D129" s="1"/>
  <c r="E109"/>
  <c r="F112" s="1"/>
  <c r="E117"/>
  <c r="E118" s="1"/>
  <c r="O21" i="21"/>
  <c r="N20"/>
  <c r="N22"/>
  <c r="Q27" i="34"/>
  <c r="P28"/>
  <c r="O18" i="21"/>
  <c r="D127" i="15"/>
  <c r="D146"/>
  <c r="D147" s="1"/>
  <c r="D148" s="1"/>
  <c r="C143"/>
  <c r="D128"/>
  <c r="D129" s="1"/>
  <c r="D144"/>
  <c r="M37" i="32"/>
  <c r="M96" s="1"/>
  <c r="N46"/>
  <c r="N46" i="1"/>
  <c r="M37"/>
  <c r="M96" s="1"/>
  <c r="O21"/>
  <c r="N20"/>
  <c r="N22"/>
  <c r="P37" i="33"/>
  <c r="P96" s="1"/>
  <c r="Q46"/>
  <c r="D178" i="32"/>
  <c r="D180"/>
  <c r="D179"/>
  <c r="D181"/>
  <c r="E123"/>
  <c r="D94"/>
  <c r="AC18" i="1"/>
  <c r="O21" i="33"/>
  <c r="N20"/>
  <c r="N22"/>
  <c r="E110" i="15"/>
  <c r="E106"/>
  <c r="E142"/>
  <c r="E97"/>
  <c r="E105"/>
  <c r="D179" i="1"/>
  <c r="D181"/>
  <c r="E123"/>
  <c r="D178"/>
  <c r="D180"/>
  <c r="D94"/>
  <c r="N21" i="32"/>
  <c r="M22"/>
  <c r="M20"/>
  <c r="M37" i="15"/>
  <c r="M96" s="1"/>
  <c r="N46"/>
  <c r="E123" i="34"/>
  <c r="D179"/>
  <c r="D178"/>
  <c r="D181"/>
  <c r="D180"/>
  <c r="D94"/>
  <c r="O21" i="15"/>
  <c r="N22"/>
  <c r="N20"/>
  <c r="C164" i="1"/>
  <c r="F114" i="21"/>
  <c r="G115" s="1"/>
  <c r="E113"/>
  <c r="D122"/>
  <c r="D121" s="1"/>
  <c r="N37"/>
  <c r="N96" s="1"/>
  <c r="O46"/>
  <c r="N37" i="34" l="1"/>
  <c r="N96" s="1"/>
  <c r="O46"/>
  <c r="Q104" i="33"/>
  <c r="R16"/>
  <c r="O28" i="15"/>
  <c r="P27"/>
  <c r="N22" i="34"/>
  <c r="O21"/>
  <c r="N20"/>
  <c r="S18" i="33"/>
  <c r="P27" i="21"/>
  <c r="O28"/>
  <c r="Q27" i="32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P28"/>
  <c r="P27" i="1"/>
  <c r="O28"/>
  <c r="P27" i="33"/>
  <c r="O28"/>
  <c r="AE104" i="1"/>
  <c r="AF16"/>
  <c r="O16" i="32"/>
  <c r="N104"/>
  <c r="O16" i="34"/>
  <c r="N104"/>
  <c r="O16" i="21"/>
  <c r="N104"/>
  <c r="P18" i="34"/>
  <c r="O18" i="32"/>
  <c r="G114" i="33"/>
  <c r="H115" s="1"/>
  <c r="E122"/>
  <c r="E121" s="1"/>
  <c r="F113"/>
  <c r="C151"/>
  <c r="C145"/>
  <c r="C107"/>
  <c r="D163" s="1"/>
  <c r="D164" s="1"/>
  <c r="D150"/>
  <c r="P21" i="15"/>
  <c r="O20"/>
  <c r="O22"/>
  <c r="D182" i="34"/>
  <c r="D93" s="1"/>
  <c r="D95" s="1"/>
  <c r="D98" s="1"/>
  <c r="O21" i="32"/>
  <c r="N22"/>
  <c r="N20"/>
  <c r="P21" i="33"/>
  <c r="O22"/>
  <c r="O20"/>
  <c r="AD18" i="1"/>
  <c r="D182" i="32"/>
  <c r="D93" s="1"/>
  <c r="D95" s="1"/>
  <c r="D98" s="1"/>
  <c r="Q37" i="33"/>
  <c r="Q96" s="1"/>
  <c r="R46"/>
  <c r="C107" i="15"/>
  <c r="D163" s="1"/>
  <c r="D164" s="1"/>
  <c r="D150"/>
  <c r="R27" i="34"/>
  <c r="O37" i="21"/>
  <c r="O96" s="1"/>
  <c r="P46"/>
  <c r="D179"/>
  <c r="D181"/>
  <c r="E123"/>
  <c r="D178"/>
  <c r="D180"/>
  <c r="D94"/>
  <c r="N37" i="15"/>
  <c r="N96" s="1"/>
  <c r="O46"/>
  <c r="D182" i="1"/>
  <c r="D93" s="1"/>
  <c r="D95" s="1"/>
  <c r="D98" s="1"/>
  <c r="E117" i="15"/>
  <c r="E118" s="1"/>
  <c r="E109"/>
  <c r="F112" s="1"/>
  <c r="P21" i="1"/>
  <c r="O22"/>
  <c r="O20"/>
  <c r="N37"/>
  <c r="N96" s="1"/>
  <c r="O46"/>
  <c r="O46" i="32"/>
  <c r="N37"/>
  <c r="N96" s="1"/>
  <c r="C151" i="15"/>
  <c r="C145"/>
  <c r="P18" i="21"/>
  <c r="P21"/>
  <c r="O20"/>
  <c r="O22"/>
  <c r="O20" i="34" l="1"/>
  <c r="P21"/>
  <c r="O22"/>
  <c r="P28" i="15"/>
  <c r="Q27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S16" i="33"/>
  <c r="R104"/>
  <c r="O37" i="34"/>
  <c r="O96" s="1"/>
  <c r="P46"/>
  <c r="T18" i="33"/>
  <c r="AG16" i="1"/>
  <c r="AF104"/>
  <c r="P18" i="32"/>
  <c r="O104" i="21"/>
  <c r="P16"/>
  <c r="O104" i="34"/>
  <c r="P16"/>
  <c r="O104" i="32"/>
  <c r="P16"/>
  <c r="Q27" i="33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P28"/>
  <c r="Q27" i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P28"/>
  <c r="Q27" i="2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P28"/>
  <c r="Q18" i="34"/>
  <c r="B156" i="33"/>
  <c r="C155"/>
  <c r="E181"/>
  <c r="F123"/>
  <c r="E94"/>
  <c r="E178"/>
  <c r="E180"/>
  <c r="E179"/>
  <c r="G114" i="15"/>
  <c r="H115" s="1"/>
  <c r="E122"/>
  <c r="E121" s="1"/>
  <c r="F113"/>
  <c r="D101" i="1"/>
  <c r="E102" s="1"/>
  <c r="D154"/>
  <c r="O37" i="15"/>
  <c r="O96" s="1"/>
  <c r="P46"/>
  <c r="D182" i="21"/>
  <c r="D93" s="1"/>
  <c r="D95" s="1"/>
  <c r="D98" s="1"/>
  <c r="Q46"/>
  <c r="P37"/>
  <c r="P96" s="1"/>
  <c r="D101" i="32"/>
  <c r="E102" s="1"/>
  <c r="D154"/>
  <c r="Q21" i="33"/>
  <c r="P20"/>
  <c r="P22"/>
  <c r="P21" i="32"/>
  <c r="O22"/>
  <c r="O20"/>
  <c r="D101" i="34"/>
  <c r="E102" s="1"/>
  <c r="D154"/>
  <c r="Q21" i="21"/>
  <c r="P20"/>
  <c r="P22"/>
  <c r="Q18"/>
  <c r="B156" i="15"/>
  <c r="C155"/>
  <c r="O37" i="32"/>
  <c r="O96" s="1"/>
  <c r="P46"/>
  <c r="P46" i="1"/>
  <c r="O37"/>
  <c r="O96" s="1"/>
  <c r="Q21"/>
  <c r="P20"/>
  <c r="P22"/>
  <c r="S27" i="34"/>
  <c r="R37" i="33"/>
  <c r="R96" s="1"/>
  <c r="S46"/>
  <c r="AE18" i="1"/>
  <c r="Q21" i="15"/>
  <c r="P22"/>
  <c r="P20"/>
  <c r="P37" i="34" l="1"/>
  <c r="P96" s="1"/>
  <c r="Q46"/>
  <c r="T16" i="33"/>
  <c r="S104"/>
  <c r="P22" i="34"/>
  <c r="Q21"/>
  <c r="P20"/>
  <c r="P104" i="32"/>
  <c r="Q16"/>
  <c r="Q16" i="34"/>
  <c r="P104"/>
  <c r="Q16" i="21"/>
  <c r="P104"/>
  <c r="AG104" i="1"/>
  <c r="AH16"/>
  <c r="R18" i="34"/>
  <c r="Q18" i="32"/>
  <c r="R18" s="1"/>
  <c r="E182" i="33"/>
  <c r="E93" s="1"/>
  <c r="E95" s="1"/>
  <c r="E98" s="1"/>
  <c r="T27" i="34"/>
  <c r="R21" i="1"/>
  <c r="Q20"/>
  <c r="P37"/>
  <c r="P96" s="1"/>
  <c r="Q46"/>
  <c r="Q46" i="32"/>
  <c r="P37"/>
  <c r="P96" s="1"/>
  <c r="E92" i="34"/>
  <c r="Q21" i="32"/>
  <c r="P22"/>
  <c r="P20"/>
  <c r="E92"/>
  <c r="Q37" i="21"/>
  <c r="Q96" s="1"/>
  <c r="R46"/>
  <c r="P37" i="15"/>
  <c r="P96" s="1"/>
  <c r="Q46"/>
  <c r="E92" i="1"/>
  <c r="E180" i="15"/>
  <c r="E181"/>
  <c r="E179"/>
  <c r="E178"/>
  <c r="F123"/>
  <c r="E94"/>
  <c r="R21"/>
  <c r="Q20"/>
  <c r="AF18" i="1"/>
  <c r="S37" i="33"/>
  <c r="S96" s="1"/>
  <c r="T46"/>
  <c r="R18" i="21"/>
  <c r="R21"/>
  <c r="Q20"/>
  <c r="R21" i="33"/>
  <c r="Q20"/>
  <c r="D101" i="21"/>
  <c r="E102" s="1"/>
  <c r="D154"/>
  <c r="D125" i="34"/>
  <c r="D126" s="1"/>
  <c r="D125" i="32"/>
  <c r="D126" s="1"/>
  <c r="D125" i="1"/>
  <c r="D126" s="1"/>
  <c r="U16" i="33" l="1"/>
  <c r="T104"/>
  <c r="Q20" i="34"/>
  <c r="R21"/>
  <c r="R46"/>
  <c r="Q37"/>
  <c r="Q96" s="1"/>
  <c r="E182" i="15"/>
  <c r="E93" s="1"/>
  <c r="E95" s="1"/>
  <c r="E98" s="1"/>
  <c r="U18" i="33"/>
  <c r="V18" s="1"/>
  <c r="Q104" i="21"/>
  <c r="R16"/>
  <c r="R16" i="34"/>
  <c r="Q104"/>
  <c r="S18"/>
  <c r="AI16" i="1"/>
  <c r="AH104"/>
  <c r="Q104" i="32"/>
  <c r="R16"/>
  <c r="E154" i="33"/>
  <c r="E101"/>
  <c r="D128" i="1"/>
  <c r="D129" s="1"/>
  <c r="D146"/>
  <c r="D147" s="1"/>
  <c r="D148" s="1"/>
  <c r="C143"/>
  <c r="D144"/>
  <c r="D127"/>
  <c r="D127" i="34"/>
  <c r="D144"/>
  <c r="D146"/>
  <c r="D147" s="1"/>
  <c r="D148" s="1"/>
  <c r="D128"/>
  <c r="D129" s="1"/>
  <c r="C143"/>
  <c r="E92" i="21"/>
  <c r="S21" i="33"/>
  <c r="R20"/>
  <c r="S21" i="21"/>
  <c r="R20"/>
  <c r="S18"/>
  <c r="E154" i="15"/>
  <c r="E101"/>
  <c r="E97" i="1"/>
  <c r="E106"/>
  <c r="E105"/>
  <c r="E142"/>
  <c r="E110"/>
  <c r="Q37" i="15"/>
  <c r="Q96" s="1"/>
  <c r="R46"/>
  <c r="S46" i="21"/>
  <c r="R37"/>
  <c r="R96" s="1"/>
  <c r="R21" i="32"/>
  <c r="Q20"/>
  <c r="Q37"/>
  <c r="Q96" s="1"/>
  <c r="R46"/>
  <c r="R46" i="1"/>
  <c r="Q37"/>
  <c r="Q96" s="1"/>
  <c r="U27" i="34"/>
  <c r="D146" i="32"/>
  <c r="D147" s="1"/>
  <c r="D148" s="1"/>
  <c r="D128"/>
  <c r="D129" s="1"/>
  <c r="D144"/>
  <c r="D127"/>
  <c r="C143"/>
  <c r="T37" i="33"/>
  <c r="T96" s="1"/>
  <c r="U46"/>
  <c r="AG18" i="1"/>
  <c r="S21" i="15"/>
  <c r="R20"/>
  <c r="E97" i="32"/>
  <c r="E106"/>
  <c r="E105"/>
  <c r="E142"/>
  <c r="E110"/>
  <c r="E97" i="34"/>
  <c r="E105"/>
  <c r="E106"/>
  <c r="E142"/>
  <c r="E110"/>
  <c r="S21" i="1"/>
  <c r="R20"/>
  <c r="D125" i="21"/>
  <c r="D126" s="1"/>
  <c r="R37" i="34" l="1"/>
  <c r="R96" s="1"/>
  <c r="S46"/>
  <c r="U104" i="33"/>
  <c r="V16"/>
  <c r="R20" i="34"/>
  <c r="S21"/>
  <c r="W18" i="33"/>
  <c r="S16" i="32"/>
  <c r="R104"/>
  <c r="S16" i="34"/>
  <c r="R104"/>
  <c r="AI104" i="1"/>
  <c r="AJ16"/>
  <c r="S16" i="21"/>
  <c r="R104"/>
  <c r="T18" i="34"/>
  <c r="S18" i="32"/>
  <c r="T18" s="1"/>
  <c r="F102" i="33"/>
  <c r="F92" s="1"/>
  <c r="E125"/>
  <c r="E126" s="1"/>
  <c r="E128" s="1"/>
  <c r="E129" s="1"/>
  <c r="C143" i="21"/>
  <c r="D128"/>
  <c r="D129" s="1"/>
  <c r="D127"/>
  <c r="D146"/>
  <c r="D147" s="1"/>
  <c r="D148" s="1"/>
  <c r="D144"/>
  <c r="T21" i="1"/>
  <c r="S20"/>
  <c r="E109" i="32"/>
  <c r="F112" s="1"/>
  <c r="E117"/>
  <c r="E118" s="1"/>
  <c r="T21" i="15"/>
  <c r="S20"/>
  <c r="AH18" i="1"/>
  <c r="U37" i="33"/>
  <c r="U96" s="1"/>
  <c r="V46"/>
  <c r="C145" i="32"/>
  <c r="C151"/>
  <c r="C107"/>
  <c r="D163" s="1"/>
  <c r="D150"/>
  <c r="V27" i="34"/>
  <c r="R37" i="1"/>
  <c r="R96" s="1"/>
  <c r="S46"/>
  <c r="S46" i="32"/>
  <c r="R37"/>
  <c r="R96" s="1"/>
  <c r="F102" i="15"/>
  <c r="F92" s="1"/>
  <c r="E125"/>
  <c r="E126" s="1"/>
  <c r="T18" i="21"/>
  <c r="T21"/>
  <c r="S20"/>
  <c r="E97"/>
  <c r="E106"/>
  <c r="E105"/>
  <c r="E142"/>
  <c r="E110"/>
  <c r="C145" i="34"/>
  <c r="C151"/>
  <c r="C107"/>
  <c r="D163" s="1"/>
  <c r="D150"/>
  <c r="C107" i="1"/>
  <c r="D150"/>
  <c r="E109" i="34"/>
  <c r="F112" s="1"/>
  <c r="E117"/>
  <c r="E118" s="1"/>
  <c r="S21" i="32"/>
  <c r="R20"/>
  <c r="S37" i="21"/>
  <c r="S96" s="1"/>
  <c r="T46"/>
  <c r="R37" i="15"/>
  <c r="R96" s="1"/>
  <c r="S46"/>
  <c r="E109" i="1"/>
  <c r="F112" s="1"/>
  <c r="E117"/>
  <c r="E118" s="1"/>
  <c r="T21" i="33"/>
  <c r="S20"/>
  <c r="C145" i="1"/>
  <c r="C151"/>
  <c r="D143" i="33"/>
  <c r="E128" i="15"/>
  <c r="E129" s="1"/>
  <c r="E146"/>
  <c r="E147" s="1"/>
  <c r="E148" s="1"/>
  <c r="E127"/>
  <c r="D143"/>
  <c r="E144"/>
  <c r="X18" i="33" l="1"/>
  <c r="T21" i="34"/>
  <c r="S20"/>
  <c r="W16" i="33"/>
  <c r="V104"/>
  <c r="S37" i="34"/>
  <c r="S96" s="1"/>
  <c r="T46"/>
  <c r="T16" i="21"/>
  <c r="S104"/>
  <c r="S104" i="34"/>
  <c r="T16"/>
  <c r="U18" s="1"/>
  <c r="S104" i="32"/>
  <c r="T16"/>
  <c r="AK16" i="1"/>
  <c r="AJ104"/>
  <c r="U18" i="32"/>
  <c r="E144" i="33"/>
  <c r="E127"/>
  <c r="E146"/>
  <c r="E147" s="1"/>
  <c r="E148" s="1"/>
  <c r="E150" s="1"/>
  <c r="F97"/>
  <c r="F106"/>
  <c r="F105"/>
  <c r="F110"/>
  <c r="F142"/>
  <c r="C155" i="1"/>
  <c r="B156"/>
  <c r="U21" i="33"/>
  <c r="T20"/>
  <c r="G114" i="1"/>
  <c r="H115" s="1"/>
  <c r="F113"/>
  <c r="E122"/>
  <c r="E121" s="1"/>
  <c r="T21" i="32"/>
  <c r="S20"/>
  <c r="G114" i="34"/>
  <c r="H115" s="1"/>
  <c r="F113"/>
  <c r="E122"/>
  <c r="E121" s="1"/>
  <c r="J46" i="27"/>
  <c r="D163" i="1"/>
  <c r="D164" i="34"/>
  <c r="C155"/>
  <c r="B156"/>
  <c r="U21" i="21"/>
  <c r="T20"/>
  <c r="F97" i="15"/>
  <c r="F105"/>
  <c r="F142"/>
  <c r="F110"/>
  <c r="F106"/>
  <c r="S37" i="32"/>
  <c r="S96" s="1"/>
  <c r="T46"/>
  <c r="T46" i="1"/>
  <c r="S37"/>
  <c r="S96" s="1"/>
  <c r="D164" i="32"/>
  <c r="C155"/>
  <c r="B156"/>
  <c r="U21" i="1"/>
  <c r="T20"/>
  <c r="C107" i="21"/>
  <c r="D163" s="1"/>
  <c r="D150"/>
  <c r="S37" i="15"/>
  <c r="S96" s="1"/>
  <c r="T46"/>
  <c r="U46" i="21"/>
  <c r="T37"/>
  <c r="T96" s="1"/>
  <c r="E109"/>
  <c r="F112" s="1"/>
  <c r="E117"/>
  <c r="E118" s="1"/>
  <c r="U18"/>
  <c r="W27" i="34"/>
  <c r="V37" i="33"/>
  <c r="V96" s="1"/>
  <c r="W46"/>
  <c r="AI18" i="1"/>
  <c r="U21" i="15"/>
  <c r="T20"/>
  <c r="G114" i="32"/>
  <c r="H115" s="1"/>
  <c r="F113"/>
  <c r="E122"/>
  <c r="E121" s="1"/>
  <c r="C145" i="21"/>
  <c r="C151"/>
  <c r="D107" i="33"/>
  <c r="E163" s="1"/>
  <c r="D145"/>
  <c r="D151"/>
  <c r="D145" i="15"/>
  <c r="D151"/>
  <c r="D107"/>
  <c r="E163" s="1"/>
  <c r="E150"/>
  <c r="U46" i="34" l="1"/>
  <c r="T37"/>
  <c r="T96" s="1"/>
  <c r="X16" i="33"/>
  <c r="W104"/>
  <c r="U21" i="34"/>
  <c r="T20"/>
  <c r="Y18" i="33"/>
  <c r="U16" i="21"/>
  <c r="T104"/>
  <c r="AK104" i="1"/>
  <c r="AL16"/>
  <c r="T104" i="32"/>
  <c r="U16"/>
  <c r="U16" i="34"/>
  <c r="V18" s="1"/>
  <c r="T104"/>
  <c r="F109" i="33"/>
  <c r="G112" s="1"/>
  <c r="F117"/>
  <c r="F118" s="1"/>
  <c r="C155" i="21"/>
  <c r="B156"/>
  <c r="X27" i="34"/>
  <c r="V18" i="21"/>
  <c r="G114"/>
  <c r="H115" s="1"/>
  <c r="F113"/>
  <c r="E122"/>
  <c r="E121" s="1"/>
  <c r="U37"/>
  <c r="U96" s="1"/>
  <c r="V46"/>
  <c r="T37" i="15"/>
  <c r="T96" s="1"/>
  <c r="U46"/>
  <c r="V21" i="1"/>
  <c r="U20"/>
  <c r="T37"/>
  <c r="T96" s="1"/>
  <c r="U46"/>
  <c r="U46" i="32"/>
  <c r="T37"/>
  <c r="T96" s="1"/>
  <c r="F109" i="15"/>
  <c r="G112" s="1"/>
  <c r="F117"/>
  <c r="F118" s="1"/>
  <c r="V21" i="21"/>
  <c r="U20"/>
  <c r="U21" i="32"/>
  <c r="T20"/>
  <c r="E178"/>
  <c r="E181"/>
  <c r="F123"/>
  <c r="E180"/>
  <c r="E179"/>
  <c r="E94"/>
  <c r="V21" i="15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U20"/>
  <c r="AJ18" i="1"/>
  <c r="W37" i="33"/>
  <c r="W96" s="1"/>
  <c r="X46"/>
  <c r="D164" i="21"/>
  <c r="D164" i="1"/>
  <c r="E178" i="34"/>
  <c r="F123"/>
  <c r="E179"/>
  <c r="E180"/>
  <c r="E181"/>
  <c r="E94"/>
  <c r="F123" i="1"/>
  <c r="E178"/>
  <c r="E180"/>
  <c r="E179"/>
  <c r="E181"/>
  <c r="E94"/>
  <c r="V21" i="33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U20"/>
  <c r="C156"/>
  <c r="D155"/>
  <c r="E164"/>
  <c r="E164" i="15"/>
  <c r="C156"/>
  <c r="D155"/>
  <c r="U20" i="34" l="1"/>
  <c r="V21"/>
  <c r="W21" s="1"/>
  <c r="X21" s="1"/>
  <c r="Y21" s="1"/>
  <c r="Y16" i="33"/>
  <c r="X104"/>
  <c r="U37" i="34"/>
  <c r="U96" s="1"/>
  <c r="V46"/>
  <c r="Z18" i="33"/>
  <c r="U104" i="32"/>
  <c r="V16"/>
  <c r="AM16" i="1"/>
  <c r="AL104"/>
  <c r="U104" i="21"/>
  <c r="V16"/>
  <c r="U104" i="34"/>
  <c r="V16"/>
  <c r="V18" i="32"/>
  <c r="H114" i="33"/>
  <c r="I115" s="1"/>
  <c r="F122"/>
  <c r="F121" s="1"/>
  <c r="G113"/>
  <c r="E182" i="34"/>
  <c r="E93" s="1"/>
  <c r="E95" s="1"/>
  <c r="E98" s="1"/>
  <c r="W21" i="21"/>
  <c r="H114" i="15"/>
  <c r="I115" s="1"/>
  <c r="F122"/>
  <c r="F121" s="1"/>
  <c r="G113"/>
  <c r="U37" i="32"/>
  <c r="U96" s="1"/>
  <c r="V46"/>
  <c r="V46" i="1"/>
  <c r="U37"/>
  <c r="U96" s="1"/>
  <c r="U37" i="15"/>
  <c r="U96" s="1"/>
  <c r="V46"/>
  <c r="W46" i="21"/>
  <c r="V37"/>
  <c r="V96" s="1"/>
  <c r="W18"/>
  <c r="Z21" i="34"/>
  <c r="Y27"/>
  <c r="E182" i="1"/>
  <c r="E93" s="1"/>
  <c r="E95" s="1"/>
  <c r="E98" s="1"/>
  <c r="X37" i="33"/>
  <c r="X96" s="1"/>
  <c r="Y46"/>
  <c r="AK18" i="1"/>
  <c r="E182" i="32"/>
  <c r="E93" s="1"/>
  <c r="E95" s="1"/>
  <c r="E98" s="1"/>
  <c r="V21"/>
  <c r="U20"/>
  <c r="W21" i="1"/>
  <c r="E180" i="21"/>
  <c r="E181"/>
  <c r="E178"/>
  <c r="E179"/>
  <c r="F123"/>
  <c r="E94"/>
  <c r="Y104" i="33" l="1"/>
  <c r="Z16"/>
  <c r="W46" i="34"/>
  <c r="V37"/>
  <c r="V96" s="1"/>
  <c r="AA18" i="33"/>
  <c r="W18" i="32"/>
  <c r="W16" i="34"/>
  <c r="V104"/>
  <c r="AM104" i="1"/>
  <c r="AN16"/>
  <c r="W18" i="34"/>
  <c r="X18" s="1"/>
  <c r="W16" i="21"/>
  <c r="V104"/>
  <c r="W16" i="32"/>
  <c r="V104"/>
  <c r="X18"/>
  <c r="F179" i="33"/>
  <c r="F181"/>
  <c r="F94"/>
  <c r="F178"/>
  <c r="G123"/>
  <c r="F180"/>
  <c r="F178" i="15"/>
  <c r="F179"/>
  <c r="F94"/>
  <c r="F181"/>
  <c r="G123"/>
  <c r="F180"/>
  <c r="E182" i="21"/>
  <c r="E93" s="1"/>
  <c r="E95" s="1"/>
  <c r="E98" s="1"/>
  <c r="X21" i="1"/>
  <c r="E101" i="32"/>
  <c r="F102" s="1"/>
  <c r="E154"/>
  <c r="E125"/>
  <c r="E126" s="1"/>
  <c r="E101" i="1"/>
  <c r="F102" s="1"/>
  <c r="E154"/>
  <c r="Z27" i="34"/>
  <c r="AA21"/>
  <c r="X18" i="21"/>
  <c r="W37"/>
  <c r="W96" s="1"/>
  <c r="X46"/>
  <c r="V37" i="15"/>
  <c r="V96" s="1"/>
  <c r="W46"/>
  <c r="X21" i="21"/>
  <c r="E101" i="34"/>
  <c r="F102" s="1"/>
  <c r="E154"/>
  <c r="W21" i="32"/>
  <c r="AL18" i="1"/>
  <c r="Y37" i="33"/>
  <c r="Y96" s="1"/>
  <c r="Z46"/>
  <c r="V37" i="1"/>
  <c r="V96" s="1"/>
  <c r="W46"/>
  <c r="W46" i="32"/>
  <c r="V37"/>
  <c r="V96" s="1"/>
  <c r="W37" i="34" l="1"/>
  <c r="W96" s="1"/>
  <c r="X46"/>
  <c r="AA16" i="33"/>
  <c r="Z104"/>
  <c r="AB18"/>
  <c r="W104" i="34"/>
  <c r="X16"/>
  <c r="Y18" s="1"/>
  <c r="W104" i="32"/>
  <c r="X16"/>
  <c r="W104" i="21"/>
  <c r="X16"/>
  <c r="AN104" i="1"/>
  <c r="AO16"/>
  <c r="F182" i="33"/>
  <c r="F93" s="1"/>
  <c r="F95" s="1"/>
  <c r="F98" s="1"/>
  <c r="Z37"/>
  <c r="Z96" s="1"/>
  <c r="AA46"/>
  <c r="X21" i="32"/>
  <c r="W37" i="15"/>
  <c r="W96" s="1"/>
  <c r="X46"/>
  <c r="Y46" i="21"/>
  <c r="X37"/>
  <c r="X96" s="1"/>
  <c r="D143" i="32"/>
  <c r="E127"/>
  <c r="E146"/>
  <c r="E147" s="1"/>
  <c r="E148" s="1"/>
  <c r="E144"/>
  <c r="E128"/>
  <c r="E129" s="1"/>
  <c r="F92"/>
  <c r="Y21" i="1"/>
  <c r="E125" i="34"/>
  <c r="E126" s="1"/>
  <c r="E125" i="1"/>
  <c r="E126" s="1"/>
  <c r="F182" i="15"/>
  <c r="F93" s="1"/>
  <c r="F95" s="1"/>
  <c r="F98" s="1"/>
  <c r="W37" i="32"/>
  <c r="W96" s="1"/>
  <c r="X46"/>
  <c r="X46" i="1"/>
  <c r="W37"/>
  <c r="W96" s="1"/>
  <c r="AM18"/>
  <c r="F92" i="34"/>
  <c r="Y21" i="21"/>
  <c r="Y18"/>
  <c r="AB21" i="34"/>
  <c r="AA27"/>
  <c r="F92" i="1"/>
  <c r="E101" i="21"/>
  <c r="F102" s="1"/>
  <c r="E154"/>
  <c r="E125"/>
  <c r="E126" s="1"/>
  <c r="AB16" i="33" l="1"/>
  <c r="AA104"/>
  <c r="AC18"/>
  <c r="X37" i="34"/>
  <c r="X96" s="1"/>
  <c r="Y46"/>
  <c r="AP16" i="1"/>
  <c r="AO104"/>
  <c r="Y16" i="21"/>
  <c r="X104"/>
  <c r="X104" i="32"/>
  <c r="Y16"/>
  <c r="Z18" i="34"/>
  <c r="Y16"/>
  <c r="X104"/>
  <c r="Y18" i="32"/>
  <c r="Z18" s="1"/>
  <c r="F101" i="33"/>
  <c r="G102" s="1"/>
  <c r="G92" s="1"/>
  <c r="G97" s="1"/>
  <c r="F154"/>
  <c r="F125"/>
  <c r="F126" s="1"/>
  <c r="F97" i="1"/>
  <c r="F105"/>
  <c r="F106"/>
  <c r="F142"/>
  <c r="F110"/>
  <c r="F97" i="34"/>
  <c r="F142"/>
  <c r="F105"/>
  <c r="F106"/>
  <c r="F110"/>
  <c r="X37" i="1"/>
  <c r="X96" s="1"/>
  <c r="Y46"/>
  <c r="Y46" i="32"/>
  <c r="X37"/>
  <c r="X96" s="1"/>
  <c r="E128" i="1"/>
  <c r="E129" s="1"/>
  <c r="D143"/>
  <c r="E146"/>
  <c r="E147" s="1"/>
  <c r="E148" s="1"/>
  <c r="E144"/>
  <c r="E127"/>
  <c r="F97" i="32"/>
  <c r="F142"/>
  <c r="F106"/>
  <c r="F105"/>
  <c r="F110"/>
  <c r="E150"/>
  <c r="D107"/>
  <c r="E163" s="1"/>
  <c r="D145"/>
  <c r="D151"/>
  <c r="Y37" i="21"/>
  <c r="Y96" s="1"/>
  <c r="Z46"/>
  <c r="X37" i="15"/>
  <c r="X96" s="1"/>
  <c r="Y46"/>
  <c r="AA37" i="33"/>
  <c r="AA96" s="1"/>
  <c r="AB46"/>
  <c r="E144" i="21"/>
  <c r="D143"/>
  <c r="E127"/>
  <c r="E128"/>
  <c r="E129" s="1"/>
  <c r="E146"/>
  <c r="E147" s="1"/>
  <c r="E148" s="1"/>
  <c r="F92"/>
  <c r="AB27" i="34"/>
  <c r="AC21"/>
  <c r="Z18" i="21"/>
  <c r="Z21"/>
  <c r="AN18" i="1"/>
  <c r="F154" i="15"/>
  <c r="F101"/>
  <c r="E128" i="34"/>
  <c r="E129" s="1"/>
  <c r="E127"/>
  <c r="E146"/>
  <c r="E147" s="1"/>
  <c r="E148" s="1"/>
  <c r="D143"/>
  <c r="E144"/>
  <c r="Z21" i="1"/>
  <c r="Y21" i="32"/>
  <c r="Z46" i="34" l="1"/>
  <c r="Y37"/>
  <c r="Y96" s="1"/>
  <c r="AC16" i="33"/>
  <c r="AB104"/>
  <c r="AD18"/>
  <c r="Y104" i="21"/>
  <c r="Z16"/>
  <c r="AP104" i="1"/>
  <c r="AQ16"/>
  <c r="AA18" i="34"/>
  <c r="Z16"/>
  <c r="Y104"/>
  <c r="Y104" i="32"/>
  <c r="Z16"/>
  <c r="G106" i="33"/>
  <c r="G110"/>
  <c r="G117" s="1"/>
  <c r="G118" s="1"/>
  <c r="G142"/>
  <c r="G105"/>
  <c r="D107" i="34"/>
  <c r="E163" s="1"/>
  <c r="E150"/>
  <c r="AA18" i="21"/>
  <c r="AD21" i="34"/>
  <c r="AC27"/>
  <c r="D107" i="21"/>
  <c r="E163" s="1"/>
  <c r="E150"/>
  <c r="E164" i="32"/>
  <c r="F109"/>
  <c r="G112" s="1"/>
  <c r="F117"/>
  <c r="F118" s="1"/>
  <c r="D145" i="1"/>
  <c r="D151"/>
  <c r="F109" i="34"/>
  <c r="G112" s="1"/>
  <c r="F117"/>
  <c r="F118" s="1"/>
  <c r="Z21" i="32"/>
  <c r="AA21" i="1"/>
  <c r="D145" i="34"/>
  <c r="D151"/>
  <c r="G102" i="15"/>
  <c r="G92" s="1"/>
  <c r="F125"/>
  <c r="F126" s="1"/>
  <c r="AA21" i="21"/>
  <c r="D145"/>
  <c r="D151"/>
  <c r="AB37" i="33"/>
  <c r="AB96" s="1"/>
  <c r="AC46"/>
  <c r="Y37" i="15"/>
  <c r="Y96" s="1"/>
  <c r="Z46"/>
  <c r="AA46" i="21"/>
  <c r="Z37"/>
  <c r="Z96" s="1"/>
  <c r="C156" i="32"/>
  <c r="D155"/>
  <c r="D107" i="1"/>
  <c r="E163" s="1"/>
  <c r="E150"/>
  <c r="Y37" i="32"/>
  <c r="Y96" s="1"/>
  <c r="Z46"/>
  <c r="Z46" i="1"/>
  <c r="Y37"/>
  <c r="Y96" s="1"/>
  <c r="F109"/>
  <c r="G112" s="1"/>
  <c r="F67" i="27"/>
  <c r="F117" i="1"/>
  <c r="F118" s="1"/>
  <c r="AO18"/>
  <c r="F97" i="21"/>
  <c r="F106"/>
  <c r="F105"/>
  <c r="F142"/>
  <c r="F110"/>
  <c r="F146" i="33"/>
  <c r="F147" s="1"/>
  <c r="F148" s="1"/>
  <c r="F128"/>
  <c r="F129" s="1"/>
  <c r="F144"/>
  <c r="E143"/>
  <c r="F127"/>
  <c r="G109"/>
  <c r="H112" s="1"/>
  <c r="AC104" l="1"/>
  <c r="AD16"/>
  <c r="AA46" i="34"/>
  <c r="Z37"/>
  <c r="Z96" s="1"/>
  <c r="AE18" i="33"/>
  <c r="AA16" i="32"/>
  <c r="Z104"/>
  <c r="AB18" i="34"/>
  <c r="AA16"/>
  <c r="Z104"/>
  <c r="AQ104" i="1"/>
  <c r="AR16"/>
  <c r="AA16" i="21"/>
  <c r="Z104"/>
  <c r="AA18" i="32"/>
  <c r="AP18" i="1"/>
  <c r="C156" i="21"/>
  <c r="D155"/>
  <c r="AB21"/>
  <c r="G106" i="15"/>
  <c r="G97"/>
  <c r="G105"/>
  <c r="G110"/>
  <c r="G142"/>
  <c r="C156" i="34"/>
  <c r="D155"/>
  <c r="AB21" i="1"/>
  <c r="AA21" i="32"/>
  <c r="H114" i="34"/>
  <c r="I115" s="1"/>
  <c r="G113"/>
  <c r="F122"/>
  <c r="F121" s="1"/>
  <c r="C156" i="1"/>
  <c r="D155"/>
  <c r="H114" i="32"/>
  <c r="I115" s="1"/>
  <c r="G113"/>
  <c r="F122"/>
  <c r="F121" s="1"/>
  <c r="E164" i="21"/>
  <c r="AD27" i="34"/>
  <c r="AE21"/>
  <c r="AB18" i="21"/>
  <c r="E164" i="34"/>
  <c r="F109" i="21"/>
  <c r="G112" s="1"/>
  <c r="F117"/>
  <c r="F118" s="1"/>
  <c r="H114" i="1"/>
  <c r="I115" s="1"/>
  <c r="G113"/>
  <c r="F122"/>
  <c r="F121" s="1"/>
  <c r="Z37"/>
  <c r="Z96" s="1"/>
  <c r="AA46"/>
  <c r="AA46" i="32"/>
  <c r="Z37"/>
  <c r="Z96" s="1"/>
  <c r="E164" i="1"/>
  <c r="AA37" i="21"/>
  <c r="AA96" s="1"/>
  <c r="AB46"/>
  <c r="Z37" i="15"/>
  <c r="Z96" s="1"/>
  <c r="AA46"/>
  <c r="AC37" i="33"/>
  <c r="AC96" s="1"/>
  <c r="AD46"/>
  <c r="E143" i="15"/>
  <c r="F128"/>
  <c r="F129" s="1"/>
  <c r="F144"/>
  <c r="F127"/>
  <c r="F146"/>
  <c r="F147" s="1"/>
  <c r="F148" s="1"/>
  <c r="F150" i="33"/>
  <c r="E107"/>
  <c r="F163" s="1"/>
  <c r="I114"/>
  <c r="J115" s="1"/>
  <c r="H113"/>
  <c r="G122"/>
  <c r="G121" s="1"/>
  <c r="E145"/>
  <c r="E151"/>
  <c r="AA37" i="34" l="1"/>
  <c r="AA96" s="1"/>
  <c r="AB46"/>
  <c r="AF18" i="33"/>
  <c r="AE16"/>
  <c r="AD104"/>
  <c r="AR104" i="1"/>
  <c r="AS16"/>
  <c r="AB16" i="32"/>
  <c r="AA104"/>
  <c r="AB16" i="21"/>
  <c r="AA104"/>
  <c r="AA104" i="34"/>
  <c r="AB16"/>
  <c r="AC18" s="1"/>
  <c r="AB18" i="32"/>
  <c r="F150" i="15"/>
  <c r="E107"/>
  <c r="F163" s="1"/>
  <c r="F164" s="1"/>
  <c r="E151"/>
  <c r="E145"/>
  <c r="F178" i="1"/>
  <c r="F180"/>
  <c r="F179"/>
  <c r="F181"/>
  <c r="G123"/>
  <c r="F94"/>
  <c r="H114" i="21"/>
  <c r="I115" s="1"/>
  <c r="G113"/>
  <c r="F122"/>
  <c r="F121" s="1"/>
  <c r="F181" i="34"/>
  <c r="G123"/>
  <c r="F179"/>
  <c r="F180"/>
  <c r="F178"/>
  <c r="F94"/>
  <c r="AB21" i="32"/>
  <c r="AC21" i="1"/>
  <c r="G117" i="15"/>
  <c r="G118" s="1"/>
  <c r="G109"/>
  <c r="H112" s="1"/>
  <c r="AQ18" i="1"/>
  <c r="AD37" i="33"/>
  <c r="AD96" s="1"/>
  <c r="AE46"/>
  <c r="AA37" i="15"/>
  <c r="AA96" s="1"/>
  <c r="AB46"/>
  <c r="AC46" i="21"/>
  <c r="AB37"/>
  <c r="AB96" s="1"/>
  <c r="AB46" i="32"/>
  <c r="AA37"/>
  <c r="AA96" s="1"/>
  <c r="AB46" i="1"/>
  <c r="AA37"/>
  <c r="AA96" s="1"/>
  <c r="AC18" i="21"/>
  <c r="AF21" i="34"/>
  <c r="AE27"/>
  <c r="F178" i="32"/>
  <c r="F180"/>
  <c r="G123"/>
  <c r="F181"/>
  <c r="F179"/>
  <c r="F94"/>
  <c r="AC21" i="21"/>
  <c r="G178" i="33"/>
  <c r="H123"/>
  <c r="G179"/>
  <c r="G180"/>
  <c r="G181"/>
  <c r="G94"/>
  <c r="D156"/>
  <c r="E155"/>
  <c r="F164"/>
  <c r="AE104" l="1"/>
  <c r="AF16"/>
  <c r="AB37" i="34"/>
  <c r="AB96" s="1"/>
  <c r="AC46"/>
  <c r="AC16" i="21"/>
  <c r="AB104"/>
  <c r="AB104" i="32"/>
  <c r="AC16"/>
  <c r="AC16" i="34"/>
  <c r="AB104"/>
  <c r="AS104" i="1"/>
  <c r="AT16"/>
  <c r="AD18" i="34"/>
  <c r="AC18" i="32"/>
  <c r="AD18" s="1"/>
  <c r="AD21" i="21"/>
  <c r="F182" i="32"/>
  <c r="F93" s="1"/>
  <c r="F95" s="1"/>
  <c r="F98" s="1"/>
  <c r="AB37"/>
  <c r="AB96" s="1"/>
  <c r="AC46"/>
  <c r="AR18" i="1"/>
  <c r="AC21" i="32"/>
  <c r="F182" i="34"/>
  <c r="F93" s="1"/>
  <c r="F95" s="1"/>
  <c r="F98" s="1"/>
  <c r="F180" i="21"/>
  <c r="F179"/>
  <c r="F178"/>
  <c r="G123"/>
  <c r="F181"/>
  <c r="F94"/>
  <c r="F182" i="1"/>
  <c r="F93" s="1"/>
  <c r="F95" s="1"/>
  <c r="F98" s="1"/>
  <c r="AF27" i="34"/>
  <c r="AG21"/>
  <c r="AD18" i="21"/>
  <c r="AB37" i="1"/>
  <c r="AB96" s="1"/>
  <c r="AC46"/>
  <c r="AC37" i="21"/>
  <c r="AC96" s="1"/>
  <c r="AD46"/>
  <c r="AB37" i="15"/>
  <c r="AB96" s="1"/>
  <c r="AC46"/>
  <c r="AE37" i="33"/>
  <c r="AE96" s="1"/>
  <c r="AF46"/>
  <c r="I114" i="15"/>
  <c r="J115" s="1"/>
  <c r="H113"/>
  <c r="G122"/>
  <c r="G121" s="1"/>
  <c r="AD21" i="1"/>
  <c r="D156" i="15"/>
  <c r="E155"/>
  <c r="G182" i="33"/>
  <c r="G93" s="1"/>
  <c r="G95" s="1"/>
  <c r="G98" s="1"/>
  <c r="AD46" i="34" l="1"/>
  <c r="AC37"/>
  <c r="AC96" s="1"/>
  <c r="AG16" i="33"/>
  <c r="AF104"/>
  <c r="AG18"/>
  <c r="AH18" s="1"/>
  <c r="AD16" i="34"/>
  <c r="AC104"/>
  <c r="AC104" i="21"/>
  <c r="AD16"/>
  <c r="AE18" s="1"/>
  <c r="AT104" i="1"/>
  <c r="AU16"/>
  <c r="AC104" i="32"/>
  <c r="AD16"/>
  <c r="AE18" i="34"/>
  <c r="AE18" i="32"/>
  <c r="G178" i="15"/>
  <c r="G180"/>
  <c r="G94"/>
  <c r="H123"/>
  <c r="G181"/>
  <c r="G179"/>
  <c r="AD46" i="1"/>
  <c r="AC37"/>
  <c r="AC96" s="1"/>
  <c r="F101"/>
  <c r="G102" s="1"/>
  <c r="F154"/>
  <c r="F182" i="21"/>
  <c r="F93" s="1"/>
  <c r="F95" s="1"/>
  <c r="F98" s="1"/>
  <c r="F101" i="34"/>
  <c r="G102" s="1"/>
  <c r="F154"/>
  <c r="AD21" i="32"/>
  <c r="AS18" i="1"/>
  <c r="AD46" i="32"/>
  <c r="AC37"/>
  <c r="AC96" s="1"/>
  <c r="F101"/>
  <c r="G102" s="1"/>
  <c r="F154"/>
  <c r="F125"/>
  <c r="F126" s="1"/>
  <c r="AE21" i="21"/>
  <c r="AE21" i="1"/>
  <c r="AF37" i="33"/>
  <c r="AF96" s="1"/>
  <c r="AG46"/>
  <c r="AC37" i="15"/>
  <c r="AC96" s="1"/>
  <c r="AD46"/>
  <c r="AE46" i="21"/>
  <c r="AD37"/>
  <c r="AD96" s="1"/>
  <c r="AH21" i="34"/>
  <c r="AG27"/>
  <c r="G101" i="33"/>
  <c r="H102" s="1"/>
  <c r="G154"/>
  <c r="AH16" l="1"/>
  <c r="AG104"/>
  <c r="AD37" i="34"/>
  <c r="AD96" s="1"/>
  <c r="AE46"/>
  <c r="AI18" i="33"/>
  <c r="AD104" i="34"/>
  <c r="AE16"/>
  <c r="AF18" s="1"/>
  <c r="AE16" i="32"/>
  <c r="AF18" s="1"/>
  <c r="AD104"/>
  <c r="AU104" i="1"/>
  <c r="AV16"/>
  <c r="AE16" i="21"/>
  <c r="AD104"/>
  <c r="F125" i="1"/>
  <c r="F126" s="1"/>
  <c r="F146" s="1"/>
  <c r="F147" s="1"/>
  <c r="F148" s="1"/>
  <c r="AF21" i="21"/>
  <c r="G92" i="34"/>
  <c r="F101" i="21"/>
  <c r="G102" s="1"/>
  <c r="F154"/>
  <c r="F128" i="1"/>
  <c r="F129" s="1"/>
  <c r="E143"/>
  <c r="F127"/>
  <c r="G182" i="15"/>
  <c r="G93" s="1"/>
  <c r="G95" s="1"/>
  <c r="G98" s="1"/>
  <c r="AH27" i="34"/>
  <c r="AI21"/>
  <c r="AF18" i="21"/>
  <c r="AE37"/>
  <c r="AE96" s="1"/>
  <c r="AF46"/>
  <c r="AD37" i="15"/>
  <c r="AD96" s="1"/>
  <c r="AE46"/>
  <c r="AG37" i="33"/>
  <c r="AG96" s="1"/>
  <c r="AH46"/>
  <c r="AF21" i="1"/>
  <c r="F146" i="32"/>
  <c r="F147" s="1"/>
  <c r="F148" s="1"/>
  <c r="E143"/>
  <c r="F128"/>
  <c r="F129" s="1"/>
  <c r="F144"/>
  <c r="F127"/>
  <c r="G92"/>
  <c r="AD37"/>
  <c r="AD96" s="1"/>
  <c r="AE46"/>
  <c r="AT18" i="1"/>
  <c r="AE21" i="32"/>
  <c r="G92" i="1"/>
  <c r="AD37"/>
  <c r="AD96" s="1"/>
  <c r="AE46"/>
  <c r="F125" i="34"/>
  <c r="F126" s="1"/>
  <c r="H92" i="33"/>
  <c r="G125"/>
  <c r="AI16" l="1"/>
  <c r="AH104"/>
  <c r="AF46" i="34"/>
  <c r="AE37"/>
  <c r="AE96" s="1"/>
  <c r="AJ18" i="33"/>
  <c r="F144" i="1"/>
  <c r="AV104"/>
  <c r="AW16"/>
  <c r="AE104" i="21"/>
  <c r="AF16"/>
  <c r="AE104" i="32"/>
  <c r="AF16"/>
  <c r="AG18" s="1"/>
  <c r="AF16" i="34"/>
  <c r="AE104"/>
  <c r="F127"/>
  <c r="F128"/>
  <c r="F129" s="1"/>
  <c r="F146"/>
  <c r="F147" s="1"/>
  <c r="F148" s="1"/>
  <c r="E143"/>
  <c r="F144"/>
  <c r="G97" i="1"/>
  <c r="J44" i="27"/>
  <c r="G106" i="1"/>
  <c r="G105"/>
  <c r="G142"/>
  <c r="G110"/>
  <c r="G97" i="32"/>
  <c r="G106"/>
  <c r="G105"/>
  <c r="G142"/>
  <c r="G110"/>
  <c r="E107"/>
  <c r="F163" s="1"/>
  <c r="F150"/>
  <c r="AG21" i="1"/>
  <c r="AG18" i="21"/>
  <c r="AJ21" i="34"/>
  <c r="AI27"/>
  <c r="G101" i="15"/>
  <c r="H102" s="1"/>
  <c r="H92" s="1"/>
  <c r="H97" s="1"/>
  <c r="G154"/>
  <c r="E107" i="1"/>
  <c r="F163" s="1"/>
  <c r="F150"/>
  <c r="G92" i="21"/>
  <c r="AG21"/>
  <c r="AF46" i="1"/>
  <c r="AE37"/>
  <c r="AE96" s="1"/>
  <c r="AF21" i="32"/>
  <c r="AU18" i="1"/>
  <c r="AE37" i="32"/>
  <c r="AE96" s="1"/>
  <c r="AF46"/>
  <c r="E145"/>
  <c r="E151"/>
  <c r="AH37" i="33"/>
  <c r="AH96" s="1"/>
  <c r="AI46"/>
  <c r="AE37" i="15"/>
  <c r="AE96" s="1"/>
  <c r="AF46"/>
  <c r="AG46" i="21"/>
  <c r="AF37"/>
  <c r="AF96" s="1"/>
  <c r="E145" i="1"/>
  <c r="E151"/>
  <c r="G97" i="34"/>
  <c r="G105"/>
  <c r="G142"/>
  <c r="G106"/>
  <c r="G110"/>
  <c r="F125" i="21"/>
  <c r="F126" s="1"/>
  <c r="G126" i="33"/>
  <c r="H97"/>
  <c r="H110"/>
  <c r="H105"/>
  <c r="H106"/>
  <c r="H142"/>
  <c r="H110" i="15"/>
  <c r="H142"/>
  <c r="AG46" i="34" l="1"/>
  <c r="AF37"/>
  <c r="AF96" s="1"/>
  <c r="AI104" i="33"/>
  <c r="AJ16"/>
  <c r="AK18" s="1"/>
  <c r="H106" i="15"/>
  <c r="H105"/>
  <c r="G125"/>
  <c r="G126" s="1"/>
  <c r="AF104" i="34"/>
  <c r="AG16"/>
  <c r="AF104" i="32"/>
  <c r="AG16"/>
  <c r="AG16" i="21"/>
  <c r="AF104"/>
  <c r="AW104" i="1"/>
  <c r="AX16"/>
  <c r="AG18" i="34"/>
  <c r="G109"/>
  <c r="H112" s="1"/>
  <c r="G117"/>
  <c r="G118" s="1"/>
  <c r="D156" i="1"/>
  <c r="E155"/>
  <c r="AG37" i="21"/>
  <c r="AG96" s="1"/>
  <c r="AH46"/>
  <c r="AF37" i="15"/>
  <c r="AF96" s="1"/>
  <c r="AG46"/>
  <c r="AI37" i="33"/>
  <c r="AI96" s="1"/>
  <c r="AJ46"/>
  <c r="AG46" i="32"/>
  <c r="AF37"/>
  <c r="AF96" s="1"/>
  <c r="AH21" i="21"/>
  <c r="F164" i="1"/>
  <c r="AJ27" i="34"/>
  <c r="AK21"/>
  <c r="AH18" i="21"/>
  <c r="F164" i="32"/>
  <c r="G109" i="1"/>
  <c r="H112" s="1"/>
  <c r="G117"/>
  <c r="G118" s="1"/>
  <c r="E107" i="34"/>
  <c r="F163" s="1"/>
  <c r="F150"/>
  <c r="F127" i="21"/>
  <c r="F144"/>
  <c r="F128"/>
  <c r="F129" s="1"/>
  <c r="F146"/>
  <c r="F147" s="1"/>
  <c r="F148" s="1"/>
  <c r="E143"/>
  <c r="D156" i="32"/>
  <c r="E155"/>
  <c r="AV18" i="1"/>
  <c r="AG21" i="32"/>
  <c r="AF37" i="1"/>
  <c r="AF96" s="1"/>
  <c r="AG46"/>
  <c r="G97" i="21"/>
  <c r="G106"/>
  <c r="G105"/>
  <c r="G142"/>
  <c r="G110"/>
  <c r="AH21" i="1"/>
  <c r="G109" i="32"/>
  <c r="H112" s="1"/>
  <c r="G117"/>
  <c r="G118" s="1"/>
  <c r="E145" i="34"/>
  <c r="E151"/>
  <c r="H109" i="33"/>
  <c r="I112" s="1"/>
  <c r="H117"/>
  <c r="H118" s="1"/>
  <c r="F143"/>
  <c r="G128"/>
  <c r="G129" s="1"/>
  <c r="G144"/>
  <c r="G146"/>
  <c r="G147" s="1"/>
  <c r="G148" s="1"/>
  <c r="G128" i="15"/>
  <c r="G129" s="1"/>
  <c r="G144"/>
  <c r="G146"/>
  <c r="G147" s="1"/>
  <c r="G148" s="1"/>
  <c r="F143"/>
  <c r="H109"/>
  <c r="I112" s="1"/>
  <c r="H117"/>
  <c r="H118" s="1"/>
  <c r="AH46" i="34" l="1"/>
  <c r="AG37"/>
  <c r="AG96" s="1"/>
  <c r="AH18"/>
  <c r="AK16" i="33"/>
  <c r="AJ104"/>
  <c r="AX104" i="1"/>
  <c r="AY16"/>
  <c r="AG104" i="32"/>
  <c r="AH16"/>
  <c r="AG104" i="34"/>
  <c r="AH16"/>
  <c r="AH18" i="32"/>
  <c r="AI18" s="1"/>
  <c r="AG104" i="21"/>
  <c r="AH16"/>
  <c r="AI18" i="34"/>
  <c r="AW18" i="1"/>
  <c r="AL21" i="34"/>
  <c r="AK27"/>
  <c r="D156"/>
  <c r="E155"/>
  <c r="I114" i="32"/>
  <c r="J115" s="1"/>
  <c r="H113"/>
  <c r="G122"/>
  <c r="G121" s="1"/>
  <c r="AI21" i="1"/>
  <c r="AH46"/>
  <c r="AG37"/>
  <c r="AG96" s="1"/>
  <c r="AH21" i="32"/>
  <c r="E145" i="21"/>
  <c r="E151"/>
  <c r="F164" i="34"/>
  <c r="I114" i="1"/>
  <c r="J115" s="1"/>
  <c r="H113"/>
  <c r="G122"/>
  <c r="G121" s="1"/>
  <c r="AI18" i="21"/>
  <c r="AI21"/>
  <c r="AG37" i="32"/>
  <c r="AG96" s="1"/>
  <c r="AH46"/>
  <c r="AJ37" i="33"/>
  <c r="AJ96" s="1"/>
  <c r="AK46"/>
  <c r="AG37" i="15"/>
  <c r="AG96" s="1"/>
  <c r="AH46"/>
  <c r="AI46" i="21"/>
  <c r="AH37"/>
  <c r="AH96" s="1"/>
  <c r="I114" i="34"/>
  <c r="J115" s="1"/>
  <c r="H113"/>
  <c r="G122"/>
  <c r="G121" s="1"/>
  <c r="G109" i="21"/>
  <c r="H112" s="1"/>
  <c r="G117"/>
  <c r="G118" s="1"/>
  <c r="E107"/>
  <c r="F163" s="1"/>
  <c r="F150"/>
  <c r="F145" i="33"/>
  <c r="F151"/>
  <c r="J114"/>
  <c r="K115" s="1"/>
  <c r="I113"/>
  <c r="H122"/>
  <c r="H121" s="1"/>
  <c r="F107"/>
  <c r="G163" s="1"/>
  <c r="G150"/>
  <c r="F145" i="15"/>
  <c r="F151"/>
  <c r="J114"/>
  <c r="K115" s="1"/>
  <c r="I113"/>
  <c r="H122"/>
  <c r="H121" s="1"/>
  <c r="G150"/>
  <c r="F107"/>
  <c r="G163" s="1"/>
  <c r="AK104" i="33" l="1"/>
  <c r="AL16"/>
  <c r="AL18"/>
  <c r="AM18" s="1"/>
  <c r="AH37" i="34"/>
  <c r="AH96" s="1"/>
  <c r="AI46"/>
  <c r="AI16" i="21"/>
  <c r="AH104"/>
  <c r="AH104" i="34"/>
  <c r="AI16"/>
  <c r="AI16" i="32"/>
  <c r="AJ18" s="1"/>
  <c r="AH104"/>
  <c r="AZ16" i="1"/>
  <c r="AY104"/>
  <c r="AX18"/>
  <c r="F164" i="21"/>
  <c r="I114"/>
  <c r="J115" s="1"/>
  <c r="H113"/>
  <c r="G122"/>
  <c r="G121" s="1"/>
  <c r="G178" i="34"/>
  <c r="G181"/>
  <c r="G180"/>
  <c r="H123"/>
  <c r="G179"/>
  <c r="G94"/>
  <c r="AI37" i="21"/>
  <c r="AI96" s="1"/>
  <c r="AJ46"/>
  <c r="AH37" i="15"/>
  <c r="AH96" s="1"/>
  <c r="AI46"/>
  <c r="AK37" i="33"/>
  <c r="AK96" s="1"/>
  <c r="AL46"/>
  <c r="AI46" i="32"/>
  <c r="AH37"/>
  <c r="AH96" s="1"/>
  <c r="AJ21" i="21"/>
  <c r="AJ18"/>
  <c r="G178" i="1"/>
  <c r="G179"/>
  <c r="G181"/>
  <c r="G180"/>
  <c r="H123"/>
  <c r="G94"/>
  <c r="D156" i="21"/>
  <c r="E155"/>
  <c r="AI21" i="32"/>
  <c r="AH37" i="1"/>
  <c r="AH96" s="1"/>
  <c r="AI46"/>
  <c r="AJ21"/>
  <c r="G178" i="32"/>
  <c r="H123"/>
  <c r="G181"/>
  <c r="G179"/>
  <c r="G180"/>
  <c r="G94"/>
  <c r="AL27" i="34"/>
  <c r="AM21"/>
  <c r="H178" i="33"/>
  <c r="H181"/>
  <c r="H180"/>
  <c r="H179"/>
  <c r="I123"/>
  <c r="H94"/>
  <c r="E156"/>
  <c r="F155"/>
  <c r="G164"/>
  <c r="G164" i="15"/>
  <c r="H179"/>
  <c r="H181"/>
  <c r="I123"/>
  <c r="H178"/>
  <c r="H180"/>
  <c r="H94"/>
  <c r="E156"/>
  <c r="F155"/>
  <c r="AI37" i="34" l="1"/>
  <c r="AI96" s="1"/>
  <c r="AJ46"/>
  <c r="AN18" i="33"/>
  <c r="AM16"/>
  <c r="AL104"/>
  <c r="AI104" i="34"/>
  <c r="AJ16"/>
  <c r="AI104" i="21"/>
  <c r="AJ16"/>
  <c r="AK18" s="1"/>
  <c r="AZ104" i="1"/>
  <c r="BA16"/>
  <c r="AI104" i="32"/>
  <c r="AJ16"/>
  <c r="AJ18" i="34"/>
  <c r="G182" i="32"/>
  <c r="G93" s="1"/>
  <c r="G95" s="1"/>
  <c r="G98" s="1"/>
  <c r="AJ46" i="1"/>
  <c r="AI37"/>
  <c r="AI96" s="1"/>
  <c r="AJ21" i="32"/>
  <c r="G182" i="1"/>
  <c r="G93" s="1"/>
  <c r="G95" s="1"/>
  <c r="G98" s="1"/>
  <c r="G178" i="21"/>
  <c r="G180"/>
  <c r="H123"/>
  <c r="G181"/>
  <c r="G179"/>
  <c r="G94"/>
  <c r="AN21" i="34"/>
  <c r="AM27"/>
  <c r="AK21" i="1"/>
  <c r="AK21" i="21"/>
  <c r="AI37" i="32"/>
  <c r="AI96" s="1"/>
  <c r="AJ46"/>
  <c r="AL37" i="33"/>
  <c r="AL96" s="1"/>
  <c r="AM46"/>
  <c r="AI37" i="15"/>
  <c r="AI96" s="1"/>
  <c r="AJ46"/>
  <c r="AK46" i="21"/>
  <c r="AJ37"/>
  <c r="AJ96" s="1"/>
  <c r="G182" i="34"/>
  <c r="G93" s="1"/>
  <c r="G95" s="1"/>
  <c r="G98" s="1"/>
  <c r="AY18" i="1"/>
  <c r="H182" i="33"/>
  <c r="H93" s="1"/>
  <c r="H95" s="1"/>
  <c r="H98" s="1"/>
  <c r="H182" i="15"/>
  <c r="H93" s="1"/>
  <c r="H95" s="1"/>
  <c r="H98" s="1"/>
  <c r="AO18" i="33" l="1"/>
  <c r="AN16"/>
  <c r="AM104"/>
  <c r="AK46" i="34"/>
  <c r="AJ37"/>
  <c r="AJ96" s="1"/>
  <c r="AK18"/>
  <c r="AJ104" i="32"/>
  <c r="AK16"/>
  <c r="BA104" i="1"/>
  <c r="BB16"/>
  <c r="AK16" i="21"/>
  <c r="AJ104"/>
  <c r="AK16" i="34"/>
  <c r="AJ104"/>
  <c r="AK18" i="32"/>
  <c r="AL18" s="1"/>
  <c r="AZ18" i="1"/>
  <c r="G101" i="34"/>
  <c r="H102" s="1"/>
  <c r="G154"/>
  <c r="AK37" i="21"/>
  <c r="AK96" s="1"/>
  <c r="AL46"/>
  <c r="AJ37" i="15"/>
  <c r="AJ96" s="1"/>
  <c r="AK46"/>
  <c r="AM37" i="33"/>
  <c r="AM96" s="1"/>
  <c r="AN46"/>
  <c r="AK46" i="32"/>
  <c r="AJ37"/>
  <c r="AJ96" s="1"/>
  <c r="AL21" i="21"/>
  <c r="AN27" i="34"/>
  <c r="AO21"/>
  <c r="G182" i="21"/>
  <c r="G93" s="1"/>
  <c r="G95" s="1"/>
  <c r="G98" s="1"/>
  <c r="G101" i="1"/>
  <c r="H102" s="1"/>
  <c r="G154"/>
  <c r="AL21"/>
  <c r="AK21" i="32"/>
  <c r="AJ37" i="1"/>
  <c r="AJ96" s="1"/>
  <c r="AK46"/>
  <c r="G101" i="32"/>
  <c r="H102" s="1"/>
  <c r="G154"/>
  <c r="H101" i="33"/>
  <c r="I102" s="1"/>
  <c r="H154"/>
  <c r="H101" i="15"/>
  <c r="I102" s="1"/>
  <c r="H154"/>
  <c r="AP18" i="33" l="1"/>
  <c r="AL46" i="34"/>
  <c r="AK37"/>
  <c r="AK96" s="1"/>
  <c r="AO16" i="33"/>
  <c r="AN104"/>
  <c r="AK104" i="34"/>
  <c r="AL16"/>
  <c r="AK104" i="21"/>
  <c r="AL16"/>
  <c r="BC16" i="1"/>
  <c r="BB104"/>
  <c r="AK104" i="32"/>
  <c r="AL16"/>
  <c r="AM18" s="1"/>
  <c r="AL18" i="21"/>
  <c r="AL18" i="34"/>
  <c r="AM18" i="21"/>
  <c r="G101"/>
  <c r="H102" s="1"/>
  <c r="G154"/>
  <c r="AP21" i="34"/>
  <c r="AO27"/>
  <c r="H92"/>
  <c r="H92" i="32"/>
  <c r="H92" i="1"/>
  <c r="AL46"/>
  <c r="AK37"/>
  <c r="AK96" s="1"/>
  <c r="AL21" i="32"/>
  <c r="AM21" i="1"/>
  <c r="AM21" i="21"/>
  <c r="AK37" i="32"/>
  <c r="AK96" s="1"/>
  <c r="AL46"/>
  <c r="AN37" i="33"/>
  <c r="AN96" s="1"/>
  <c r="AO46"/>
  <c r="AK37" i="15"/>
  <c r="AK96" s="1"/>
  <c r="AL46"/>
  <c r="AM46" i="21"/>
  <c r="AL37"/>
  <c r="AL96" s="1"/>
  <c r="BA18" i="1"/>
  <c r="G125" i="32"/>
  <c r="G126" s="1"/>
  <c r="G125" i="1"/>
  <c r="G126" s="1"/>
  <c r="G125" i="34"/>
  <c r="G126" s="1"/>
  <c r="I92" i="33"/>
  <c r="H125"/>
  <c r="I92" i="15"/>
  <c r="H125"/>
  <c r="AQ18" i="33" l="1"/>
  <c r="AP16"/>
  <c r="AO104"/>
  <c r="AL37" i="34"/>
  <c r="AL96" s="1"/>
  <c r="AM46"/>
  <c r="AM18"/>
  <c r="BD16" i="1"/>
  <c r="BC104"/>
  <c r="AM16" i="32"/>
  <c r="AN18" s="1"/>
  <c r="AL104"/>
  <c r="AM16" i="21"/>
  <c r="AN18" s="1"/>
  <c r="AL104"/>
  <c r="AL104" i="34"/>
  <c r="AM16"/>
  <c r="AN18"/>
  <c r="G125" i="21"/>
  <c r="G126" s="1"/>
  <c r="G128" s="1"/>
  <c r="G129" s="1"/>
  <c r="G128" i="1"/>
  <c r="G129" s="1"/>
  <c r="G144"/>
  <c r="J40" i="27"/>
  <c r="G146" i="1"/>
  <c r="G147" s="1"/>
  <c r="G148" s="1"/>
  <c r="F143"/>
  <c r="G128" i="34"/>
  <c r="G129" s="1"/>
  <c r="G146"/>
  <c r="G147" s="1"/>
  <c r="G148" s="1"/>
  <c r="F143"/>
  <c r="G144"/>
  <c r="G144" i="32"/>
  <c r="F143"/>
  <c r="G128"/>
  <c r="G129" s="1"/>
  <c r="G146"/>
  <c r="G147" s="1"/>
  <c r="G148" s="1"/>
  <c r="BB18" i="1"/>
  <c r="AM37" i="21"/>
  <c r="AM96" s="1"/>
  <c r="AN46"/>
  <c r="AL37" i="15"/>
  <c r="AL96" s="1"/>
  <c r="AM46"/>
  <c r="AO37" i="33"/>
  <c r="AO96" s="1"/>
  <c r="AP46"/>
  <c r="AM46" i="32"/>
  <c r="AL37"/>
  <c r="AL96" s="1"/>
  <c r="AN21" i="21"/>
  <c r="AM21" i="32"/>
  <c r="AL37" i="1"/>
  <c r="AL96" s="1"/>
  <c r="AM46"/>
  <c r="H97"/>
  <c r="H142"/>
  <c r="H105"/>
  <c r="H106"/>
  <c r="H110"/>
  <c r="H97" i="32"/>
  <c r="H105"/>
  <c r="H142"/>
  <c r="H106"/>
  <c r="H110"/>
  <c r="AP27" i="34"/>
  <c r="AQ21"/>
  <c r="G146" i="21"/>
  <c r="G147" s="1"/>
  <c r="G148" s="1"/>
  <c r="F143"/>
  <c r="AN21" i="1"/>
  <c r="H97" i="34"/>
  <c r="H105"/>
  <c r="H106"/>
  <c r="H142"/>
  <c r="H110"/>
  <c r="H92" i="21"/>
  <c r="I97" i="33"/>
  <c r="I110"/>
  <c r="I105"/>
  <c r="I106"/>
  <c r="I142"/>
  <c r="H126"/>
  <c r="H126" i="15"/>
  <c r="I110"/>
  <c r="I97"/>
  <c r="I105"/>
  <c r="I106"/>
  <c r="I142"/>
  <c r="AN46" i="34" l="1"/>
  <c r="AM37"/>
  <c r="AM96" s="1"/>
  <c r="AQ16" i="33"/>
  <c r="AP104"/>
  <c r="AR18"/>
  <c r="G144" i="21"/>
  <c r="AM104"/>
  <c r="AN16"/>
  <c r="AO18" s="1"/>
  <c r="AM104" i="32"/>
  <c r="AN16"/>
  <c r="BD104" i="1"/>
  <c r="BE16"/>
  <c r="AN16" i="34"/>
  <c r="AO18" s="1"/>
  <c r="AM104"/>
  <c r="AO18" i="32"/>
  <c r="H109" i="1"/>
  <c r="I112" s="1"/>
  <c r="H117"/>
  <c r="H118" s="1"/>
  <c r="F107" i="32"/>
  <c r="G163" s="1"/>
  <c r="G150"/>
  <c r="F145"/>
  <c r="F151"/>
  <c r="F107" i="34"/>
  <c r="G163" s="1"/>
  <c r="G150"/>
  <c r="F145" i="1"/>
  <c r="F151"/>
  <c r="H97" i="21"/>
  <c r="H105"/>
  <c r="H142"/>
  <c r="H106"/>
  <c r="H110"/>
  <c r="H109" i="34"/>
  <c r="I112" s="1"/>
  <c r="H117"/>
  <c r="H118" s="1"/>
  <c r="AO21" i="1"/>
  <c r="F145" i="21"/>
  <c r="F151"/>
  <c r="F107"/>
  <c r="G163" s="1"/>
  <c r="G150"/>
  <c r="AR21" i="34"/>
  <c r="AQ27"/>
  <c r="H109" i="32"/>
  <c r="I112" s="1"/>
  <c r="H117"/>
  <c r="H118" s="1"/>
  <c r="AN46" i="1"/>
  <c r="AM37"/>
  <c r="AM96" s="1"/>
  <c r="AN21" i="32"/>
  <c r="AO21" i="21"/>
  <c r="AM37" i="32"/>
  <c r="AM96" s="1"/>
  <c r="AN46"/>
  <c r="AP37" i="33"/>
  <c r="AP96" s="1"/>
  <c r="AQ46"/>
  <c r="AM37" i="15"/>
  <c r="AM96" s="1"/>
  <c r="AN46"/>
  <c r="AO46" i="21"/>
  <c r="AN37"/>
  <c r="AN96" s="1"/>
  <c r="BC18" i="1"/>
  <c r="F145" i="34"/>
  <c r="F151"/>
  <c r="F107" i="1"/>
  <c r="G163" s="1"/>
  <c r="G150"/>
  <c r="H128" i="33"/>
  <c r="H129" s="1"/>
  <c r="H144"/>
  <c r="G143"/>
  <c r="H146"/>
  <c r="H147" s="1"/>
  <c r="H148" s="1"/>
  <c r="I109"/>
  <c r="J112" s="1"/>
  <c r="I117"/>
  <c r="I118" s="1"/>
  <c r="H128" i="15"/>
  <c r="H129" s="1"/>
  <c r="G143"/>
  <c r="H146"/>
  <c r="H147" s="1"/>
  <c r="H148" s="1"/>
  <c r="H144"/>
  <c r="I109"/>
  <c r="J112" s="1"/>
  <c r="I117"/>
  <c r="I118" s="1"/>
  <c r="AR16" i="33" l="1"/>
  <c r="AQ104"/>
  <c r="AO46" i="34"/>
  <c r="AN37"/>
  <c r="AN96" s="1"/>
  <c r="AS18" i="33"/>
  <c r="AP18" i="34"/>
  <c r="AO16"/>
  <c r="AN104"/>
  <c r="BE104" i="1"/>
  <c r="BF16"/>
  <c r="AN104" i="32"/>
  <c r="AO16"/>
  <c r="AO16" i="21"/>
  <c r="AN104"/>
  <c r="BD18" i="1"/>
  <c r="AO37" i="21"/>
  <c r="AO96" s="1"/>
  <c r="AP46"/>
  <c r="AN37" i="15"/>
  <c r="AN96" s="1"/>
  <c r="AO46"/>
  <c r="AQ37" i="33"/>
  <c r="AQ96" s="1"/>
  <c r="AR46"/>
  <c r="AO46" i="32"/>
  <c r="AN37"/>
  <c r="AN96" s="1"/>
  <c r="AP21" i="21"/>
  <c r="AO21" i="32"/>
  <c r="AN37" i="1"/>
  <c r="AN96" s="1"/>
  <c r="AO46"/>
  <c r="AP21"/>
  <c r="H109" i="21"/>
  <c r="I112" s="1"/>
  <c r="H117"/>
  <c r="H118" s="1"/>
  <c r="E156" i="1"/>
  <c r="F155"/>
  <c r="G164" i="34"/>
  <c r="E156" i="32"/>
  <c r="F155"/>
  <c r="G164"/>
  <c r="AP18" i="21"/>
  <c r="G164" i="1"/>
  <c r="E156" i="34"/>
  <c r="F155"/>
  <c r="J114" i="32"/>
  <c r="K115" s="1"/>
  <c r="I113"/>
  <c r="H122"/>
  <c r="H121" s="1"/>
  <c r="AR27" i="34"/>
  <c r="AS21"/>
  <c r="G164" i="21"/>
  <c r="E156"/>
  <c r="F155"/>
  <c r="J114" i="34"/>
  <c r="K115" s="1"/>
  <c r="I113"/>
  <c r="H122"/>
  <c r="H121" s="1"/>
  <c r="J114" i="1"/>
  <c r="K115" s="1"/>
  <c r="I113"/>
  <c r="H122"/>
  <c r="H121" s="1"/>
  <c r="K114" i="33"/>
  <c r="L115" s="1"/>
  <c r="J113"/>
  <c r="I122"/>
  <c r="I121" s="1"/>
  <c r="G145"/>
  <c r="G151"/>
  <c r="G107"/>
  <c r="H163" s="1"/>
  <c r="H150"/>
  <c r="K114" i="15"/>
  <c r="L115" s="1"/>
  <c r="J113"/>
  <c r="I122"/>
  <c r="I121" s="1"/>
  <c r="G107"/>
  <c r="H163" s="1"/>
  <c r="H150"/>
  <c r="G145"/>
  <c r="G151"/>
  <c r="AP46" i="34" l="1"/>
  <c r="AO37"/>
  <c r="AO96" s="1"/>
  <c r="AS16" i="33"/>
  <c r="AR104"/>
  <c r="AT18"/>
  <c r="AO104" i="32"/>
  <c r="AP16"/>
  <c r="BF104" i="1"/>
  <c r="BG16"/>
  <c r="AO104" i="21"/>
  <c r="AP16"/>
  <c r="AO104" i="34"/>
  <c r="AP16"/>
  <c r="AP18" i="32"/>
  <c r="AQ18" s="1"/>
  <c r="H178" i="1"/>
  <c r="H181"/>
  <c r="H180"/>
  <c r="I123"/>
  <c r="H179"/>
  <c r="H94"/>
  <c r="AT21" i="34"/>
  <c r="H181" i="32"/>
  <c r="I123"/>
  <c r="H178"/>
  <c r="H180"/>
  <c r="H179"/>
  <c r="H94"/>
  <c r="J114" i="21"/>
  <c r="K115" s="1"/>
  <c r="I113"/>
  <c r="H122"/>
  <c r="H121" s="1"/>
  <c r="AQ21" i="1"/>
  <c r="BE18"/>
  <c r="H181" i="34"/>
  <c r="H178"/>
  <c r="H179"/>
  <c r="I123"/>
  <c r="H180"/>
  <c r="H94"/>
  <c r="AS27"/>
  <c r="AQ18" i="21"/>
  <c r="AP46" i="1"/>
  <c r="AO37"/>
  <c r="AO96" s="1"/>
  <c r="AP21" i="32"/>
  <c r="AQ21" i="21"/>
  <c r="AO37" i="32"/>
  <c r="AO96" s="1"/>
  <c r="AP46"/>
  <c r="AR37" i="33"/>
  <c r="AR96" s="1"/>
  <c r="AS46"/>
  <c r="AO37" i="15"/>
  <c r="AO96" s="1"/>
  <c r="AP46"/>
  <c r="AQ46" i="21"/>
  <c r="AP37"/>
  <c r="AP96" s="1"/>
  <c r="I178" i="33"/>
  <c r="I180"/>
  <c r="I179"/>
  <c r="J123"/>
  <c r="I181"/>
  <c r="I94"/>
  <c r="H164"/>
  <c r="F156"/>
  <c r="G155"/>
  <c r="I181" i="15"/>
  <c r="J123"/>
  <c r="I178"/>
  <c r="I180"/>
  <c r="I179"/>
  <c r="I94"/>
  <c r="F156"/>
  <c r="G155"/>
  <c r="H164"/>
  <c r="AT16" i="33" l="1"/>
  <c r="AS104"/>
  <c r="AQ46" i="34"/>
  <c r="AP37"/>
  <c r="AP96" s="1"/>
  <c r="AU18" i="33"/>
  <c r="AP104" i="34"/>
  <c r="AQ16"/>
  <c r="AQ16" i="21"/>
  <c r="AP104"/>
  <c r="AQ18" i="34"/>
  <c r="BH16" i="1"/>
  <c r="BG104"/>
  <c r="AQ16" i="32"/>
  <c r="AP104"/>
  <c r="AR18"/>
  <c r="AQ37" i="21"/>
  <c r="AQ96" s="1"/>
  <c r="AR46"/>
  <c r="AP37" i="15"/>
  <c r="AP96" s="1"/>
  <c r="AQ46"/>
  <c r="AS37" i="33"/>
  <c r="AS96" s="1"/>
  <c r="AT46"/>
  <c r="AQ46" i="32"/>
  <c r="AP37"/>
  <c r="AP96" s="1"/>
  <c r="AR21" i="21"/>
  <c r="AQ21" i="32"/>
  <c r="AP37" i="1"/>
  <c r="AP96" s="1"/>
  <c r="AQ46"/>
  <c r="AR18" i="21"/>
  <c r="AT27" i="34"/>
  <c r="BF18" i="1"/>
  <c r="AU21" i="34"/>
  <c r="H182" i="1"/>
  <c r="H93" s="1"/>
  <c r="H95" s="1"/>
  <c r="H98" s="1"/>
  <c r="H182" i="34"/>
  <c r="H93" s="1"/>
  <c r="H95" s="1"/>
  <c r="H98" s="1"/>
  <c r="AR21" i="1"/>
  <c r="H178" i="21"/>
  <c r="H179"/>
  <c r="H181"/>
  <c r="I123"/>
  <c r="H180"/>
  <c r="H94"/>
  <c r="H182" i="32"/>
  <c r="H93" s="1"/>
  <c r="H95" s="1"/>
  <c r="H98" s="1"/>
  <c r="I182" i="33"/>
  <c r="I93" s="1"/>
  <c r="I95" s="1"/>
  <c r="I98" s="1"/>
  <c r="I182" i="15"/>
  <c r="I93" s="1"/>
  <c r="I95" s="1"/>
  <c r="I98" s="1"/>
  <c r="AR46" i="34" l="1"/>
  <c r="AQ37"/>
  <c r="AQ96" s="1"/>
  <c r="AU16" i="33"/>
  <c r="AT104"/>
  <c r="AV18"/>
  <c r="AQ104" i="21"/>
  <c r="AR16"/>
  <c r="AR18" i="34"/>
  <c r="AR16" i="32"/>
  <c r="AQ104"/>
  <c r="BI16" i="1"/>
  <c r="BI104" s="1"/>
  <c r="BH104"/>
  <c r="AQ104" i="34"/>
  <c r="AR16"/>
  <c r="AS18" i="32"/>
  <c r="H101" i="1"/>
  <c r="I102" s="1"/>
  <c r="H154"/>
  <c r="AS18" i="21"/>
  <c r="AR46" i="1"/>
  <c r="AQ37"/>
  <c r="AQ96" s="1"/>
  <c r="AR21" i="32"/>
  <c r="AS21" i="21"/>
  <c r="AQ37" i="32"/>
  <c r="AQ96" s="1"/>
  <c r="AR46"/>
  <c r="AT37" i="33"/>
  <c r="AT96" s="1"/>
  <c r="AU46"/>
  <c r="AQ37" i="15"/>
  <c r="AQ96" s="1"/>
  <c r="AR46"/>
  <c r="AS46" i="21"/>
  <c r="AR37"/>
  <c r="AR96" s="1"/>
  <c r="H101" i="32"/>
  <c r="I102" s="1"/>
  <c r="H154"/>
  <c r="H182" i="21"/>
  <c r="H93" s="1"/>
  <c r="H95" s="1"/>
  <c r="H98" s="1"/>
  <c r="AS21" i="1"/>
  <c r="H101" i="34"/>
  <c r="I102" s="1"/>
  <c r="H154"/>
  <c r="AV21"/>
  <c r="BG18" i="1"/>
  <c r="AU27" i="34"/>
  <c r="I101" i="33"/>
  <c r="J102" s="1"/>
  <c r="I154"/>
  <c r="I101" i="15"/>
  <c r="J102" s="1"/>
  <c r="I154"/>
  <c r="AU104" i="33" l="1"/>
  <c r="AV16"/>
  <c r="AR37" i="34"/>
  <c r="AR96" s="1"/>
  <c r="AS46"/>
  <c r="AW18" i="33"/>
  <c r="AS16" i="34"/>
  <c r="AR104"/>
  <c r="AS18"/>
  <c r="AT18" s="1"/>
  <c r="AR104" i="32"/>
  <c r="AS16"/>
  <c r="AS16" i="21"/>
  <c r="AR104"/>
  <c r="H125" i="32"/>
  <c r="H126" s="1"/>
  <c r="H144" s="1"/>
  <c r="BH18" i="1"/>
  <c r="AW21" i="34"/>
  <c r="I92" i="32"/>
  <c r="AS37" i="21"/>
  <c r="AS96" s="1"/>
  <c r="AT46"/>
  <c r="AR37" i="15"/>
  <c r="AR96" s="1"/>
  <c r="AS46"/>
  <c r="AU37" i="33"/>
  <c r="AU96" s="1"/>
  <c r="AV46"/>
  <c r="AS46" i="32"/>
  <c r="AR37"/>
  <c r="AR96" s="1"/>
  <c r="AT21" i="21"/>
  <c r="AS21" i="32"/>
  <c r="AR37" i="1"/>
  <c r="AR96" s="1"/>
  <c r="AS46"/>
  <c r="AT18" i="21"/>
  <c r="I92" i="1"/>
  <c r="H125" i="34"/>
  <c r="H126" s="1"/>
  <c r="AV27"/>
  <c r="I92"/>
  <c r="AT21" i="1"/>
  <c r="H101" i="21"/>
  <c r="I102" s="1"/>
  <c r="H154"/>
  <c r="H146" i="32"/>
  <c r="H147" s="1"/>
  <c r="H148" s="1"/>
  <c r="H125" i="1"/>
  <c r="H126" s="1"/>
  <c r="I125" i="33"/>
  <c r="I126" s="1"/>
  <c r="I144" s="1"/>
  <c r="J92"/>
  <c r="I125" i="15"/>
  <c r="I126" s="1"/>
  <c r="I128" s="1"/>
  <c r="I129" s="1"/>
  <c r="J92"/>
  <c r="AT46" i="34" l="1"/>
  <c r="AS37"/>
  <c r="AS96" s="1"/>
  <c r="AW16" i="33"/>
  <c r="AX18" s="1"/>
  <c r="AV104"/>
  <c r="AS104" i="32"/>
  <c r="AT16"/>
  <c r="AS104" i="34"/>
  <c r="AT16"/>
  <c r="AU18" s="1"/>
  <c r="AS104" i="21"/>
  <c r="AT16"/>
  <c r="AT18" i="32"/>
  <c r="AU18" s="1"/>
  <c r="H128"/>
  <c r="H129" s="1"/>
  <c r="G143"/>
  <c r="G145" s="1"/>
  <c r="I92" i="21"/>
  <c r="AU21" i="1"/>
  <c r="AW27" i="34"/>
  <c r="I97" i="1"/>
  <c r="I142"/>
  <c r="I106"/>
  <c r="I105"/>
  <c r="I110"/>
  <c r="I97" i="32"/>
  <c r="I106"/>
  <c r="I105"/>
  <c r="I142"/>
  <c r="I110"/>
  <c r="AX21" i="34"/>
  <c r="BI18" i="1"/>
  <c r="H128"/>
  <c r="H129" s="1"/>
  <c r="H146"/>
  <c r="H147" s="1"/>
  <c r="H148" s="1"/>
  <c r="G143"/>
  <c r="H144"/>
  <c r="G107" i="32"/>
  <c r="H163" s="1"/>
  <c r="H150"/>
  <c r="I97" i="34"/>
  <c r="I105"/>
  <c r="I106"/>
  <c r="I142"/>
  <c r="I110"/>
  <c r="H146"/>
  <c r="H147" s="1"/>
  <c r="H148" s="1"/>
  <c r="H128"/>
  <c r="H129" s="1"/>
  <c r="G143"/>
  <c r="H144"/>
  <c r="AU18" i="21"/>
  <c r="AT46" i="1"/>
  <c r="AS37"/>
  <c r="AS96" s="1"/>
  <c r="AT21" i="32"/>
  <c r="AU21" i="21"/>
  <c r="AS37" i="32"/>
  <c r="AS96" s="1"/>
  <c r="AT46"/>
  <c r="AV37" i="33"/>
  <c r="AV96" s="1"/>
  <c r="AW46"/>
  <c r="AS37" i="15"/>
  <c r="AS96" s="1"/>
  <c r="AT46"/>
  <c r="AU46" i="21"/>
  <c r="AT37"/>
  <c r="AT96" s="1"/>
  <c r="H143" i="15"/>
  <c r="H125" i="21"/>
  <c r="H126" s="1"/>
  <c r="H143" i="33"/>
  <c r="H151" s="1"/>
  <c r="I146"/>
  <c r="I147" s="1"/>
  <c r="I148" s="1"/>
  <c r="H107" s="1"/>
  <c r="I163" s="1"/>
  <c r="I128"/>
  <c r="I129" s="1"/>
  <c r="J97"/>
  <c r="J110"/>
  <c r="J106"/>
  <c r="J142"/>
  <c r="J105"/>
  <c r="H145"/>
  <c r="I146" i="15"/>
  <c r="I147" s="1"/>
  <c r="I148" s="1"/>
  <c r="H107" s="1"/>
  <c r="I163" s="1"/>
  <c r="I144"/>
  <c r="J97"/>
  <c r="J110"/>
  <c r="J142"/>
  <c r="J106"/>
  <c r="J105"/>
  <c r="H145"/>
  <c r="H151"/>
  <c r="AY18" i="33" l="1"/>
  <c r="AX16"/>
  <c r="AW104"/>
  <c r="AT37" i="34"/>
  <c r="AT96" s="1"/>
  <c r="AU46"/>
  <c r="AU16" i="21"/>
  <c r="AT104"/>
  <c r="AT104" i="34"/>
  <c r="AU16"/>
  <c r="AU16" i="32"/>
  <c r="AT104"/>
  <c r="AV18"/>
  <c r="I150" i="33"/>
  <c r="G151" i="32"/>
  <c r="AU37" i="21"/>
  <c r="AU96" s="1"/>
  <c r="AV46"/>
  <c r="AT37" i="15"/>
  <c r="AT96" s="1"/>
  <c r="AU46"/>
  <c r="AW37" i="33"/>
  <c r="AW96" s="1"/>
  <c r="AX46"/>
  <c r="AU46" i="32"/>
  <c r="AT37"/>
  <c r="AT96" s="1"/>
  <c r="AV21" i="21"/>
  <c r="AU21" i="32"/>
  <c r="AT37" i="1"/>
  <c r="AT96" s="1"/>
  <c r="AU46"/>
  <c r="AV18" i="21"/>
  <c r="G145" i="34"/>
  <c r="G151"/>
  <c r="G107"/>
  <c r="H163" s="1"/>
  <c r="H150"/>
  <c r="G107" i="1"/>
  <c r="H163" s="1"/>
  <c r="H150"/>
  <c r="I109" i="32"/>
  <c r="J112" s="1"/>
  <c r="I117"/>
  <c r="I118" s="1"/>
  <c r="I97" i="21"/>
  <c r="I106"/>
  <c r="I105"/>
  <c r="I142"/>
  <c r="I110"/>
  <c r="G143"/>
  <c r="H128"/>
  <c r="H129" s="1"/>
  <c r="H146"/>
  <c r="H147" s="1"/>
  <c r="H148" s="1"/>
  <c r="H144"/>
  <c r="I109" i="34"/>
  <c r="J112" s="1"/>
  <c r="I117"/>
  <c r="I118" s="1"/>
  <c r="H164" i="32"/>
  <c r="G145" i="1"/>
  <c r="G151"/>
  <c r="AY21" i="34"/>
  <c r="I109" i="1"/>
  <c r="J112" s="1"/>
  <c r="I117"/>
  <c r="I118" s="1"/>
  <c r="AX27" i="34"/>
  <c r="AV21" i="1"/>
  <c r="F156" i="32"/>
  <c r="G155"/>
  <c r="I150" i="15"/>
  <c r="I164" i="33"/>
  <c r="G156"/>
  <c r="H155"/>
  <c r="J109"/>
  <c r="K112" s="1"/>
  <c r="J117"/>
  <c r="J118" s="1"/>
  <c r="G156" i="15"/>
  <c r="H155"/>
  <c r="J109"/>
  <c r="K112" s="1"/>
  <c r="J117"/>
  <c r="J118" s="1"/>
  <c r="I164"/>
  <c r="AU37" i="34" l="1"/>
  <c r="AU96" s="1"/>
  <c r="AV46"/>
  <c r="AY16" i="33"/>
  <c r="AX104"/>
  <c r="AZ18"/>
  <c r="AV16" i="34"/>
  <c r="AU104"/>
  <c r="AU104" i="21"/>
  <c r="AV16"/>
  <c r="AU104" i="32"/>
  <c r="AV16"/>
  <c r="AV18" i="34"/>
  <c r="AW18" s="1"/>
  <c r="AW18" i="32"/>
  <c r="AW21" i="1"/>
  <c r="AY27" i="34"/>
  <c r="K114" i="1"/>
  <c r="L115" s="1"/>
  <c r="J113"/>
  <c r="I122"/>
  <c r="I121" s="1"/>
  <c r="F156"/>
  <c r="G155"/>
  <c r="K114" i="34"/>
  <c r="L115" s="1"/>
  <c r="J113"/>
  <c r="I122"/>
  <c r="I121" s="1"/>
  <c r="G107" i="21"/>
  <c r="H163" s="1"/>
  <c r="H150"/>
  <c r="G145"/>
  <c r="G151"/>
  <c r="I109"/>
  <c r="J112" s="1"/>
  <c r="I117"/>
  <c r="I118" s="1"/>
  <c r="K114" i="32"/>
  <c r="L115" s="1"/>
  <c r="J113"/>
  <c r="I122"/>
  <c r="I121" s="1"/>
  <c r="H164" i="1"/>
  <c r="H164" i="34"/>
  <c r="F156"/>
  <c r="G155"/>
  <c r="AW18" i="21"/>
  <c r="AU37" i="1"/>
  <c r="AU96" s="1"/>
  <c r="AV46"/>
  <c r="AV21" i="32"/>
  <c r="AW21" i="21"/>
  <c r="AU37" i="32"/>
  <c r="AU96" s="1"/>
  <c r="AV46"/>
  <c r="AX37" i="33"/>
  <c r="AX96" s="1"/>
  <c r="AY46"/>
  <c r="AU37" i="15"/>
  <c r="AU96" s="1"/>
  <c r="AV46"/>
  <c r="AW46" i="21"/>
  <c r="AV37"/>
  <c r="AV96" s="1"/>
  <c r="AZ21" i="34"/>
  <c r="L114" i="33"/>
  <c r="M115" s="1"/>
  <c r="K113"/>
  <c r="J122"/>
  <c r="J121" s="1"/>
  <c r="L114" i="15"/>
  <c r="M115" s="1"/>
  <c r="K113"/>
  <c r="J122"/>
  <c r="J121" s="1"/>
  <c r="AY104" i="33" l="1"/>
  <c r="AZ16"/>
  <c r="AW46" i="34"/>
  <c r="AV37"/>
  <c r="AV96" s="1"/>
  <c r="BA18" i="33"/>
  <c r="AW16" i="34"/>
  <c r="AV104"/>
  <c r="AV104" i="32"/>
  <c r="AW16"/>
  <c r="AW16" i="21"/>
  <c r="AV104"/>
  <c r="AX18" i="34"/>
  <c r="AX18" i="32"/>
  <c r="AV37"/>
  <c r="AV96" s="1"/>
  <c r="AW46"/>
  <c r="AW21"/>
  <c r="AW46" i="1"/>
  <c r="AV37"/>
  <c r="AV96" s="1"/>
  <c r="I180" i="32"/>
  <c r="J123"/>
  <c r="I178"/>
  <c r="I179"/>
  <c r="I181"/>
  <c r="I94"/>
  <c r="K114" i="21"/>
  <c r="L115" s="1"/>
  <c r="J113"/>
  <c r="I122"/>
  <c r="I121" s="1"/>
  <c r="F156"/>
  <c r="G155"/>
  <c r="H164"/>
  <c r="I178" i="1"/>
  <c r="I179"/>
  <c r="I180"/>
  <c r="J123"/>
  <c r="I181"/>
  <c r="I94"/>
  <c r="AZ27" i="34"/>
  <c r="AX21" i="1"/>
  <c r="BA21" i="34"/>
  <c r="AW37" i="21"/>
  <c r="AW96" s="1"/>
  <c r="AX46"/>
  <c r="AV37" i="15"/>
  <c r="AV96" s="1"/>
  <c r="AW46"/>
  <c r="AY37" i="33"/>
  <c r="AY96" s="1"/>
  <c r="AZ46"/>
  <c r="AX21" i="21"/>
  <c r="AX18"/>
  <c r="I179" i="34"/>
  <c r="I180"/>
  <c r="I181"/>
  <c r="I178"/>
  <c r="J123"/>
  <c r="I94"/>
  <c r="J178" i="33"/>
  <c r="J179"/>
  <c r="K123"/>
  <c r="J181"/>
  <c r="J180"/>
  <c r="J94"/>
  <c r="J178" i="15"/>
  <c r="J179"/>
  <c r="J180"/>
  <c r="J181"/>
  <c r="K123"/>
  <c r="J94"/>
  <c r="AW37" i="34" l="1"/>
  <c r="AW96" s="1"/>
  <c r="AX46"/>
  <c r="BA16" i="33"/>
  <c r="AZ104"/>
  <c r="BB18"/>
  <c r="AW104" i="21"/>
  <c r="AX16"/>
  <c r="AY18" s="1"/>
  <c r="AW104" i="34"/>
  <c r="AX16"/>
  <c r="AY18" s="1"/>
  <c r="AW104" i="32"/>
  <c r="AX16"/>
  <c r="AZ37" i="33"/>
  <c r="AZ96" s="1"/>
  <c r="BA46"/>
  <c r="AW37" i="15"/>
  <c r="AW96" s="1"/>
  <c r="AX46"/>
  <c r="AY46" i="21"/>
  <c r="AX37"/>
  <c r="AX96" s="1"/>
  <c r="BB21" i="34"/>
  <c r="I179" i="21"/>
  <c r="I180"/>
  <c r="J123"/>
  <c r="I178"/>
  <c r="I181"/>
  <c r="I94"/>
  <c r="I182" i="32"/>
  <c r="I93" s="1"/>
  <c r="I95" s="1"/>
  <c r="I98" s="1"/>
  <c r="AW37" i="1"/>
  <c r="AW96" s="1"/>
  <c r="AX46"/>
  <c r="AX46" i="32"/>
  <c r="AW37"/>
  <c r="AW96" s="1"/>
  <c r="I182" i="34"/>
  <c r="I93" s="1"/>
  <c r="I95" s="1"/>
  <c r="I98" s="1"/>
  <c r="AY21" i="21"/>
  <c r="AY21" i="1"/>
  <c r="BA27" i="34"/>
  <c r="I182" i="1"/>
  <c r="I93" s="1"/>
  <c r="I95" s="1"/>
  <c r="I98" s="1"/>
  <c r="AX21" i="32"/>
  <c r="J182" i="33"/>
  <c r="J93" s="1"/>
  <c r="J95" s="1"/>
  <c r="J98" s="1"/>
  <c r="J182" i="15"/>
  <c r="J93" s="1"/>
  <c r="J95" s="1"/>
  <c r="J98" s="1"/>
  <c r="BB16" i="33" l="1"/>
  <c r="BA104"/>
  <c r="AX37" i="34"/>
  <c r="AX96" s="1"/>
  <c r="AY46"/>
  <c r="BC18" i="33"/>
  <c r="AY16" i="32"/>
  <c r="AX104"/>
  <c r="AX104" i="34"/>
  <c r="AY16"/>
  <c r="AY16" i="21"/>
  <c r="AX104"/>
  <c r="AY18" i="32"/>
  <c r="AZ18" s="1"/>
  <c r="I101" i="1"/>
  <c r="J102" s="1"/>
  <c r="I154"/>
  <c r="I101" i="34"/>
  <c r="J102" s="1"/>
  <c r="I154"/>
  <c r="AX37" i="32"/>
  <c r="AX96" s="1"/>
  <c r="AY46"/>
  <c r="AY46" i="1"/>
  <c r="AX37"/>
  <c r="AX96" s="1"/>
  <c r="BC21" i="34"/>
  <c r="AY21" i="32"/>
  <c r="BB27" i="34"/>
  <c r="AZ21" i="1"/>
  <c r="AZ21" i="21"/>
  <c r="AZ18"/>
  <c r="I101" i="32"/>
  <c r="J102" s="1"/>
  <c r="I154"/>
  <c r="I125"/>
  <c r="I126" s="1"/>
  <c r="I182" i="21"/>
  <c r="I93" s="1"/>
  <c r="I95" s="1"/>
  <c r="I98" s="1"/>
  <c r="AY37"/>
  <c r="AY96" s="1"/>
  <c r="AZ46"/>
  <c r="AX37" i="15"/>
  <c r="AX96" s="1"/>
  <c r="AY46"/>
  <c r="BA37" i="33"/>
  <c r="BA96" s="1"/>
  <c r="BB46"/>
  <c r="J101"/>
  <c r="K102" s="1"/>
  <c r="J154"/>
  <c r="J101" i="15"/>
  <c r="K102" s="1"/>
  <c r="J154"/>
  <c r="BC16" i="33" l="1"/>
  <c r="BB104"/>
  <c r="AZ46" i="34"/>
  <c r="AY37"/>
  <c r="AY96" s="1"/>
  <c r="BD18" i="33"/>
  <c r="AY104" i="34"/>
  <c r="AZ16"/>
  <c r="AZ16" i="32"/>
  <c r="AY104"/>
  <c r="AZ18" i="34"/>
  <c r="AZ16" i="21"/>
  <c r="AY104"/>
  <c r="I125" i="1"/>
  <c r="I126" s="1"/>
  <c r="H143" s="1"/>
  <c r="BA18" i="32"/>
  <c r="I101" i="21"/>
  <c r="J102" s="1"/>
  <c r="I154"/>
  <c r="I146" i="32"/>
  <c r="I147" s="1"/>
  <c r="I148" s="1"/>
  <c r="I144"/>
  <c r="I128"/>
  <c r="I129" s="1"/>
  <c r="H143"/>
  <c r="J92"/>
  <c r="BA18" i="21"/>
  <c r="BA21" i="1"/>
  <c r="BD21" i="34"/>
  <c r="J92"/>
  <c r="I128" i="1"/>
  <c r="I129" s="1"/>
  <c r="I146"/>
  <c r="I147" s="1"/>
  <c r="I148" s="1"/>
  <c r="BB37" i="33"/>
  <c r="BB96" s="1"/>
  <c r="BC46"/>
  <c r="AY37" i="15"/>
  <c r="AY96" s="1"/>
  <c r="AZ46"/>
  <c r="BA46" i="21"/>
  <c r="AZ37"/>
  <c r="AZ96" s="1"/>
  <c r="BA21"/>
  <c r="BC27" i="34"/>
  <c r="AZ21" i="32"/>
  <c r="AY37" i="1"/>
  <c r="AY96" s="1"/>
  <c r="AZ46"/>
  <c r="AZ46" i="32"/>
  <c r="AY37"/>
  <c r="AY96" s="1"/>
  <c r="J92" i="1"/>
  <c r="I125" i="34"/>
  <c r="I126" s="1"/>
  <c r="J125" i="33"/>
  <c r="J126" s="1"/>
  <c r="J146" s="1"/>
  <c r="J147" s="1"/>
  <c r="J148" s="1"/>
  <c r="K92"/>
  <c r="K92" i="15"/>
  <c r="J125"/>
  <c r="J126" s="1"/>
  <c r="AZ37" i="34" l="1"/>
  <c r="AZ96" s="1"/>
  <c r="BA46"/>
  <c r="BC104" i="33"/>
  <c r="BD16"/>
  <c r="BE18"/>
  <c r="I144" i="1"/>
  <c r="I125" i="21"/>
  <c r="I126" s="1"/>
  <c r="I128" s="1"/>
  <c r="I129" s="1"/>
  <c r="BA18" i="34"/>
  <c r="AZ104" i="32"/>
  <c r="BA16"/>
  <c r="BB18"/>
  <c r="BA16" i="21"/>
  <c r="AZ104"/>
  <c r="BA16" i="34"/>
  <c r="AZ104"/>
  <c r="J97" i="1"/>
  <c r="J105"/>
  <c r="J142"/>
  <c r="J106"/>
  <c r="J110"/>
  <c r="H107"/>
  <c r="I163" s="1"/>
  <c r="I150"/>
  <c r="BE21" i="34"/>
  <c r="BB18" i="21"/>
  <c r="I150" i="32"/>
  <c r="H107"/>
  <c r="I163" s="1"/>
  <c r="H143" i="21"/>
  <c r="I128" i="34"/>
  <c r="I129" s="1"/>
  <c r="I146"/>
  <c r="I147" s="1"/>
  <c r="I148" s="1"/>
  <c r="I144"/>
  <c r="H143"/>
  <c r="AZ37" i="32"/>
  <c r="AZ96" s="1"/>
  <c r="BA46"/>
  <c r="BA46" i="1"/>
  <c r="AZ37"/>
  <c r="AZ96" s="1"/>
  <c r="BA21" i="32"/>
  <c r="BD27" i="34"/>
  <c r="BB21" i="21"/>
  <c r="BA37"/>
  <c r="BA96" s="1"/>
  <c r="BB46"/>
  <c r="AZ37" i="15"/>
  <c r="AZ96" s="1"/>
  <c r="BA46"/>
  <c r="BC37" i="33"/>
  <c r="BC96" s="1"/>
  <c r="BD46"/>
  <c r="H145" i="1"/>
  <c r="H151"/>
  <c r="J97" i="34"/>
  <c r="J142"/>
  <c r="J105"/>
  <c r="J106"/>
  <c r="J110"/>
  <c r="BB21" i="1"/>
  <c r="J97" i="32"/>
  <c r="J142"/>
  <c r="J106"/>
  <c r="J105"/>
  <c r="J110"/>
  <c r="H145"/>
  <c r="H151"/>
  <c r="J92" i="21"/>
  <c r="I143" i="33"/>
  <c r="I145" s="1"/>
  <c r="J144"/>
  <c r="J128"/>
  <c r="J129" s="1"/>
  <c r="K97"/>
  <c r="K110"/>
  <c r="K105"/>
  <c r="K106"/>
  <c r="K142"/>
  <c r="K91"/>
  <c r="J150"/>
  <c r="I107"/>
  <c r="J163" s="1"/>
  <c r="J128" i="15"/>
  <c r="J129" s="1"/>
  <c r="J146"/>
  <c r="J147" s="1"/>
  <c r="J148" s="1"/>
  <c r="J144"/>
  <c r="I143"/>
  <c r="K110"/>
  <c r="K97"/>
  <c r="K142"/>
  <c r="K91"/>
  <c r="K105"/>
  <c r="K106"/>
  <c r="I144" i="21" l="1"/>
  <c r="BE16" i="33"/>
  <c r="BD104"/>
  <c r="BB46" i="34"/>
  <c r="BA37"/>
  <c r="BA96" s="1"/>
  <c r="BF18" i="33"/>
  <c r="I146" i="21"/>
  <c r="I147" s="1"/>
  <c r="I148" s="1"/>
  <c r="H107" s="1"/>
  <c r="I163" s="1"/>
  <c r="BA104" i="34"/>
  <c r="BB16"/>
  <c r="BA104" i="21"/>
  <c r="BB16"/>
  <c r="BA104" i="32"/>
  <c r="BB16"/>
  <c r="BB18" i="34"/>
  <c r="BC18" s="1"/>
  <c r="J97" i="21"/>
  <c r="J106"/>
  <c r="J105"/>
  <c r="J142"/>
  <c r="J110"/>
  <c r="J109" i="32"/>
  <c r="K112" s="1"/>
  <c r="J117"/>
  <c r="J118" s="1"/>
  <c r="BD37" i="33"/>
  <c r="BD96" s="1"/>
  <c r="BE46"/>
  <c r="BA37" i="15"/>
  <c r="BA96" s="1"/>
  <c r="BB46"/>
  <c r="BC46" i="21"/>
  <c r="BB37"/>
  <c r="BB96" s="1"/>
  <c r="BE27" i="34"/>
  <c r="BB21" i="32"/>
  <c r="BA37" i="1"/>
  <c r="BA96" s="1"/>
  <c r="BB46"/>
  <c r="BB46" i="32"/>
  <c r="BA37"/>
  <c r="BA96" s="1"/>
  <c r="H145" i="21"/>
  <c r="H151"/>
  <c r="I164" i="1"/>
  <c r="G156" i="32"/>
  <c r="H155"/>
  <c r="BC21" i="1"/>
  <c r="J109" i="34"/>
  <c r="K112" s="1"/>
  <c r="J117"/>
  <c r="J118" s="1"/>
  <c r="G156" i="1"/>
  <c r="H155"/>
  <c r="BC21" i="21"/>
  <c r="H145" i="34"/>
  <c r="H151"/>
  <c r="H107"/>
  <c r="I163" s="1"/>
  <c r="I150"/>
  <c r="I150" i="21"/>
  <c r="I164" i="32"/>
  <c r="BC18" i="21"/>
  <c r="BF21" i="34"/>
  <c r="J109" i="1"/>
  <c r="K112" s="1"/>
  <c r="J117"/>
  <c r="J118" s="1"/>
  <c r="I151" i="33"/>
  <c r="J164"/>
  <c r="K109"/>
  <c r="L112" s="1"/>
  <c r="K117"/>
  <c r="K118" s="1"/>
  <c r="H156"/>
  <c r="I155"/>
  <c r="K109" i="15"/>
  <c r="L112" s="1"/>
  <c r="K117"/>
  <c r="K118" s="1"/>
  <c r="I145"/>
  <c r="I151"/>
  <c r="I107"/>
  <c r="J163" s="1"/>
  <c r="J150"/>
  <c r="BB37" i="34" l="1"/>
  <c r="BB96" s="1"/>
  <c r="BC46"/>
  <c r="BF16" i="33"/>
  <c r="BE104"/>
  <c r="BG18"/>
  <c r="BC16" i="32"/>
  <c r="BB104"/>
  <c r="BC18"/>
  <c r="BD18" s="1"/>
  <c r="BC16" i="21"/>
  <c r="BB104"/>
  <c r="BB104" i="34"/>
  <c r="BC16"/>
  <c r="BD18" i="21"/>
  <c r="I164"/>
  <c r="BD21" i="1"/>
  <c r="L114" i="32"/>
  <c r="M115" s="1"/>
  <c r="K113"/>
  <c r="J122"/>
  <c r="J121" s="1"/>
  <c r="L114" i="1"/>
  <c r="M115" s="1"/>
  <c r="K113"/>
  <c r="J122"/>
  <c r="J121" s="1"/>
  <c r="BG21" i="34"/>
  <c r="I164"/>
  <c r="G156"/>
  <c r="H155"/>
  <c r="BD21" i="21"/>
  <c r="L114" i="34"/>
  <c r="M115" s="1"/>
  <c r="K113"/>
  <c r="J122"/>
  <c r="J121" s="1"/>
  <c r="G156" i="21"/>
  <c r="H155"/>
  <c r="BB37" i="32"/>
  <c r="BB96" s="1"/>
  <c r="BC46"/>
  <c r="BC46" i="1"/>
  <c r="BB37"/>
  <c r="BB96" s="1"/>
  <c r="BC21" i="32"/>
  <c r="BF27" i="34"/>
  <c r="BC37" i="21"/>
  <c r="BC96" s="1"/>
  <c r="BD46"/>
  <c r="BB37" i="15"/>
  <c r="BB96" s="1"/>
  <c r="BC46"/>
  <c r="BE37" i="33"/>
  <c r="BE96" s="1"/>
  <c r="BF46"/>
  <c r="J109" i="21"/>
  <c r="K112" s="1"/>
  <c r="J117"/>
  <c r="J118" s="1"/>
  <c r="M114" i="33"/>
  <c r="N115" s="1"/>
  <c r="L113"/>
  <c r="K122"/>
  <c r="K121" s="1"/>
  <c r="J164" i="15"/>
  <c r="H156"/>
  <c r="I155"/>
  <c r="M114"/>
  <c r="N115" s="1"/>
  <c r="L113"/>
  <c r="K122"/>
  <c r="K121" s="1"/>
  <c r="BG16" i="33" l="1"/>
  <c r="BF104"/>
  <c r="BC37" i="34"/>
  <c r="BC96" s="1"/>
  <c r="BD46"/>
  <c r="BH18" i="33"/>
  <c r="BD16" i="34"/>
  <c r="BC104"/>
  <c r="BC104" i="32"/>
  <c r="BD16"/>
  <c r="BE18" s="1"/>
  <c r="BD16" i="21"/>
  <c r="BC104"/>
  <c r="BD18" i="34"/>
  <c r="BE18" s="1"/>
  <c r="BF37" i="33"/>
  <c r="BF96" s="1"/>
  <c r="BG46"/>
  <c r="BC37" i="15"/>
  <c r="BC96" s="1"/>
  <c r="BD46"/>
  <c r="BE46" i="21"/>
  <c r="BD37"/>
  <c r="BD96" s="1"/>
  <c r="BG27" i="34"/>
  <c r="BD21" i="32"/>
  <c r="BC37" i="1"/>
  <c r="BC96" s="1"/>
  <c r="BD46"/>
  <c r="BD46" i="32"/>
  <c r="BC37"/>
  <c r="BC96" s="1"/>
  <c r="BE21" i="21"/>
  <c r="J181" i="32"/>
  <c r="K123"/>
  <c r="J180"/>
  <c r="J179"/>
  <c r="J178"/>
  <c r="J94"/>
  <c r="L114" i="21"/>
  <c r="M115" s="1"/>
  <c r="K113"/>
  <c r="J122"/>
  <c r="J121" s="1"/>
  <c r="J178" i="34"/>
  <c r="K123"/>
  <c r="J179"/>
  <c r="J180"/>
  <c r="J181"/>
  <c r="J94"/>
  <c r="BH21"/>
  <c r="J178" i="1"/>
  <c r="J179"/>
  <c r="J180"/>
  <c r="K123"/>
  <c r="J181"/>
  <c r="J94"/>
  <c r="BE21"/>
  <c r="BE18" i="21"/>
  <c r="K181" i="33"/>
  <c r="K180"/>
  <c r="K178"/>
  <c r="K179"/>
  <c r="L123"/>
  <c r="K94"/>
  <c r="K178" i="15"/>
  <c r="L123"/>
  <c r="K181"/>
  <c r="K180"/>
  <c r="K179"/>
  <c r="K94"/>
  <c r="BG104" i="33" l="1"/>
  <c r="BH16"/>
  <c r="BI18"/>
  <c r="BE46" i="34"/>
  <c r="BD37"/>
  <c r="BD96" s="1"/>
  <c r="BE16"/>
  <c r="BD104"/>
  <c r="BE16" i="21"/>
  <c r="BD104"/>
  <c r="BD104" i="32"/>
  <c r="BE16"/>
  <c r="J182" i="34"/>
  <c r="J93" s="1"/>
  <c r="J95" s="1"/>
  <c r="J98" s="1"/>
  <c r="BF21" i="1"/>
  <c r="BF18" i="21"/>
  <c r="J182" i="1"/>
  <c r="J93" s="1"/>
  <c r="J95" s="1"/>
  <c r="J98" s="1"/>
  <c r="BI21" i="34"/>
  <c r="K123" i="21"/>
  <c r="J178"/>
  <c r="J181"/>
  <c r="J179"/>
  <c r="J180"/>
  <c r="J94"/>
  <c r="J182" i="32"/>
  <c r="J93" s="1"/>
  <c r="J95" s="1"/>
  <c r="J98" s="1"/>
  <c r="BF21" i="21"/>
  <c r="BD37" i="32"/>
  <c r="BD96" s="1"/>
  <c r="BE46"/>
  <c r="BE46" i="1"/>
  <c r="BD37"/>
  <c r="BD96" s="1"/>
  <c r="BE21" i="32"/>
  <c r="BH27" i="34"/>
  <c r="BE37" i="21"/>
  <c r="BE96" s="1"/>
  <c r="BF46"/>
  <c r="BD37" i="15"/>
  <c r="BD96" s="1"/>
  <c r="BE46"/>
  <c r="BG37" i="33"/>
  <c r="BG96" s="1"/>
  <c r="BH46"/>
  <c r="K182"/>
  <c r="K93" s="1"/>
  <c r="K95" s="1"/>
  <c r="K98" s="1"/>
  <c r="K182" i="15"/>
  <c r="K93" s="1"/>
  <c r="K95" s="1"/>
  <c r="K98" s="1"/>
  <c r="BE37" i="34" l="1"/>
  <c r="BE96" s="1"/>
  <c r="BF46"/>
  <c r="BI16" i="33"/>
  <c r="BI104" s="1"/>
  <c r="BH104"/>
  <c r="BE104" i="32"/>
  <c r="BF16"/>
  <c r="BE104" i="34"/>
  <c r="BF16"/>
  <c r="BE104" i="21"/>
  <c r="BF16"/>
  <c r="BF18" i="32"/>
  <c r="BF18" i="34"/>
  <c r="BG18" s="1"/>
  <c r="BH37" i="33"/>
  <c r="BH96" s="1"/>
  <c r="BI46"/>
  <c r="BI37" s="1"/>
  <c r="BI96" s="1"/>
  <c r="BE37" i="15"/>
  <c r="BE96" s="1"/>
  <c r="BF46"/>
  <c r="BG46" i="21"/>
  <c r="BF37"/>
  <c r="BF96" s="1"/>
  <c r="BI27" i="34"/>
  <c r="BE37" i="1"/>
  <c r="BE96" s="1"/>
  <c r="BF46"/>
  <c r="BF46" i="32"/>
  <c r="BE37"/>
  <c r="BE96" s="1"/>
  <c r="J101"/>
  <c r="K102" s="1"/>
  <c r="J154"/>
  <c r="J101" i="34"/>
  <c r="K102" s="1"/>
  <c r="J154"/>
  <c r="BF21" i="32"/>
  <c r="BG21" i="21"/>
  <c r="J182"/>
  <c r="J93" s="1"/>
  <c r="J95" s="1"/>
  <c r="J98" s="1"/>
  <c r="J101" i="1"/>
  <c r="K102" s="1"/>
  <c r="J154"/>
  <c r="BG18" i="21"/>
  <c r="BG21" i="1"/>
  <c r="K101" i="33"/>
  <c r="L102" s="1"/>
  <c r="K154"/>
  <c r="K101" i="15"/>
  <c r="L102" s="1"/>
  <c r="K154"/>
  <c r="BG18" i="32" l="1"/>
  <c r="BH18" s="1"/>
  <c r="BG46" i="34"/>
  <c r="BF37"/>
  <c r="BF96" s="1"/>
  <c r="BG16" i="21"/>
  <c r="BF104"/>
  <c r="BF104" i="34"/>
  <c r="BG16"/>
  <c r="BG16" i="32"/>
  <c r="BF104"/>
  <c r="J125" i="34"/>
  <c r="J126" s="1"/>
  <c r="J146" s="1"/>
  <c r="J147" s="1"/>
  <c r="J148" s="1"/>
  <c r="J125" i="32"/>
  <c r="J126" s="1"/>
  <c r="J146" s="1"/>
  <c r="J147" s="1"/>
  <c r="J148" s="1"/>
  <c r="BH18" i="21"/>
  <c r="K92" i="1"/>
  <c r="BH21" i="21"/>
  <c r="J101"/>
  <c r="K102" s="1"/>
  <c r="J154"/>
  <c r="BH21" i="1"/>
  <c r="BG21" i="32"/>
  <c r="K92" i="34"/>
  <c r="J144" i="32"/>
  <c r="I143"/>
  <c r="K92"/>
  <c r="BF37"/>
  <c r="BF96" s="1"/>
  <c r="BG46"/>
  <c r="BG46" i="1"/>
  <c r="BF37"/>
  <c r="BF96" s="1"/>
  <c r="BG37" i="21"/>
  <c r="BG96" s="1"/>
  <c r="BH46"/>
  <c r="BF37" i="15"/>
  <c r="BF96" s="1"/>
  <c r="BG46"/>
  <c r="J125" i="1"/>
  <c r="J126" s="1"/>
  <c r="L92" i="33"/>
  <c r="K125"/>
  <c r="K126" s="1"/>
  <c r="L92" i="15"/>
  <c r="K125"/>
  <c r="K126" s="1"/>
  <c r="BG37" i="34" l="1"/>
  <c r="BG96" s="1"/>
  <c r="BH46"/>
  <c r="BG104"/>
  <c r="BH16"/>
  <c r="BI18" i="32"/>
  <c r="BH16"/>
  <c r="BG104"/>
  <c r="BH16" i="21"/>
  <c r="BG104"/>
  <c r="BH18" i="34"/>
  <c r="BI18" s="1"/>
  <c r="J144"/>
  <c r="I143"/>
  <c r="I151" s="1"/>
  <c r="J128"/>
  <c r="J129" s="1"/>
  <c r="J128" i="32"/>
  <c r="J129" s="1"/>
  <c r="K97"/>
  <c r="K106"/>
  <c r="K91"/>
  <c r="K105"/>
  <c r="K142"/>
  <c r="K110"/>
  <c r="I145"/>
  <c r="I151"/>
  <c r="BH21"/>
  <c r="K92" i="21"/>
  <c r="I145" i="34"/>
  <c r="BI21" i="21"/>
  <c r="K97" i="1"/>
  <c r="K142"/>
  <c r="K91"/>
  <c r="K105"/>
  <c r="K106"/>
  <c r="K110"/>
  <c r="BI18" i="21"/>
  <c r="J128" i="1"/>
  <c r="J129" s="1"/>
  <c r="J146"/>
  <c r="J147" s="1"/>
  <c r="J148" s="1"/>
  <c r="I143"/>
  <c r="J144"/>
  <c r="BG37" i="15"/>
  <c r="BG96" s="1"/>
  <c r="BH46"/>
  <c r="BH37" i="21"/>
  <c r="BH96" s="1"/>
  <c r="BI46"/>
  <c r="BG37" i="1"/>
  <c r="BG96" s="1"/>
  <c r="BH46"/>
  <c r="BH46" i="32"/>
  <c r="BG37"/>
  <c r="BG96" s="1"/>
  <c r="I107"/>
  <c r="J163" s="1"/>
  <c r="J150"/>
  <c r="K97" i="34"/>
  <c r="K106"/>
  <c r="K142"/>
  <c r="K105"/>
  <c r="K91"/>
  <c r="K110"/>
  <c r="BI21" i="1"/>
  <c r="I107" i="34"/>
  <c r="J163" s="1"/>
  <c r="J150"/>
  <c r="J125" i="21"/>
  <c r="J126" s="1"/>
  <c r="K146" i="33"/>
  <c r="K147" s="1"/>
  <c r="K148" s="1"/>
  <c r="J143"/>
  <c r="K128"/>
  <c r="K129" s="1"/>
  <c r="K144"/>
  <c r="L97"/>
  <c r="L110"/>
  <c r="L105"/>
  <c r="L106"/>
  <c r="L142"/>
  <c r="L91"/>
  <c r="L97" i="15"/>
  <c r="L110"/>
  <c r="L105"/>
  <c r="L142"/>
  <c r="L106"/>
  <c r="L91"/>
  <c r="K128"/>
  <c r="K129" s="1"/>
  <c r="K146"/>
  <c r="K147" s="1"/>
  <c r="K148" s="1"/>
  <c r="K144"/>
  <c r="J143"/>
  <c r="BI46" i="34" l="1"/>
  <c r="BI37" s="1"/>
  <c r="BI96" s="1"/>
  <c r="BH37"/>
  <c r="BH96" s="1"/>
  <c r="BI16" i="21"/>
  <c r="BI104" s="1"/>
  <c r="BH104"/>
  <c r="BH104" i="32"/>
  <c r="BI16"/>
  <c r="BI104" s="1"/>
  <c r="BI16" i="34"/>
  <c r="BI104" s="1"/>
  <c r="BH104"/>
  <c r="J128" i="21"/>
  <c r="J129" s="1"/>
  <c r="J144"/>
  <c r="I143"/>
  <c r="J146"/>
  <c r="J147" s="1"/>
  <c r="J148" s="1"/>
  <c r="K109" i="34"/>
  <c r="L112" s="1"/>
  <c r="K117"/>
  <c r="K118" s="1"/>
  <c r="BI37" i="21"/>
  <c r="BI96" s="1"/>
  <c r="I145" i="1"/>
  <c r="I151"/>
  <c r="K109"/>
  <c r="L112" s="1"/>
  <c r="K117"/>
  <c r="K118" s="1"/>
  <c r="K97" i="21"/>
  <c r="K106"/>
  <c r="K91"/>
  <c r="K105"/>
  <c r="K142"/>
  <c r="K110"/>
  <c r="BI21" i="32"/>
  <c r="K109"/>
  <c r="L112" s="1"/>
  <c r="K117"/>
  <c r="K118" s="1"/>
  <c r="J164" i="34"/>
  <c r="J164" i="32"/>
  <c r="BH37"/>
  <c r="BH96" s="1"/>
  <c r="BI46"/>
  <c r="BI46" i="1"/>
  <c r="BH37"/>
  <c r="BH96" s="1"/>
  <c r="BH37" i="15"/>
  <c r="BH96" s="1"/>
  <c r="BI46"/>
  <c r="BI37" s="1"/>
  <c r="BI96" s="1"/>
  <c r="I107" i="1"/>
  <c r="J163" s="1"/>
  <c r="J150"/>
  <c r="H156" i="34"/>
  <c r="I155"/>
  <c r="H156" i="32"/>
  <c r="I155"/>
  <c r="L109" i="33"/>
  <c r="M112" s="1"/>
  <c r="L117"/>
  <c r="L118" s="1"/>
  <c r="J145"/>
  <c r="J151"/>
  <c r="J107"/>
  <c r="K163" s="1"/>
  <c r="K150"/>
  <c r="J145" i="15"/>
  <c r="J151"/>
  <c r="K150"/>
  <c r="J107"/>
  <c r="K163" s="1"/>
  <c r="L109"/>
  <c r="M112" s="1"/>
  <c r="L117"/>
  <c r="L118" s="1"/>
  <c r="J164" i="1" l="1"/>
  <c r="BI37"/>
  <c r="BI96" s="1"/>
  <c r="M114" i="32"/>
  <c r="N115" s="1"/>
  <c r="L113"/>
  <c r="K122"/>
  <c r="K121" s="1"/>
  <c r="M114" i="1"/>
  <c r="N115" s="1"/>
  <c r="L113"/>
  <c r="K122"/>
  <c r="K121" s="1"/>
  <c r="H156"/>
  <c r="I155"/>
  <c r="M114" i="34"/>
  <c r="N115" s="1"/>
  <c r="L113"/>
  <c r="K122"/>
  <c r="K121" s="1"/>
  <c r="I145" i="21"/>
  <c r="I151"/>
  <c r="BI37" i="32"/>
  <c r="BI96" s="1"/>
  <c r="K109" i="21"/>
  <c r="L112" s="1"/>
  <c r="K117"/>
  <c r="K118" s="1"/>
  <c r="J150"/>
  <c r="I107"/>
  <c r="J163" s="1"/>
  <c r="I156" i="33"/>
  <c r="J155"/>
  <c r="N114"/>
  <c r="O115" s="1"/>
  <c r="M113"/>
  <c r="L122"/>
  <c r="L121" s="1"/>
  <c r="N114" i="15"/>
  <c r="O115" s="1"/>
  <c r="M113"/>
  <c r="L122"/>
  <c r="L121" s="1"/>
  <c r="I156"/>
  <c r="J155"/>
  <c r="M114" i="21" l="1"/>
  <c r="N115" s="1"/>
  <c r="L113"/>
  <c r="K122"/>
  <c r="K121" s="1"/>
  <c r="K178" i="34"/>
  <c r="K179"/>
  <c r="K180"/>
  <c r="K181"/>
  <c r="L123"/>
  <c r="K94"/>
  <c r="L123" i="32"/>
  <c r="K178"/>
  <c r="K180"/>
  <c r="K179"/>
  <c r="K181"/>
  <c r="K94"/>
  <c r="J164" i="21"/>
  <c r="H156"/>
  <c r="I155"/>
  <c r="K179" i="1"/>
  <c r="K181"/>
  <c r="L123"/>
  <c r="K178"/>
  <c r="K180"/>
  <c r="K94"/>
  <c r="L178" i="33"/>
  <c r="L181"/>
  <c r="L180"/>
  <c r="M123"/>
  <c r="L179"/>
  <c r="L94"/>
  <c r="L178" i="15"/>
  <c r="L179"/>
  <c r="L180"/>
  <c r="M123"/>
  <c r="L181"/>
  <c r="L94"/>
  <c r="K182" i="32" l="1"/>
  <c r="K93" s="1"/>
  <c r="K95" s="1"/>
  <c r="K98" s="1"/>
  <c r="K181" i="21"/>
  <c r="K178"/>
  <c r="L123"/>
  <c r="K179"/>
  <c r="K180"/>
  <c r="K94"/>
  <c r="K182" i="1"/>
  <c r="K93" s="1"/>
  <c r="K95" s="1"/>
  <c r="K98" s="1"/>
  <c r="K182" i="34"/>
  <c r="K93" s="1"/>
  <c r="K95" s="1"/>
  <c r="K98" s="1"/>
  <c r="L182" i="33"/>
  <c r="L93" s="1"/>
  <c r="L95" s="1"/>
  <c r="L98" s="1"/>
  <c r="L182" i="15"/>
  <c r="L93" s="1"/>
  <c r="L95" s="1"/>
  <c r="L98" s="1"/>
  <c r="K101" i="34" l="1"/>
  <c r="L102" s="1"/>
  <c r="K154"/>
  <c r="K101" i="1"/>
  <c r="L102" s="1"/>
  <c r="K154"/>
  <c r="K182" i="21"/>
  <c r="K93" s="1"/>
  <c r="K95" s="1"/>
  <c r="K98" s="1"/>
  <c r="K101" i="32"/>
  <c r="L102" s="1"/>
  <c r="K154"/>
  <c r="L101" i="33"/>
  <c r="M102" s="1"/>
  <c r="L154"/>
  <c r="L101" i="15"/>
  <c r="M102" s="1"/>
  <c r="L154"/>
  <c r="K125" i="1" l="1"/>
  <c r="K126" s="1"/>
  <c r="K128" s="1"/>
  <c r="K129" s="1"/>
  <c r="K144"/>
  <c r="L92" i="34"/>
  <c r="K125" i="32"/>
  <c r="K126" s="1"/>
  <c r="L92"/>
  <c r="K101" i="21"/>
  <c r="L102" s="1"/>
  <c r="K154"/>
  <c r="L92" i="1"/>
  <c r="K125" i="34"/>
  <c r="K126" s="1"/>
  <c r="M92" i="33"/>
  <c r="L125"/>
  <c r="L126" s="1"/>
  <c r="L125" i="15"/>
  <c r="L126" s="1"/>
  <c r="L128" s="1"/>
  <c r="L129" s="1"/>
  <c r="M92"/>
  <c r="L144" l="1"/>
  <c r="J143" i="1"/>
  <c r="K143" i="15"/>
  <c r="K146" i="1"/>
  <c r="K147" s="1"/>
  <c r="K148" s="1"/>
  <c r="J107" s="1"/>
  <c r="K163" s="1"/>
  <c r="L97" i="32"/>
  <c r="L106"/>
  <c r="L105"/>
  <c r="L142"/>
  <c r="L91"/>
  <c r="L110"/>
  <c r="K125" i="21"/>
  <c r="K126" s="1"/>
  <c r="K146" i="34"/>
  <c r="K147" s="1"/>
  <c r="K148" s="1"/>
  <c r="K128"/>
  <c r="K129" s="1"/>
  <c r="J143"/>
  <c r="K144"/>
  <c r="L97" i="1"/>
  <c r="L91"/>
  <c r="L106"/>
  <c r="L105"/>
  <c r="L142"/>
  <c r="L110"/>
  <c r="L92" i="21"/>
  <c r="K146" i="32"/>
  <c r="K147" s="1"/>
  <c r="K148" s="1"/>
  <c r="K128"/>
  <c r="K129" s="1"/>
  <c r="J143"/>
  <c r="K144"/>
  <c r="L97" i="34"/>
  <c r="L105"/>
  <c r="L91"/>
  <c r="L106"/>
  <c r="L142"/>
  <c r="L110"/>
  <c r="J145" i="1"/>
  <c r="J151"/>
  <c r="L146" i="33"/>
  <c r="L147" s="1"/>
  <c r="L148" s="1"/>
  <c r="K107" s="1"/>
  <c r="L163" s="1"/>
  <c r="K143"/>
  <c r="L128"/>
  <c r="L129" s="1"/>
  <c r="L144"/>
  <c r="M97"/>
  <c r="M110"/>
  <c r="M106"/>
  <c r="M142"/>
  <c r="M91"/>
  <c r="M105"/>
  <c r="L146" i="15"/>
  <c r="L147" s="1"/>
  <c r="L148" s="1"/>
  <c r="K107" s="1"/>
  <c r="L163" s="1"/>
  <c r="K145"/>
  <c r="K151"/>
  <c r="M110"/>
  <c r="M97"/>
  <c r="M106"/>
  <c r="M105"/>
  <c r="M91"/>
  <c r="M142"/>
  <c r="K150" i="1" l="1"/>
  <c r="L109" i="34"/>
  <c r="M112" s="1"/>
  <c r="L117"/>
  <c r="L118" s="1"/>
  <c r="L97" i="21"/>
  <c r="L105"/>
  <c r="L142"/>
  <c r="L106"/>
  <c r="L91"/>
  <c r="L110"/>
  <c r="L109" i="1"/>
  <c r="M112" s="1"/>
  <c r="L117"/>
  <c r="L118" s="1"/>
  <c r="G67" i="27"/>
  <c r="K128" i="21"/>
  <c r="K129" s="1"/>
  <c r="K144"/>
  <c r="K146"/>
  <c r="K147" s="1"/>
  <c r="K148" s="1"/>
  <c r="J143"/>
  <c r="K164" i="1"/>
  <c r="I156"/>
  <c r="J155"/>
  <c r="J145" i="32"/>
  <c r="J151"/>
  <c r="K150"/>
  <c r="J107"/>
  <c r="K163" s="1"/>
  <c r="J145" i="34"/>
  <c r="J151"/>
  <c r="J107"/>
  <c r="K163" s="1"/>
  <c r="K150"/>
  <c r="L109" i="32"/>
  <c r="M112" s="1"/>
  <c r="L117"/>
  <c r="L118" s="1"/>
  <c r="M109" i="33"/>
  <c r="N112" s="1"/>
  <c r="M117"/>
  <c r="M118" s="1"/>
  <c r="K145"/>
  <c r="K151"/>
  <c r="M109" i="15"/>
  <c r="N112" s="1"/>
  <c r="M117"/>
  <c r="M118" s="1"/>
  <c r="J156"/>
  <c r="K155"/>
  <c r="J145" i="21" l="1"/>
  <c r="J151"/>
  <c r="N114" i="1"/>
  <c r="O115" s="1"/>
  <c r="M113"/>
  <c r="L122"/>
  <c r="L121" s="1"/>
  <c r="N114" i="34"/>
  <c r="O115" s="1"/>
  <c r="M113"/>
  <c r="L122"/>
  <c r="L121" s="1"/>
  <c r="N114" i="32"/>
  <c r="O115" s="1"/>
  <c r="M113"/>
  <c r="L122"/>
  <c r="L121" s="1"/>
  <c r="I156" i="34"/>
  <c r="J155"/>
  <c r="I156" i="32"/>
  <c r="J155"/>
  <c r="K150" i="21"/>
  <c r="J107"/>
  <c r="K163" s="1"/>
  <c r="L109"/>
  <c r="M112" s="1"/>
  <c r="L117"/>
  <c r="L118" s="1"/>
  <c r="J156" i="33"/>
  <c r="K155"/>
  <c r="O114"/>
  <c r="P115" s="1"/>
  <c r="N113"/>
  <c r="M122"/>
  <c r="M121" s="1"/>
  <c r="O114" i="15"/>
  <c r="P115" s="1"/>
  <c r="N113"/>
  <c r="M122"/>
  <c r="M121" s="1"/>
  <c r="L179" i="32" l="1"/>
  <c r="L180"/>
  <c r="L178"/>
  <c r="L181"/>
  <c r="M123"/>
  <c r="L94"/>
  <c r="L179" i="34"/>
  <c r="L178"/>
  <c r="M123"/>
  <c r="L181"/>
  <c r="L180"/>
  <c r="L94"/>
  <c r="N114" i="21"/>
  <c r="O115" s="1"/>
  <c r="M113"/>
  <c r="L122"/>
  <c r="L121" s="1"/>
  <c r="M123" i="1"/>
  <c r="L178"/>
  <c r="L180"/>
  <c r="L179"/>
  <c r="L181"/>
  <c r="L94"/>
  <c r="I156" i="21"/>
  <c r="J155"/>
  <c r="M178" i="33"/>
  <c r="M181"/>
  <c r="M180"/>
  <c r="N123"/>
  <c r="M179"/>
  <c r="M94"/>
  <c r="M178" i="15"/>
  <c r="M181"/>
  <c r="N123"/>
  <c r="M180"/>
  <c r="M179"/>
  <c r="M94"/>
  <c r="L182" i="34" l="1"/>
  <c r="L93" s="1"/>
  <c r="L95" s="1"/>
  <c r="L98" s="1"/>
  <c r="L182" i="1"/>
  <c r="L93" s="1"/>
  <c r="L95" s="1"/>
  <c r="L98" s="1"/>
  <c r="M123" i="21"/>
  <c r="L180"/>
  <c r="L181"/>
  <c r="L178"/>
  <c r="L179"/>
  <c r="L94"/>
  <c r="L182" i="32"/>
  <c r="L93" s="1"/>
  <c r="L95" s="1"/>
  <c r="L98" s="1"/>
  <c r="M182" i="33"/>
  <c r="M93" s="1"/>
  <c r="M95" s="1"/>
  <c r="M98" s="1"/>
  <c r="M182" i="15"/>
  <c r="M93" s="1"/>
  <c r="M95" s="1"/>
  <c r="M98" s="1"/>
  <c r="L101" i="32" l="1"/>
  <c r="M102" s="1"/>
  <c r="L154"/>
  <c r="L101" i="34"/>
  <c r="M102" s="1"/>
  <c r="L154"/>
  <c r="L182" i="21"/>
  <c r="L93" s="1"/>
  <c r="L95" s="1"/>
  <c r="L98" s="1"/>
  <c r="L101" i="1"/>
  <c r="M102" s="1"/>
  <c r="L125"/>
  <c r="L126" s="1"/>
  <c r="L154"/>
  <c r="M101" i="33"/>
  <c r="N102" s="1"/>
  <c r="M154"/>
  <c r="M101" i="15"/>
  <c r="N102" s="1"/>
  <c r="M154"/>
  <c r="L128" i="1" l="1"/>
  <c r="L129" s="1"/>
  <c r="L146"/>
  <c r="L147" s="1"/>
  <c r="L148" s="1"/>
  <c r="K107" s="1"/>
  <c r="L163" s="1"/>
  <c r="K143"/>
  <c r="L144"/>
  <c r="L101" i="21"/>
  <c r="M102" s="1"/>
  <c r="L154"/>
  <c r="L125" i="34"/>
  <c r="L126" s="1"/>
  <c r="L125" i="32"/>
  <c r="L126" s="1"/>
  <c r="M92" i="1"/>
  <c r="M92" i="34"/>
  <c r="M92" i="32"/>
  <c r="M125" i="33"/>
  <c r="M126" s="1"/>
  <c r="M146" s="1"/>
  <c r="M147" s="1"/>
  <c r="M148" s="1"/>
  <c r="L107" s="1"/>
  <c r="M163" s="1"/>
  <c r="N92"/>
  <c r="N92" i="15"/>
  <c r="M125"/>
  <c r="M126" s="1"/>
  <c r="L125" i="21" l="1"/>
  <c r="L126" s="1"/>
  <c r="L144" s="1"/>
  <c r="M97" i="32"/>
  <c r="M105"/>
  <c r="M142"/>
  <c r="M106"/>
  <c r="M91"/>
  <c r="M110"/>
  <c r="M97" i="34"/>
  <c r="M142"/>
  <c r="M91"/>
  <c r="M105"/>
  <c r="M106"/>
  <c r="M110"/>
  <c r="M97" i="1"/>
  <c r="M105"/>
  <c r="M106"/>
  <c r="M91"/>
  <c r="M142"/>
  <c r="M110"/>
  <c r="L128" i="32"/>
  <c r="L129" s="1"/>
  <c r="L146"/>
  <c r="L147" s="1"/>
  <c r="L148" s="1"/>
  <c r="K107" s="1"/>
  <c r="L163" s="1"/>
  <c r="K143"/>
  <c r="L144"/>
  <c r="M92" i="21"/>
  <c r="K145" i="1"/>
  <c r="K151"/>
  <c r="L146" i="34"/>
  <c r="L147" s="1"/>
  <c r="L148" s="1"/>
  <c r="K107" s="1"/>
  <c r="L163" s="1"/>
  <c r="L128"/>
  <c r="L129" s="1"/>
  <c r="K143"/>
  <c r="L144"/>
  <c r="L128" i="21"/>
  <c r="L129" s="1"/>
  <c r="L146"/>
  <c r="L147" s="1"/>
  <c r="L148" s="1"/>
  <c r="K107" s="1"/>
  <c r="L163" s="1"/>
  <c r="L164" i="1"/>
  <c r="M144" i="33"/>
  <c r="M128"/>
  <c r="M129" s="1"/>
  <c r="L143"/>
  <c r="L145" s="1"/>
  <c r="K156" s="1"/>
  <c r="N97"/>
  <c r="N110"/>
  <c r="N105"/>
  <c r="N91"/>
  <c r="N106"/>
  <c r="N142"/>
  <c r="N97" i="15"/>
  <c r="N110"/>
  <c r="N105"/>
  <c r="N91"/>
  <c r="N142"/>
  <c r="N106"/>
  <c r="M128"/>
  <c r="M129" s="1"/>
  <c r="M146"/>
  <c r="M147" s="1"/>
  <c r="M148" s="1"/>
  <c r="L107" s="1"/>
  <c r="M163" s="1"/>
  <c r="M144"/>
  <c r="L143"/>
  <c r="L145" s="1"/>
  <c r="K143" i="21" l="1"/>
  <c r="K145" s="1"/>
  <c r="K145" i="34"/>
  <c r="K151"/>
  <c r="J156" i="1"/>
  <c r="K155"/>
  <c r="K145" i="32"/>
  <c r="K151"/>
  <c r="K151" i="21"/>
  <c r="M97"/>
  <c r="M105"/>
  <c r="M142"/>
  <c r="M106"/>
  <c r="M91"/>
  <c r="M110"/>
  <c r="M109" i="1"/>
  <c r="N112" s="1"/>
  <c r="M117"/>
  <c r="M118" s="1"/>
  <c r="M109" i="34"/>
  <c r="N112" s="1"/>
  <c r="M117"/>
  <c r="M118" s="1"/>
  <c r="M109" i="32"/>
  <c r="N112" s="1"/>
  <c r="M117"/>
  <c r="M118" s="1"/>
  <c r="L155" i="33"/>
  <c r="N109"/>
  <c r="O112" s="1"/>
  <c r="N117"/>
  <c r="N118" s="1"/>
  <c r="K156" i="15"/>
  <c r="L155"/>
  <c r="N109"/>
  <c r="O112" s="1"/>
  <c r="N117"/>
  <c r="N118" s="1"/>
  <c r="O114" i="32" l="1"/>
  <c r="P115" s="1"/>
  <c r="N113"/>
  <c r="M122"/>
  <c r="M121" s="1"/>
  <c r="O114" i="34"/>
  <c r="P115" s="1"/>
  <c r="N113"/>
  <c r="M122"/>
  <c r="M121" s="1"/>
  <c r="O114" i="1"/>
  <c r="P115" s="1"/>
  <c r="N113"/>
  <c r="M122"/>
  <c r="M121" s="1"/>
  <c r="J156" i="21"/>
  <c r="K155"/>
  <c r="J156" i="32"/>
  <c r="K155"/>
  <c r="J156" i="34"/>
  <c r="K155"/>
  <c r="M109" i="21"/>
  <c r="N112" s="1"/>
  <c r="M117"/>
  <c r="M118" s="1"/>
  <c r="P114" i="33"/>
  <c r="Q115" s="1"/>
  <c r="O113"/>
  <c r="N122"/>
  <c r="N121" s="1"/>
  <c r="P114" i="15"/>
  <c r="Q115" s="1"/>
  <c r="O113"/>
  <c r="N122"/>
  <c r="N121" s="1"/>
  <c r="M180" i="1" l="1"/>
  <c r="M179"/>
  <c r="M178"/>
  <c r="M181"/>
  <c r="N123"/>
  <c r="M94"/>
  <c r="M178" i="32"/>
  <c r="M180"/>
  <c r="N123"/>
  <c r="M181"/>
  <c r="M179"/>
  <c r="M94"/>
  <c r="O114" i="21"/>
  <c r="P115" s="1"/>
  <c r="N113"/>
  <c r="M122"/>
  <c r="M121" s="1"/>
  <c r="M178" i="34"/>
  <c r="M181"/>
  <c r="N123"/>
  <c r="M180"/>
  <c r="M179"/>
  <c r="M94"/>
  <c r="O123" i="33"/>
  <c r="N179"/>
  <c r="N178"/>
  <c r="N181"/>
  <c r="N180"/>
  <c r="N94"/>
  <c r="N178" i="15"/>
  <c r="N179"/>
  <c r="N181"/>
  <c r="N180"/>
  <c r="O123"/>
  <c r="N94"/>
  <c r="M181" i="21" l="1"/>
  <c r="M178"/>
  <c r="M179"/>
  <c r="N123"/>
  <c r="M180"/>
  <c r="M94"/>
  <c r="M182" i="32"/>
  <c r="M93" s="1"/>
  <c r="M95" s="1"/>
  <c r="M98" s="1"/>
  <c r="M182" i="1"/>
  <c r="M93" s="1"/>
  <c r="M95" s="1"/>
  <c r="M98" s="1"/>
  <c r="M182" i="34"/>
  <c r="M93" s="1"/>
  <c r="M95" s="1"/>
  <c r="M98" s="1"/>
  <c r="N182" i="33"/>
  <c r="N93" s="1"/>
  <c r="N95" s="1"/>
  <c r="N98" s="1"/>
  <c r="N182" i="15"/>
  <c r="N93" s="1"/>
  <c r="N95" s="1"/>
  <c r="N98" s="1"/>
  <c r="M101" i="32" l="1"/>
  <c r="N102" s="1"/>
  <c r="M154"/>
  <c r="M182" i="21"/>
  <c r="M93" s="1"/>
  <c r="M95" s="1"/>
  <c r="M98" s="1"/>
  <c r="M101" i="34"/>
  <c r="N102" s="1"/>
  <c r="M154"/>
  <c r="M101" i="1"/>
  <c r="N102" s="1"/>
  <c r="M125"/>
  <c r="M126" s="1"/>
  <c r="M154"/>
  <c r="N101" i="33"/>
  <c r="O102" s="1"/>
  <c r="N154"/>
  <c r="N101" i="15"/>
  <c r="O102" s="1"/>
  <c r="N154"/>
  <c r="N92" i="1" l="1"/>
  <c r="N92" i="32"/>
  <c r="M125" i="34"/>
  <c r="M126" s="1"/>
  <c r="M128" i="1"/>
  <c r="M129" s="1"/>
  <c r="L143"/>
  <c r="L145" s="1"/>
  <c r="M144"/>
  <c r="M146"/>
  <c r="M147" s="1"/>
  <c r="M148" s="1"/>
  <c r="L107" s="1"/>
  <c r="M163" s="1"/>
  <c r="N92" i="34"/>
  <c r="M101" i="21"/>
  <c r="N102" s="1"/>
  <c r="M154"/>
  <c r="M125" i="32"/>
  <c r="M126" s="1"/>
  <c r="N125" i="33"/>
  <c r="N126" s="1"/>
  <c r="N146" s="1"/>
  <c r="N147" s="1"/>
  <c r="N148" s="1"/>
  <c r="M107" s="1"/>
  <c r="N163" s="1"/>
  <c r="O92"/>
  <c r="O92" i="15"/>
  <c r="N125"/>
  <c r="N126" s="1"/>
  <c r="M128" i="32" l="1"/>
  <c r="M129" s="1"/>
  <c r="M146"/>
  <c r="M147" s="1"/>
  <c r="M148" s="1"/>
  <c r="L107" s="1"/>
  <c r="M163" s="1"/>
  <c r="L143"/>
  <c r="L145" s="1"/>
  <c r="M144"/>
  <c r="N92" i="21"/>
  <c r="N97" i="34"/>
  <c r="N105"/>
  <c r="N106"/>
  <c r="N142"/>
  <c r="N91"/>
  <c r="N110"/>
  <c r="M164" i="1"/>
  <c r="K156"/>
  <c r="L155"/>
  <c r="M146" i="34"/>
  <c r="M147" s="1"/>
  <c r="M148" s="1"/>
  <c r="L107" s="1"/>
  <c r="M163" s="1"/>
  <c r="M128"/>
  <c r="M129" s="1"/>
  <c r="M144"/>
  <c r="L143"/>
  <c r="L145" s="1"/>
  <c r="N97" i="32"/>
  <c r="N142"/>
  <c r="N106"/>
  <c r="N91"/>
  <c r="N105"/>
  <c r="N110"/>
  <c r="N97" i="1"/>
  <c r="N142"/>
  <c r="N91"/>
  <c r="N106"/>
  <c r="N105"/>
  <c r="N110"/>
  <c r="M125" i="21"/>
  <c r="M126" s="1"/>
  <c r="N128" i="33"/>
  <c r="N129" s="1"/>
  <c r="M143"/>
  <c r="M145" s="1"/>
  <c r="M155" s="1"/>
  <c r="N144"/>
  <c r="O97"/>
  <c r="O110"/>
  <c r="O105"/>
  <c r="O106"/>
  <c r="O142"/>
  <c r="O91"/>
  <c r="N128" i="15"/>
  <c r="N129" s="1"/>
  <c r="N146"/>
  <c r="N147" s="1"/>
  <c r="N148" s="1"/>
  <c r="M107" s="1"/>
  <c r="N163" s="1"/>
  <c r="N144"/>
  <c r="M143"/>
  <c r="M145" s="1"/>
  <c r="M155" s="1"/>
  <c r="O110"/>
  <c r="O97"/>
  <c r="O106"/>
  <c r="O91"/>
  <c r="O142"/>
  <c r="O105"/>
  <c r="M128" i="21" l="1"/>
  <c r="M129" s="1"/>
  <c r="M144"/>
  <c r="M146"/>
  <c r="M147" s="1"/>
  <c r="M148" s="1"/>
  <c r="L107" s="1"/>
  <c r="M163" s="1"/>
  <c r="L143"/>
  <c r="L145" s="1"/>
  <c r="K156" i="32"/>
  <c r="L155"/>
  <c r="N109" i="1"/>
  <c r="O112" s="1"/>
  <c r="N117"/>
  <c r="N118" s="1"/>
  <c r="N109" i="32"/>
  <c r="O112" s="1"/>
  <c r="N117"/>
  <c r="N118" s="1"/>
  <c r="K156" i="34"/>
  <c r="L155"/>
  <c r="N109"/>
  <c r="O112" s="1"/>
  <c r="N117"/>
  <c r="N118" s="1"/>
  <c r="N97" i="21"/>
  <c r="N105"/>
  <c r="N142"/>
  <c r="N91"/>
  <c r="N106"/>
  <c r="N110"/>
  <c r="O109" i="33"/>
  <c r="P112" s="1"/>
  <c r="O117"/>
  <c r="O118" s="1"/>
  <c r="O109" i="15"/>
  <c r="P112" s="1"/>
  <c r="O117"/>
  <c r="O118" s="1"/>
  <c r="N109" i="21" l="1"/>
  <c r="O112" s="1"/>
  <c r="N117"/>
  <c r="N118" s="1"/>
  <c r="P114" i="34"/>
  <c r="Q115" s="1"/>
  <c r="O113"/>
  <c r="N122"/>
  <c r="N121" s="1"/>
  <c r="P114" i="32"/>
  <c r="Q115" s="1"/>
  <c r="O113"/>
  <c r="N122"/>
  <c r="N121" s="1"/>
  <c r="P114" i="1"/>
  <c r="Q115" s="1"/>
  <c r="O113"/>
  <c r="N122"/>
  <c r="N121" s="1"/>
  <c r="K156" i="21"/>
  <c r="L155"/>
  <c r="Q114" i="33"/>
  <c r="R115" s="1"/>
  <c r="P113"/>
  <c r="O122"/>
  <c r="O121" s="1"/>
  <c r="Q114" i="15"/>
  <c r="R115" s="1"/>
  <c r="P113"/>
  <c r="O122"/>
  <c r="O121" s="1"/>
  <c r="O123" i="1" l="1"/>
  <c r="N181"/>
  <c r="N178"/>
  <c r="N180"/>
  <c r="N179"/>
  <c r="N94"/>
  <c r="N180" i="34"/>
  <c r="N179"/>
  <c r="N181"/>
  <c r="N178"/>
  <c r="O123"/>
  <c r="N94"/>
  <c r="P114" i="21"/>
  <c r="Q115" s="1"/>
  <c r="O113"/>
  <c r="N122"/>
  <c r="N121" s="1"/>
  <c r="N178" i="32"/>
  <c r="N179"/>
  <c r="N181"/>
  <c r="O123"/>
  <c r="N180"/>
  <c r="N94"/>
  <c r="O178" i="33"/>
  <c r="P123"/>
  <c r="O179"/>
  <c r="O180"/>
  <c r="O181"/>
  <c r="O94"/>
  <c r="O178" i="15"/>
  <c r="P123"/>
  <c r="O180"/>
  <c r="O181"/>
  <c r="O179"/>
  <c r="O94"/>
  <c r="N182" i="32" l="1"/>
  <c r="N93" s="1"/>
  <c r="N95" s="1"/>
  <c r="N98" s="1"/>
  <c r="N179" i="21"/>
  <c r="N178"/>
  <c r="N180"/>
  <c r="N181"/>
  <c r="O123"/>
  <c r="N94"/>
  <c r="N182" i="1"/>
  <c r="N93" s="1"/>
  <c r="N95" s="1"/>
  <c r="N98" s="1"/>
  <c r="N182" i="34"/>
  <c r="N93" s="1"/>
  <c r="N95" s="1"/>
  <c r="N98" s="1"/>
  <c r="O182" i="33"/>
  <c r="O93" s="1"/>
  <c r="O95" s="1"/>
  <c r="O98" s="1"/>
  <c r="O182" i="15"/>
  <c r="O93" s="1"/>
  <c r="O95" s="1"/>
  <c r="O98" s="1"/>
  <c r="N101" i="34" l="1"/>
  <c r="O102" s="1"/>
  <c r="N154"/>
  <c r="N101" i="32"/>
  <c r="O102" s="1"/>
  <c r="N154"/>
  <c r="N101" i="1"/>
  <c r="O102" s="1"/>
  <c r="N154"/>
  <c r="N182" i="21"/>
  <c r="N93" s="1"/>
  <c r="N95" s="1"/>
  <c r="N98" s="1"/>
  <c r="O101" i="33"/>
  <c r="P102" s="1"/>
  <c r="O154"/>
  <c r="O101" i="15"/>
  <c r="P102" s="1"/>
  <c r="O154"/>
  <c r="N125" i="32" l="1"/>
  <c r="N126" s="1"/>
  <c r="N146" s="1"/>
  <c r="N147" s="1"/>
  <c r="N148" s="1"/>
  <c r="M107" s="1"/>
  <c r="N163" s="1"/>
  <c r="O92" i="1"/>
  <c r="N128" i="32"/>
  <c r="N129" s="1"/>
  <c r="O92" i="34"/>
  <c r="N101" i="21"/>
  <c r="O102" s="1"/>
  <c r="N154"/>
  <c r="O92" i="32"/>
  <c r="N125" i="1"/>
  <c r="N126" s="1"/>
  <c r="N125" i="34"/>
  <c r="N126" s="1"/>
  <c r="P92" i="33"/>
  <c r="O125"/>
  <c r="O126" s="1"/>
  <c r="O125" i="15"/>
  <c r="O126" s="1"/>
  <c r="O146" s="1"/>
  <c r="O147" s="1"/>
  <c r="O148" s="1"/>
  <c r="N107" s="1"/>
  <c r="O163" s="1"/>
  <c r="P92"/>
  <c r="O128"/>
  <c r="O129" s="1"/>
  <c r="N125" i="21" l="1"/>
  <c r="N126" s="1"/>
  <c r="N128" s="1"/>
  <c r="N129" s="1"/>
  <c r="N144" i="32"/>
  <c r="M143"/>
  <c r="M145" s="1"/>
  <c r="M155" s="1"/>
  <c r="N128" i="1"/>
  <c r="N129" s="1"/>
  <c r="N146"/>
  <c r="N147" s="1"/>
  <c r="N148" s="1"/>
  <c r="M107" s="1"/>
  <c r="N163" s="1"/>
  <c r="N144"/>
  <c r="M143"/>
  <c r="M145" s="1"/>
  <c r="M155" s="1"/>
  <c r="O97" i="34"/>
  <c r="O105"/>
  <c r="O142"/>
  <c r="O106"/>
  <c r="O91"/>
  <c r="O110"/>
  <c r="O97" i="1"/>
  <c r="O106"/>
  <c r="O142"/>
  <c r="O105"/>
  <c r="O91"/>
  <c r="O110"/>
  <c r="N146" i="34"/>
  <c r="N147" s="1"/>
  <c r="N148" s="1"/>
  <c r="M107" s="1"/>
  <c r="N163" s="1"/>
  <c r="N128"/>
  <c r="N129" s="1"/>
  <c r="N144"/>
  <c r="M143"/>
  <c r="M145" s="1"/>
  <c r="M155" s="1"/>
  <c r="O97" i="32"/>
  <c r="O106"/>
  <c r="O91"/>
  <c r="O105"/>
  <c r="O142"/>
  <c r="O110"/>
  <c r="O92" i="21"/>
  <c r="O144" i="15"/>
  <c r="O146" i="33"/>
  <c r="O147" s="1"/>
  <c r="O148" s="1"/>
  <c r="N107" s="1"/>
  <c r="O163" s="1"/>
  <c r="O128"/>
  <c r="O129" s="1"/>
  <c r="N143"/>
  <c r="N145" s="1"/>
  <c r="N155" s="1"/>
  <c r="O144"/>
  <c r="P97"/>
  <c r="P110"/>
  <c r="P105"/>
  <c r="P106"/>
  <c r="P142"/>
  <c r="P91"/>
  <c r="N143" i="15"/>
  <c r="N145" s="1"/>
  <c r="N155" s="1"/>
  <c r="P97"/>
  <c r="P110"/>
  <c r="P105"/>
  <c r="P142"/>
  <c r="P91"/>
  <c r="P106"/>
  <c r="M143" i="21" l="1"/>
  <c r="M145" s="1"/>
  <c r="M155" s="1"/>
  <c r="N144"/>
  <c r="N146"/>
  <c r="N147" s="1"/>
  <c r="N148" s="1"/>
  <c r="M107" s="1"/>
  <c r="N163" s="1"/>
  <c r="O97"/>
  <c r="O106"/>
  <c r="O91"/>
  <c r="O105"/>
  <c r="O142"/>
  <c r="O110"/>
  <c r="O109" i="32"/>
  <c r="P112" s="1"/>
  <c r="O117"/>
  <c r="O118" s="1"/>
  <c r="O109" i="1"/>
  <c r="P112" s="1"/>
  <c r="O117"/>
  <c r="O118" s="1"/>
  <c r="O109" i="34"/>
  <c r="P112" s="1"/>
  <c r="O117"/>
  <c r="O118" s="1"/>
  <c r="N164" i="1"/>
  <c r="P109" i="33"/>
  <c r="Q112" s="1"/>
  <c r="P117"/>
  <c r="P118" s="1"/>
  <c r="P109" i="15"/>
  <c r="Q112" s="1"/>
  <c r="P117"/>
  <c r="P118" s="1"/>
  <c r="Q114" i="34" l="1"/>
  <c r="R115" s="1"/>
  <c r="P113"/>
  <c r="O122"/>
  <c r="O121" s="1"/>
  <c r="Q114" i="1"/>
  <c r="R115" s="1"/>
  <c r="P113"/>
  <c r="O122"/>
  <c r="O121" s="1"/>
  <c r="Q114" i="32"/>
  <c r="R115" s="1"/>
  <c r="P113"/>
  <c r="O122"/>
  <c r="O121" s="1"/>
  <c r="O109" i="21"/>
  <c r="P112" s="1"/>
  <c r="O117"/>
  <c r="O118" s="1"/>
  <c r="R114" i="33"/>
  <c r="S115" s="1"/>
  <c r="Q113"/>
  <c r="P122"/>
  <c r="P121" s="1"/>
  <c r="R114" i="15"/>
  <c r="S115" s="1"/>
  <c r="Q113"/>
  <c r="P122"/>
  <c r="P121" s="1"/>
  <c r="O178" i="32" l="1"/>
  <c r="O180"/>
  <c r="P123"/>
  <c r="O181"/>
  <c r="O179"/>
  <c r="O94"/>
  <c r="P123" i="34"/>
  <c r="O180"/>
  <c r="O178"/>
  <c r="O179"/>
  <c r="O181"/>
  <c r="O94"/>
  <c r="Q114" i="21"/>
  <c r="R115" s="1"/>
  <c r="P113"/>
  <c r="O122"/>
  <c r="O121" s="1"/>
  <c r="P123" i="1"/>
  <c r="O181"/>
  <c r="O178"/>
  <c r="O179"/>
  <c r="O180"/>
  <c r="O94"/>
  <c r="P178" i="33"/>
  <c r="P179"/>
  <c r="Q123"/>
  <c r="P181"/>
  <c r="P180"/>
  <c r="P94"/>
  <c r="P181" i="15"/>
  <c r="P179"/>
  <c r="P178"/>
  <c r="Q123"/>
  <c r="P180"/>
  <c r="P94"/>
  <c r="P123" i="21" l="1"/>
  <c r="O179"/>
  <c r="O178"/>
  <c r="O180"/>
  <c r="O181"/>
  <c r="O94"/>
  <c r="O182" i="34"/>
  <c r="O93" s="1"/>
  <c r="O95" s="1"/>
  <c r="O98" s="1"/>
  <c r="O182" i="32"/>
  <c r="O93" s="1"/>
  <c r="O95" s="1"/>
  <c r="O98" s="1"/>
  <c r="O182" i="1"/>
  <c r="O93" s="1"/>
  <c r="O95" s="1"/>
  <c r="O98" s="1"/>
  <c r="P182" i="33"/>
  <c r="P93" s="1"/>
  <c r="P95" s="1"/>
  <c r="P98" s="1"/>
  <c r="P182" i="15"/>
  <c r="P93" s="1"/>
  <c r="P95" s="1"/>
  <c r="P98" s="1"/>
  <c r="O101" i="1" l="1"/>
  <c r="P102" s="1"/>
  <c r="O154"/>
  <c r="O101" i="34"/>
  <c r="P102" s="1"/>
  <c r="O154"/>
  <c r="O182" i="21"/>
  <c r="O93" s="1"/>
  <c r="O95" s="1"/>
  <c r="O98" s="1"/>
  <c r="O101" i="32"/>
  <c r="P102" s="1"/>
  <c r="O154"/>
  <c r="P101" i="33"/>
  <c r="Q102" s="1"/>
  <c r="P154"/>
  <c r="P101" i="15"/>
  <c r="Q102" s="1"/>
  <c r="P154"/>
  <c r="O125" i="34" l="1"/>
  <c r="O126" s="1"/>
  <c r="O146" s="1"/>
  <c r="O147" s="1"/>
  <c r="O148" s="1"/>
  <c r="N107" s="1"/>
  <c r="O163" s="1"/>
  <c r="O125" i="32"/>
  <c r="O126" s="1"/>
  <c r="O128" s="1"/>
  <c r="O129" s="1"/>
  <c r="P92"/>
  <c r="P92" i="1"/>
  <c r="O101" i="21"/>
  <c r="P102" s="1"/>
  <c r="O154"/>
  <c r="P92" i="34"/>
  <c r="O125" i="1"/>
  <c r="O126" s="1"/>
  <c r="P125" i="33"/>
  <c r="P126" s="1"/>
  <c r="P146" s="1"/>
  <c r="P147" s="1"/>
  <c r="P148" s="1"/>
  <c r="O107" s="1"/>
  <c r="P163" s="1"/>
  <c r="Q92"/>
  <c r="Q92" i="15"/>
  <c r="P125"/>
  <c r="P126" s="1"/>
  <c r="O144" i="34" l="1"/>
  <c r="N143"/>
  <c r="N145" s="1"/>
  <c r="N155" s="1"/>
  <c r="O128"/>
  <c r="O129" s="1"/>
  <c r="O144" i="32"/>
  <c r="O146"/>
  <c r="O147" s="1"/>
  <c r="O148" s="1"/>
  <c r="N107" s="1"/>
  <c r="O163" s="1"/>
  <c r="N143"/>
  <c r="N145" s="1"/>
  <c r="N155" s="1"/>
  <c r="P97" i="34"/>
  <c r="P105"/>
  <c r="P91"/>
  <c r="P106"/>
  <c r="P142"/>
  <c r="P110"/>
  <c r="P92" i="21"/>
  <c r="O128" i="1"/>
  <c r="O129" s="1"/>
  <c r="O146"/>
  <c r="O147" s="1"/>
  <c r="O148" s="1"/>
  <c r="N107" s="1"/>
  <c r="O163" s="1"/>
  <c r="N143"/>
  <c r="N145" s="1"/>
  <c r="N155" s="1"/>
  <c r="O144"/>
  <c r="P97"/>
  <c r="P105"/>
  <c r="P142"/>
  <c r="P106"/>
  <c r="P91"/>
  <c r="P110"/>
  <c r="P97" i="32"/>
  <c r="P106"/>
  <c r="P105"/>
  <c r="P142"/>
  <c r="P91"/>
  <c r="P110"/>
  <c r="O125" i="21"/>
  <c r="O126" s="1"/>
  <c r="P144" i="33"/>
  <c r="P128"/>
  <c r="P129" s="1"/>
  <c r="O143"/>
  <c r="O145" s="1"/>
  <c r="O155" s="1"/>
  <c r="Q97"/>
  <c r="Q110"/>
  <c r="Q106"/>
  <c r="Q142"/>
  <c r="Q105"/>
  <c r="P128" i="15"/>
  <c r="P129" s="1"/>
  <c r="P146"/>
  <c r="P147" s="1"/>
  <c r="P148" s="1"/>
  <c r="O107" s="1"/>
  <c r="P163" s="1"/>
  <c r="P144"/>
  <c r="O143"/>
  <c r="O145" s="1"/>
  <c r="O155" s="1"/>
  <c r="Q110"/>
  <c r="Q97"/>
  <c r="Q106"/>
  <c r="Q142"/>
  <c r="Q105"/>
  <c r="O144" i="21" l="1"/>
  <c r="O146"/>
  <c r="O147" s="1"/>
  <c r="O148" s="1"/>
  <c r="N107" s="1"/>
  <c r="O163" s="1"/>
  <c r="O128"/>
  <c r="O129" s="1"/>
  <c r="N143"/>
  <c r="N145" s="1"/>
  <c r="N155" s="1"/>
  <c r="P109" i="32"/>
  <c r="Q112" s="1"/>
  <c r="P117"/>
  <c r="P118" s="1"/>
  <c r="P109" i="1"/>
  <c r="Q112" s="1"/>
  <c r="P117"/>
  <c r="P118" s="1"/>
  <c r="O164"/>
  <c r="P97" i="21"/>
  <c r="P105"/>
  <c r="P142"/>
  <c r="P106"/>
  <c r="P91"/>
  <c r="P110"/>
  <c r="P109" i="34"/>
  <c r="Q112" s="1"/>
  <c r="P117"/>
  <c r="P118" s="1"/>
  <c r="Q109" i="33"/>
  <c r="R112" s="1"/>
  <c r="Q117"/>
  <c r="Q118" s="1"/>
  <c r="Q109" i="15"/>
  <c r="R112" s="1"/>
  <c r="Q117"/>
  <c r="Q118" s="1"/>
  <c r="R114" i="34" l="1"/>
  <c r="S115" s="1"/>
  <c r="Q113"/>
  <c r="P122"/>
  <c r="P121" s="1"/>
  <c r="R114" i="1"/>
  <c r="S115" s="1"/>
  <c r="Q113"/>
  <c r="P122"/>
  <c r="P121" s="1"/>
  <c r="R114" i="32"/>
  <c r="S115" s="1"/>
  <c r="Q113"/>
  <c r="P122"/>
  <c r="P121" s="1"/>
  <c r="P109" i="21"/>
  <c r="Q112" s="1"/>
  <c r="P117"/>
  <c r="P118" s="1"/>
  <c r="S114" i="33"/>
  <c r="T115" s="1"/>
  <c r="R113"/>
  <c r="Q122"/>
  <c r="Q121" s="1"/>
  <c r="S114" i="15"/>
  <c r="T115" s="1"/>
  <c r="R113"/>
  <c r="Q122"/>
  <c r="Q121" s="1"/>
  <c r="R114" i="21" l="1"/>
  <c r="S115" s="1"/>
  <c r="Q113"/>
  <c r="P122"/>
  <c r="P121" s="1"/>
  <c r="P181" i="1"/>
  <c r="P178"/>
  <c r="Q123"/>
  <c r="P179"/>
  <c r="P180"/>
  <c r="P94"/>
  <c r="Q123" i="32"/>
  <c r="P180"/>
  <c r="P178"/>
  <c r="P179"/>
  <c r="P181"/>
  <c r="P94"/>
  <c r="P178" i="34"/>
  <c r="Q123"/>
  <c r="P180"/>
  <c r="P181"/>
  <c r="P179"/>
  <c r="P94"/>
  <c r="Q181" i="33"/>
  <c r="Q180"/>
  <c r="Q178"/>
  <c r="Q179"/>
  <c r="R123"/>
  <c r="Q94"/>
  <c r="Q178" i="15"/>
  <c r="Q180"/>
  <c r="R123"/>
  <c r="Q181"/>
  <c r="Q179"/>
  <c r="Q94"/>
  <c r="P182" i="1" l="1"/>
  <c r="P93" s="1"/>
  <c r="P95" s="1"/>
  <c r="P98" s="1"/>
  <c r="Q123" i="21"/>
  <c r="P180"/>
  <c r="P178"/>
  <c r="P181"/>
  <c r="P179"/>
  <c r="P94"/>
  <c r="P182" i="34"/>
  <c r="P93" s="1"/>
  <c r="P95" s="1"/>
  <c r="P98" s="1"/>
  <c r="P182" i="32"/>
  <c r="P93" s="1"/>
  <c r="P95" s="1"/>
  <c r="P98" s="1"/>
  <c r="Q182" i="33"/>
  <c r="Q93" s="1"/>
  <c r="Q95" s="1"/>
  <c r="Q98" s="1"/>
  <c r="Q182" i="15"/>
  <c r="Q93" s="1"/>
  <c r="Q95" s="1"/>
  <c r="Q98" s="1"/>
  <c r="P101" i="32" l="1"/>
  <c r="Q102" s="1"/>
  <c r="P154"/>
  <c r="P182" i="21"/>
  <c r="P93" s="1"/>
  <c r="P95" s="1"/>
  <c r="P98" s="1"/>
  <c r="P101" i="34"/>
  <c r="Q102" s="1"/>
  <c r="P154"/>
  <c r="P101" i="1"/>
  <c r="Q102" s="1"/>
  <c r="P125"/>
  <c r="P126" s="1"/>
  <c r="P154"/>
  <c r="Q101" i="33"/>
  <c r="R102" s="1"/>
  <c r="Q154"/>
  <c r="Q101" i="15"/>
  <c r="R102" s="1"/>
  <c r="Q154"/>
  <c r="Q92" i="1" l="1"/>
  <c r="Q92" i="32"/>
  <c r="P125" i="34"/>
  <c r="P126" s="1"/>
  <c r="P128" i="1"/>
  <c r="P129" s="1"/>
  <c r="P146"/>
  <c r="P147" s="1"/>
  <c r="P148" s="1"/>
  <c r="O107" s="1"/>
  <c r="P163" s="1"/>
  <c r="O143"/>
  <c r="O145" s="1"/>
  <c r="O155" s="1"/>
  <c r="P144"/>
  <c r="Q92" i="34"/>
  <c r="P101" i="21"/>
  <c r="Q102" s="1"/>
  <c r="P154"/>
  <c r="P125" i="32"/>
  <c r="P126" s="1"/>
  <c r="R92" i="33"/>
  <c r="Q125"/>
  <c r="Q126" s="1"/>
  <c r="R92" i="15"/>
  <c r="Q125"/>
  <c r="Q126" s="1"/>
  <c r="P128" i="32" l="1"/>
  <c r="P129" s="1"/>
  <c r="P146"/>
  <c r="P147" s="1"/>
  <c r="P148" s="1"/>
  <c r="O107" s="1"/>
  <c r="P163" s="1"/>
  <c r="O143"/>
  <c r="O145" s="1"/>
  <c r="O155" s="1"/>
  <c r="P144"/>
  <c r="Q97" i="34"/>
  <c r="Q142"/>
  <c r="Q105"/>
  <c r="Q106"/>
  <c r="Q110"/>
  <c r="P164" i="1"/>
  <c r="P146" i="34"/>
  <c r="P147" s="1"/>
  <c r="P148" s="1"/>
  <c r="O107" s="1"/>
  <c r="P163" s="1"/>
  <c r="P128"/>
  <c r="P129" s="1"/>
  <c r="O143"/>
  <c r="O145" s="1"/>
  <c r="O155" s="1"/>
  <c r="P144"/>
  <c r="P125" i="21"/>
  <c r="P126" s="1"/>
  <c r="Q92"/>
  <c r="Q97" i="32"/>
  <c r="Q105"/>
  <c r="Q142"/>
  <c r="Q106"/>
  <c r="Q110"/>
  <c r="Q97" i="1"/>
  <c r="Q142"/>
  <c r="Q105"/>
  <c r="Q106"/>
  <c r="Q110"/>
  <c r="Q146" i="33"/>
  <c r="Q147" s="1"/>
  <c r="Q148" s="1"/>
  <c r="P107" s="1"/>
  <c r="Q163" s="1"/>
  <c r="P143"/>
  <c r="P145" s="1"/>
  <c r="P155" s="1"/>
  <c r="Q144"/>
  <c r="Q128"/>
  <c r="Q129" s="1"/>
  <c r="R97"/>
  <c r="R110"/>
  <c r="R105"/>
  <c r="R106"/>
  <c r="R142"/>
  <c r="R97" i="15"/>
  <c r="R110"/>
  <c r="R105"/>
  <c r="R106"/>
  <c r="R142"/>
  <c r="Q128"/>
  <c r="Q129" s="1"/>
  <c r="Q146"/>
  <c r="Q147" s="1"/>
  <c r="Q148" s="1"/>
  <c r="P107" s="1"/>
  <c r="Q163" s="1"/>
  <c r="Q144"/>
  <c r="P143"/>
  <c r="P145" s="1"/>
  <c r="P155" s="1"/>
  <c r="Q109" i="32" l="1"/>
  <c r="R112" s="1"/>
  <c r="Q117"/>
  <c r="Q118" s="1"/>
  <c r="Q109" i="34"/>
  <c r="R112" s="1"/>
  <c r="Q117"/>
  <c r="Q118" s="1"/>
  <c r="Q109" i="1"/>
  <c r="R112" s="1"/>
  <c r="Q117"/>
  <c r="Q118" s="1"/>
  <c r="H67" i="27"/>
  <c r="Q97" i="21"/>
  <c r="Q105"/>
  <c r="Q142"/>
  <c r="Q106"/>
  <c r="Q110"/>
  <c r="P144"/>
  <c r="P146"/>
  <c r="P147" s="1"/>
  <c r="P148" s="1"/>
  <c r="O107" s="1"/>
  <c r="P163" s="1"/>
  <c r="P128"/>
  <c r="P129" s="1"/>
  <c r="O143"/>
  <c r="O145" s="1"/>
  <c r="O155" s="1"/>
  <c r="R109" i="33"/>
  <c r="S112" s="1"/>
  <c r="R117"/>
  <c r="R118" s="1"/>
  <c r="R109" i="15"/>
  <c r="S112" s="1"/>
  <c r="R117"/>
  <c r="R118" s="1"/>
  <c r="Q109" i="21" l="1"/>
  <c r="R112" s="1"/>
  <c r="Q117"/>
  <c r="Q118" s="1"/>
  <c r="S114" i="34"/>
  <c r="T115" s="1"/>
  <c r="R113"/>
  <c r="Q122"/>
  <c r="Q121" s="1"/>
  <c r="S114" i="32"/>
  <c r="T115" s="1"/>
  <c r="R113"/>
  <c r="Q122"/>
  <c r="Q121" s="1"/>
  <c r="S114" i="1"/>
  <c r="T115" s="1"/>
  <c r="R113"/>
  <c r="Q122"/>
  <c r="Q121" s="1"/>
  <c r="T114" i="33"/>
  <c r="U115" s="1"/>
  <c r="S113"/>
  <c r="R122"/>
  <c r="R121" s="1"/>
  <c r="T114" i="15"/>
  <c r="U115" s="1"/>
  <c r="S113"/>
  <c r="R122"/>
  <c r="R121" s="1"/>
  <c r="Q181" i="1" l="1"/>
  <c r="Q178"/>
  <c r="Q179"/>
  <c r="R123"/>
  <c r="Q180"/>
  <c r="Q94"/>
  <c r="R123" i="34"/>
  <c r="Q181"/>
  <c r="Q178"/>
  <c r="Q180"/>
  <c r="Q179"/>
  <c r="Q94"/>
  <c r="S114" i="21"/>
  <c r="T115" s="1"/>
  <c r="R113"/>
  <c r="Q122"/>
  <c r="Q121" s="1"/>
  <c r="Q180" i="32"/>
  <c r="Q181"/>
  <c r="Q179"/>
  <c r="Q178"/>
  <c r="R123"/>
  <c r="Q94"/>
  <c r="R178" i="33"/>
  <c r="R181"/>
  <c r="R180"/>
  <c r="S123"/>
  <c r="R179"/>
  <c r="R94"/>
  <c r="R178" i="15"/>
  <c r="S123"/>
  <c r="R180"/>
  <c r="R179"/>
  <c r="R181"/>
  <c r="R94"/>
  <c r="Q182" i="1" l="1"/>
  <c r="Q93" s="1"/>
  <c r="Q95" s="1"/>
  <c r="Q98" s="1"/>
  <c r="Q182" i="32"/>
  <c r="Q93" s="1"/>
  <c r="Q95" s="1"/>
  <c r="Q98" s="1"/>
  <c r="Q179" i="21"/>
  <c r="Q178"/>
  <c r="R123"/>
  <c r="Q180"/>
  <c r="Q181"/>
  <c r="Q94"/>
  <c r="Q182" i="34"/>
  <c r="Q93" s="1"/>
  <c r="Q95" s="1"/>
  <c r="Q98" s="1"/>
  <c r="R182" i="33"/>
  <c r="R93" s="1"/>
  <c r="R95" s="1"/>
  <c r="R98" s="1"/>
  <c r="R182" i="15"/>
  <c r="R93" s="1"/>
  <c r="R95" s="1"/>
  <c r="R98" s="1"/>
  <c r="Q182" i="21" l="1"/>
  <c r="Q93" s="1"/>
  <c r="Q95" s="1"/>
  <c r="Q98" s="1"/>
  <c r="Q101" i="32"/>
  <c r="R102" s="1"/>
  <c r="Q154"/>
  <c r="Q101" i="34"/>
  <c r="R102" s="1"/>
  <c r="Q154"/>
  <c r="Q101" i="1"/>
  <c r="R102" s="1"/>
  <c r="Q154"/>
  <c r="R101" i="33"/>
  <c r="S102" s="1"/>
  <c r="R154"/>
  <c r="R101" i="15"/>
  <c r="S102" s="1"/>
  <c r="R154"/>
  <c r="Q125" i="32" l="1"/>
  <c r="Q126" s="1"/>
  <c r="Q128" s="1"/>
  <c r="Q129" s="1"/>
  <c r="R92" i="1"/>
  <c r="R92" i="34"/>
  <c r="Q101" i="21"/>
  <c r="R102" s="1"/>
  <c r="Q154"/>
  <c r="R92" i="32"/>
  <c r="Q125" i="1"/>
  <c r="Q126" s="1"/>
  <c r="Q125" i="34"/>
  <c r="Q126" s="1"/>
  <c r="S92" i="33"/>
  <c r="R125"/>
  <c r="R126" s="1"/>
  <c r="S92" i="15"/>
  <c r="R125"/>
  <c r="R126" s="1"/>
  <c r="Q125" i="21" l="1"/>
  <c r="Q126" s="1"/>
  <c r="Q146" s="1"/>
  <c r="Q147" s="1"/>
  <c r="Q148" s="1"/>
  <c r="P107" s="1"/>
  <c r="Q163" s="1"/>
  <c r="Q144" i="32"/>
  <c r="P143"/>
  <c r="P145" s="1"/>
  <c r="P155" s="1"/>
  <c r="Q146"/>
  <c r="Q147" s="1"/>
  <c r="Q148" s="1"/>
  <c r="P107" s="1"/>
  <c r="Q163" s="1"/>
  <c r="Q128" i="1"/>
  <c r="Q129" s="1"/>
  <c r="P143"/>
  <c r="P145" s="1"/>
  <c r="P155" s="1"/>
  <c r="Q144"/>
  <c r="Q146"/>
  <c r="Q147" s="1"/>
  <c r="Q148" s="1"/>
  <c r="P107" s="1"/>
  <c r="Q163" s="1"/>
  <c r="Q144" i="21"/>
  <c r="Q128"/>
  <c r="Q129" s="1"/>
  <c r="R97" i="34"/>
  <c r="R105"/>
  <c r="R106"/>
  <c r="R142"/>
  <c r="R110"/>
  <c r="R97" i="1"/>
  <c r="R142"/>
  <c r="R106"/>
  <c r="R105"/>
  <c r="R110"/>
  <c r="Q146" i="34"/>
  <c r="Q147" s="1"/>
  <c r="Q148" s="1"/>
  <c r="P107" s="1"/>
  <c r="Q163" s="1"/>
  <c r="Q128"/>
  <c r="Q129" s="1"/>
  <c r="Q144"/>
  <c r="P143"/>
  <c r="P145" s="1"/>
  <c r="P155" s="1"/>
  <c r="R97" i="32"/>
  <c r="R142"/>
  <c r="R106"/>
  <c r="R105"/>
  <c r="R110"/>
  <c r="R92" i="21"/>
  <c r="S97" i="33"/>
  <c r="S110"/>
  <c r="S106"/>
  <c r="S142"/>
  <c r="S105"/>
  <c r="R146"/>
  <c r="R147" s="1"/>
  <c r="R148" s="1"/>
  <c r="Q107" s="1"/>
  <c r="R163" s="1"/>
  <c r="R144"/>
  <c r="R128"/>
  <c r="R129" s="1"/>
  <c r="Q143"/>
  <c r="Q145" s="1"/>
  <c r="Q155" s="1"/>
  <c r="R128" i="15"/>
  <c r="R129" s="1"/>
  <c r="R146"/>
  <c r="R147" s="1"/>
  <c r="R148" s="1"/>
  <c r="Q107" s="1"/>
  <c r="R163" s="1"/>
  <c r="R144"/>
  <c r="Q143"/>
  <c r="Q145" s="1"/>
  <c r="Q155" s="1"/>
  <c r="S110"/>
  <c r="S97"/>
  <c r="S105"/>
  <c r="S106"/>
  <c r="S142"/>
  <c r="P143" i="21" l="1"/>
  <c r="P145" s="1"/>
  <c r="P155" s="1"/>
  <c r="R97"/>
  <c r="R106"/>
  <c r="R105"/>
  <c r="R142"/>
  <c r="R110"/>
  <c r="R109" i="32"/>
  <c r="S112" s="1"/>
  <c r="R117"/>
  <c r="R118" s="1"/>
  <c r="R109" i="34"/>
  <c r="S112" s="1"/>
  <c r="R117"/>
  <c r="R118" s="1"/>
  <c r="R109" i="1"/>
  <c r="S112" s="1"/>
  <c r="R117"/>
  <c r="R118" s="1"/>
  <c r="Q164"/>
  <c r="S109" i="33"/>
  <c r="T112" s="1"/>
  <c r="S117"/>
  <c r="S118" s="1"/>
  <c r="S109" i="15"/>
  <c r="T112" s="1"/>
  <c r="S117"/>
  <c r="S118" s="1"/>
  <c r="T114" i="1" l="1"/>
  <c r="U115" s="1"/>
  <c r="S113"/>
  <c r="R122"/>
  <c r="R121" s="1"/>
  <c r="R109" i="21"/>
  <c r="S112" s="1"/>
  <c r="R117"/>
  <c r="R118" s="1"/>
  <c r="T114" i="34"/>
  <c r="U115" s="1"/>
  <c r="S113"/>
  <c r="R122"/>
  <c r="R121" s="1"/>
  <c r="T114" i="32"/>
  <c r="U115" s="1"/>
  <c r="S113"/>
  <c r="R122"/>
  <c r="R121" s="1"/>
  <c r="U114" i="33"/>
  <c r="V115" s="1"/>
  <c r="T113"/>
  <c r="S122"/>
  <c r="S121" s="1"/>
  <c r="U114" i="15"/>
  <c r="V115" s="1"/>
  <c r="T113"/>
  <c r="S122"/>
  <c r="S121" s="1"/>
  <c r="R178" i="32" l="1"/>
  <c r="S123"/>
  <c r="R180"/>
  <c r="R181"/>
  <c r="R179"/>
  <c r="R94"/>
  <c r="R179" i="1"/>
  <c r="R178"/>
  <c r="S123"/>
  <c r="R180"/>
  <c r="R181"/>
  <c r="R94"/>
  <c r="R181" i="34"/>
  <c r="S123"/>
  <c r="R178"/>
  <c r="R180"/>
  <c r="R179"/>
  <c r="R94"/>
  <c r="T114" i="21"/>
  <c r="U115" s="1"/>
  <c r="S113"/>
  <c r="R122"/>
  <c r="R121" s="1"/>
  <c r="S178" i="33"/>
  <c r="S180"/>
  <c r="S181"/>
  <c r="S179"/>
  <c r="T123"/>
  <c r="S94"/>
  <c r="T123" i="15"/>
  <c r="S180"/>
  <c r="S178"/>
  <c r="S179"/>
  <c r="S181"/>
  <c r="S94"/>
  <c r="R178" i="21" l="1"/>
  <c r="R181"/>
  <c r="R179"/>
  <c r="R180"/>
  <c r="S123"/>
  <c r="R94"/>
  <c r="R182" i="34"/>
  <c r="R93" s="1"/>
  <c r="R95" s="1"/>
  <c r="R98" s="1"/>
  <c r="R182" i="32"/>
  <c r="R93" s="1"/>
  <c r="R95" s="1"/>
  <c r="R98" s="1"/>
  <c r="R182" i="1"/>
  <c r="R93" s="1"/>
  <c r="R95" s="1"/>
  <c r="R98" s="1"/>
  <c r="S182" i="33"/>
  <c r="S93" s="1"/>
  <c r="S95" s="1"/>
  <c r="S98" s="1"/>
  <c r="S182" i="15"/>
  <c r="S93" s="1"/>
  <c r="S95" s="1"/>
  <c r="S98" s="1"/>
  <c r="R101" i="32" l="1"/>
  <c r="S102" s="1"/>
  <c r="R154"/>
  <c r="R101" i="34"/>
  <c r="S102" s="1"/>
  <c r="R154"/>
  <c r="R182" i="21"/>
  <c r="R93" s="1"/>
  <c r="R95" s="1"/>
  <c r="R98" s="1"/>
  <c r="R101" i="1"/>
  <c r="S102" s="1"/>
  <c r="R125"/>
  <c r="R126" s="1"/>
  <c r="R154"/>
  <c r="S101" i="33"/>
  <c r="T102" s="1"/>
  <c r="S154"/>
  <c r="S101" i="15"/>
  <c r="T102" s="1"/>
  <c r="S154"/>
  <c r="R125" i="32" l="1"/>
  <c r="R126" s="1"/>
  <c r="R146" s="1"/>
  <c r="R147" s="1"/>
  <c r="R148" s="1"/>
  <c r="Q107" s="1"/>
  <c r="R163" s="1"/>
  <c r="R146" i="1"/>
  <c r="R147" s="1"/>
  <c r="R148" s="1"/>
  <c r="Q107" s="1"/>
  <c r="R163" s="1"/>
  <c r="R144"/>
  <c r="R128"/>
  <c r="R129" s="1"/>
  <c r="Q143"/>
  <c r="Q145" s="1"/>
  <c r="Q155" s="1"/>
  <c r="S92" i="34"/>
  <c r="R128" i="32"/>
  <c r="R129" s="1"/>
  <c r="R144"/>
  <c r="S92" i="1"/>
  <c r="R101" i="21"/>
  <c r="S102" s="1"/>
  <c r="R154"/>
  <c r="S92" i="32"/>
  <c r="R125" i="34"/>
  <c r="R126" s="1"/>
  <c r="T92" i="33"/>
  <c r="S125"/>
  <c r="S126" s="1"/>
  <c r="T92" i="15"/>
  <c r="S125"/>
  <c r="S126" s="1"/>
  <c r="Q143" i="32" l="1"/>
  <c r="Q145" s="1"/>
  <c r="Q155" s="1"/>
  <c r="R146" i="34"/>
  <c r="R147" s="1"/>
  <c r="R148" s="1"/>
  <c r="Q107" s="1"/>
  <c r="R163" s="1"/>
  <c r="R128"/>
  <c r="R129" s="1"/>
  <c r="Q143"/>
  <c r="Q145" s="1"/>
  <c r="Q155" s="1"/>
  <c r="R144"/>
  <c r="S97" i="32"/>
  <c r="S105"/>
  <c r="S142"/>
  <c r="S106"/>
  <c r="S110"/>
  <c r="R164" i="1"/>
  <c r="R125" i="21"/>
  <c r="R126" s="1"/>
  <c r="S92"/>
  <c r="S97" i="1"/>
  <c r="S105"/>
  <c r="S106"/>
  <c r="S142"/>
  <c r="S110"/>
  <c r="S97" i="34"/>
  <c r="S106"/>
  <c r="S105"/>
  <c r="S142"/>
  <c r="S110"/>
  <c r="T97" i="33"/>
  <c r="T110"/>
  <c r="T142"/>
  <c r="T105"/>
  <c r="T106"/>
  <c r="S146"/>
  <c r="S147" s="1"/>
  <c r="S148" s="1"/>
  <c r="R107" s="1"/>
  <c r="S163" s="1"/>
  <c r="S128"/>
  <c r="S129" s="1"/>
  <c r="R143"/>
  <c r="R145" s="1"/>
  <c r="R155" s="1"/>
  <c r="S144"/>
  <c r="S128" i="15"/>
  <c r="S129" s="1"/>
  <c r="S146"/>
  <c r="S147" s="1"/>
  <c r="S148" s="1"/>
  <c r="R107" s="1"/>
  <c r="S163" s="1"/>
  <c r="S144"/>
  <c r="R143"/>
  <c r="R145" s="1"/>
  <c r="R155" s="1"/>
  <c r="T97"/>
  <c r="T110"/>
  <c r="T106"/>
  <c r="T142"/>
  <c r="T105"/>
  <c r="S109" i="34" l="1"/>
  <c r="T112" s="1"/>
  <c r="S117"/>
  <c r="S118" s="1"/>
  <c r="S97" i="21"/>
  <c r="S105"/>
  <c r="S142"/>
  <c r="S106"/>
  <c r="S110"/>
  <c r="S109" i="32"/>
  <c r="T112" s="1"/>
  <c r="S117"/>
  <c r="S118" s="1"/>
  <c r="S109" i="1"/>
  <c r="T112" s="1"/>
  <c r="S117"/>
  <c r="S118" s="1"/>
  <c r="R128" i="21"/>
  <c r="R129" s="1"/>
  <c r="R144"/>
  <c r="R146"/>
  <c r="R147" s="1"/>
  <c r="R148" s="1"/>
  <c r="Q107" s="1"/>
  <c r="R163" s="1"/>
  <c r="Q143"/>
  <c r="Q145" s="1"/>
  <c r="Q155" s="1"/>
  <c r="T109" i="33"/>
  <c r="U112" s="1"/>
  <c r="T117"/>
  <c r="T118" s="1"/>
  <c r="T109" i="15"/>
  <c r="U112" s="1"/>
  <c r="T117"/>
  <c r="T118" s="1"/>
  <c r="S109" i="21" l="1"/>
  <c r="T112" s="1"/>
  <c r="S117"/>
  <c r="S118" s="1"/>
  <c r="U114" i="34"/>
  <c r="V115" s="1"/>
  <c r="T113"/>
  <c r="S122"/>
  <c r="S121" s="1"/>
  <c r="U114" i="1"/>
  <c r="V115" s="1"/>
  <c r="T113"/>
  <c r="S122"/>
  <c r="S121" s="1"/>
  <c r="U114" i="32"/>
  <c r="V115" s="1"/>
  <c r="T113"/>
  <c r="S122"/>
  <c r="S121" s="1"/>
  <c r="V114" i="33"/>
  <c r="W115" s="1"/>
  <c r="U113"/>
  <c r="T122"/>
  <c r="T121" s="1"/>
  <c r="V114" i="15"/>
  <c r="W115" s="1"/>
  <c r="U113"/>
  <c r="T122"/>
  <c r="T121" s="1"/>
  <c r="T123" i="1" l="1"/>
  <c r="S180"/>
  <c r="S178"/>
  <c r="S181"/>
  <c r="S179"/>
  <c r="S94"/>
  <c r="S178" i="34"/>
  <c r="S181"/>
  <c r="S180"/>
  <c r="S179"/>
  <c r="T123"/>
  <c r="S94"/>
  <c r="U114" i="21"/>
  <c r="V115" s="1"/>
  <c r="T113"/>
  <c r="S122"/>
  <c r="S121" s="1"/>
  <c r="S178" i="32"/>
  <c r="S179"/>
  <c r="T123"/>
  <c r="S180"/>
  <c r="S181"/>
  <c r="S94"/>
  <c r="T178" i="33"/>
  <c r="T181"/>
  <c r="T180"/>
  <c r="U123"/>
  <c r="T179"/>
  <c r="T94"/>
  <c r="T178" i="15"/>
  <c r="T181"/>
  <c r="T180"/>
  <c r="T179"/>
  <c r="U123"/>
  <c r="T94"/>
  <c r="T123" i="21" l="1"/>
  <c r="S181"/>
  <c r="S178"/>
  <c r="S179"/>
  <c r="S180"/>
  <c r="S94"/>
  <c r="S182" i="34"/>
  <c r="S93" s="1"/>
  <c r="S95" s="1"/>
  <c r="S98" s="1"/>
  <c r="S182" i="1"/>
  <c r="S93" s="1"/>
  <c r="S95" s="1"/>
  <c r="S98" s="1"/>
  <c r="S182" i="32"/>
  <c r="S93" s="1"/>
  <c r="S95" s="1"/>
  <c r="S98" s="1"/>
  <c r="T182" i="33"/>
  <c r="T93" s="1"/>
  <c r="T95" s="1"/>
  <c r="T98" s="1"/>
  <c r="T182" i="15"/>
  <c r="T93" s="1"/>
  <c r="T95" s="1"/>
  <c r="T98" s="1"/>
  <c r="S101" i="32" l="1"/>
  <c r="T102" s="1"/>
  <c r="S154"/>
  <c r="S101" i="1"/>
  <c r="T102" s="1"/>
  <c r="S154"/>
  <c r="S125"/>
  <c r="S126" s="1"/>
  <c r="S101" i="34"/>
  <c r="T102" s="1"/>
  <c r="S154"/>
  <c r="S182" i="21"/>
  <c r="S93" s="1"/>
  <c r="S95" s="1"/>
  <c r="S98" s="1"/>
  <c r="T101" i="33"/>
  <c r="U102" s="1"/>
  <c r="T154"/>
  <c r="T101" i="15"/>
  <c r="U102" s="1"/>
  <c r="T154"/>
  <c r="S101" i="21" l="1"/>
  <c r="T102" s="1"/>
  <c r="S154"/>
  <c r="T92" i="34"/>
  <c r="T92" i="32"/>
  <c r="R143" i="1"/>
  <c r="R145" s="1"/>
  <c r="R155" s="1"/>
  <c r="S144"/>
  <c r="S128"/>
  <c r="S129" s="1"/>
  <c r="S146"/>
  <c r="S147" s="1"/>
  <c r="S148" s="1"/>
  <c r="R107" s="1"/>
  <c r="S163" s="1"/>
  <c r="T92"/>
  <c r="S125" i="34"/>
  <c r="S126" s="1"/>
  <c r="S125" i="32"/>
  <c r="S126" s="1"/>
  <c r="T125" i="33"/>
  <c r="T126" s="1"/>
  <c r="T146" s="1"/>
  <c r="T147" s="1"/>
  <c r="T148" s="1"/>
  <c r="S107" s="1"/>
  <c r="T163" s="1"/>
  <c r="U92"/>
  <c r="U92" i="15"/>
  <c r="T125"/>
  <c r="T126" s="1"/>
  <c r="S128" i="32" l="1"/>
  <c r="S129" s="1"/>
  <c r="S146"/>
  <c r="S147" s="1"/>
  <c r="S148" s="1"/>
  <c r="R107" s="1"/>
  <c r="S163" s="1"/>
  <c r="R143"/>
  <c r="R145" s="1"/>
  <c r="R155" s="1"/>
  <c r="S144"/>
  <c r="T97" i="1"/>
  <c r="T106"/>
  <c r="T105"/>
  <c r="T142"/>
  <c r="T110"/>
  <c r="S164"/>
  <c r="T97" i="32"/>
  <c r="T105"/>
  <c r="T142"/>
  <c r="T106"/>
  <c r="T110"/>
  <c r="T97" i="34"/>
  <c r="T106"/>
  <c r="T105"/>
  <c r="T142"/>
  <c r="T110"/>
  <c r="T92" i="21"/>
  <c r="S146" i="34"/>
  <c r="S147" s="1"/>
  <c r="S148" s="1"/>
  <c r="R107" s="1"/>
  <c r="S163" s="1"/>
  <c r="S128"/>
  <c r="S129" s="1"/>
  <c r="S144"/>
  <c r="R143"/>
  <c r="R145" s="1"/>
  <c r="R155" s="1"/>
  <c r="S125" i="21"/>
  <c r="S126" s="1"/>
  <c r="T128" i="33"/>
  <c r="T129" s="1"/>
  <c r="T144"/>
  <c r="S143"/>
  <c r="S145" s="1"/>
  <c r="S155" s="1"/>
  <c r="U97"/>
  <c r="U110"/>
  <c r="U106"/>
  <c r="U142"/>
  <c r="U105"/>
  <c r="T128" i="15"/>
  <c r="T129" s="1"/>
  <c r="T146"/>
  <c r="T147" s="1"/>
  <c r="T148" s="1"/>
  <c r="S107" s="1"/>
  <c r="T163" s="1"/>
  <c r="T144"/>
  <c r="S143"/>
  <c r="S145" s="1"/>
  <c r="S155" s="1"/>
  <c r="U110"/>
  <c r="U97"/>
  <c r="U106"/>
  <c r="U105"/>
  <c r="U142"/>
  <c r="T109" i="32" l="1"/>
  <c r="U112" s="1"/>
  <c r="T117"/>
  <c r="T118" s="1"/>
  <c r="S128" i="21"/>
  <c r="S129" s="1"/>
  <c r="S144"/>
  <c r="S146"/>
  <c r="S147" s="1"/>
  <c r="S148" s="1"/>
  <c r="R107" s="1"/>
  <c r="S163" s="1"/>
  <c r="R143"/>
  <c r="R145" s="1"/>
  <c r="R155" s="1"/>
  <c r="T97"/>
  <c r="T105"/>
  <c r="T142"/>
  <c r="T106"/>
  <c r="T110"/>
  <c r="T109" i="34"/>
  <c r="U112" s="1"/>
  <c r="T117"/>
  <c r="T118" s="1"/>
  <c r="T109" i="1"/>
  <c r="U112" s="1"/>
  <c r="T117"/>
  <c r="T118" s="1"/>
  <c r="U109" i="33"/>
  <c r="V112" s="1"/>
  <c r="U117"/>
  <c r="U118" s="1"/>
  <c r="U109" i="15"/>
  <c r="V112" s="1"/>
  <c r="U117"/>
  <c r="U118" s="1"/>
  <c r="V114" i="1" l="1"/>
  <c r="W115" s="1"/>
  <c r="U113"/>
  <c r="T122"/>
  <c r="T121" s="1"/>
  <c r="V114" i="34"/>
  <c r="W115" s="1"/>
  <c r="U113"/>
  <c r="T122"/>
  <c r="T121" s="1"/>
  <c r="T109" i="21"/>
  <c r="U112" s="1"/>
  <c r="T117"/>
  <c r="T118" s="1"/>
  <c r="V114" i="32"/>
  <c r="W115" s="1"/>
  <c r="U113"/>
  <c r="T122"/>
  <c r="T121" s="1"/>
  <c r="W114" i="33"/>
  <c r="X115" s="1"/>
  <c r="V113"/>
  <c r="U122"/>
  <c r="U121" s="1"/>
  <c r="W114" i="15"/>
  <c r="X115" s="1"/>
  <c r="V113"/>
  <c r="U122"/>
  <c r="U121" s="1"/>
  <c r="T178" i="34" l="1"/>
  <c r="T180"/>
  <c r="T181"/>
  <c r="U123"/>
  <c r="T179"/>
  <c r="T94"/>
  <c r="T179" i="32"/>
  <c r="U123"/>
  <c r="T180"/>
  <c r="T178"/>
  <c r="T181"/>
  <c r="T94"/>
  <c r="V114" i="21"/>
  <c r="W115" s="1"/>
  <c r="U113"/>
  <c r="T122"/>
  <c r="T121" s="1"/>
  <c r="T178" i="1"/>
  <c r="U123"/>
  <c r="T180"/>
  <c r="T179"/>
  <c r="T181"/>
  <c r="T94"/>
  <c r="V123" i="33"/>
  <c r="U179"/>
  <c r="U178"/>
  <c r="U181"/>
  <c r="U180"/>
  <c r="U94"/>
  <c r="U178" i="15"/>
  <c r="V123"/>
  <c r="U179"/>
  <c r="U180"/>
  <c r="U181"/>
  <c r="U94"/>
  <c r="T178" i="21" l="1"/>
  <c r="T180"/>
  <c r="T179"/>
  <c r="U123"/>
  <c r="T181"/>
  <c r="T94"/>
  <c r="T182" i="34"/>
  <c r="T93" s="1"/>
  <c r="T95" s="1"/>
  <c r="T98" s="1"/>
  <c r="T182" i="1"/>
  <c r="T93" s="1"/>
  <c r="T95" s="1"/>
  <c r="T98" s="1"/>
  <c r="T182" i="32"/>
  <c r="T93" s="1"/>
  <c r="T95" s="1"/>
  <c r="T98" s="1"/>
  <c r="U182" i="33"/>
  <c r="U93" s="1"/>
  <c r="U95" s="1"/>
  <c r="U98" s="1"/>
  <c r="U182" i="15"/>
  <c r="U93" s="1"/>
  <c r="U95" s="1"/>
  <c r="U98" s="1"/>
  <c r="T101" i="1" l="1"/>
  <c r="U102" s="1"/>
  <c r="T154"/>
  <c r="T125"/>
  <c r="T126" s="1"/>
  <c r="T101" i="34"/>
  <c r="U102" s="1"/>
  <c r="T154"/>
  <c r="T182" i="21"/>
  <c r="T93" s="1"/>
  <c r="T95" s="1"/>
  <c r="T98" s="1"/>
  <c r="T101" i="32"/>
  <c r="U102" s="1"/>
  <c r="T154"/>
  <c r="U101" i="33"/>
  <c r="V102" s="1"/>
  <c r="U154"/>
  <c r="U101" i="15"/>
  <c r="V102" s="1"/>
  <c r="U154"/>
  <c r="T125" i="34" l="1"/>
  <c r="T126" s="1"/>
  <c r="T146" s="1"/>
  <c r="T147" s="1"/>
  <c r="T148" s="1"/>
  <c r="S107" s="1"/>
  <c r="T163" s="1"/>
  <c r="U92" i="32"/>
  <c r="T101" i="21"/>
  <c r="U102" s="1"/>
  <c r="T154"/>
  <c r="T146" i="1"/>
  <c r="T147" s="1"/>
  <c r="T148" s="1"/>
  <c r="S107" s="1"/>
  <c r="T163" s="1"/>
  <c r="S143"/>
  <c r="S145" s="1"/>
  <c r="S155" s="1"/>
  <c r="T128"/>
  <c r="T129" s="1"/>
  <c r="T144"/>
  <c r="U92"/>
  <c r="U92" i="34"/>
  <c r="T125" i="32"/>
  <c r="T126" s="1"/>
  <c r="V92" i="33"/>
  <c r="U125"/>
  <c r="V92" i="15"/>
  <c r="U125"/>
  <c r="T125" i="21" l="1"/>
  <c r="T126" s="1"/>
  <c r="T144" s="1"/>
  <c r="T144" i="34"/>
  <c r="S143"/>
  <c r="S145" s="1"/>
  <c r="S155" s="1"/>
  <c r="T128"/>
  <c r="T129" s="1"/>
  <c r="U97"/>
  <c r="U142"/>
  <c r="U106"/>
  <c r="U105"/>
  <c r="U110"/>
  <c r="U97" i="1"/>
  <c r="U142"/>
  <c r="U105"/>
  <c r="U106"/>
  <c r="U110"/>
  <c r="U92" i="21"/>
  <c r="T128" i="32"/>
  <c r="T129" s="1"/>
  <c r="T146"/>
  <c r="T147" s="1"/>
  <c r="T148" s="1"/>
  <c r="S107" s="1"/>
  <c r="T163" s="1"/>
  <c r="S143"/>
  <c r="S145" s="1"/>
  <c r="S155" s="1"/>
  <c r="T144"/>
  <c r="T164" i="1"/>
  <c r="T128" i="21"/>
  <c r="T129" s="1"/>
  <c r="U97" i="32"/>
  <c r="U105"/>
  <c r="U142"/>
  <c r="U106"/>
  <c r="U110"/>
  <c r="U126" i="33"/>
  <c r="V97"/>
  <c r="V110"/>
  <c r="V105"/>
  <c r="V106"/>
  <c r="V142"/>
  <c r="U126" i="15"/>
  <c r="V97"/>
  <c r="V110"/>
  <c r="V105"/>
  <c r="V106"/>
  <c r="V142"/>
  <c r="T146" i="21" l="1"/>
  <c r="T147" s="1"/>
  <c r="T148" s="1"/>
  <c r="S107" s="1"/>
  <c r="T163" s="1"/>
  <c r="S143"/>
  <c r="S145" s="1"/>
  <c r="S155" s="1"/>
  <c r="U109" i="32"/>
  <c r="V112" s="1"/>
  <c r="U117"/>
  <c r="U118" s="1"/>
  <c r="U109" i="34"/>
  <c r="V112" s="1"/>
  <c r="U117"/>
  <c r="U118" s="1"/>
  <c r="U97" i="21"/>
  <c r="U105"/>
  <c r="U142"/>
  <c r="U106"/>
  <c r="U110"/>
  <c r="U109" i="1"/>
  <c r="V112" s="1"/>
  <c r="U117"/>
  <c r="U118" s="1"/>
  <c r="V109" i="33"/>
  <c r="W112" s="1"/>
  <c r="V117"/>
  <c r="V118" s="1"/>
  <c r="U146"/>
  <c r="U147" s="1"/>
  <c r="U148" s="1"/>
  <c r="T107" s="1"/>
  <c r="U163" s="1"/>
  <c r="U144"/>
  <c r="U128"/>
  <c r="U129" s="1"/>
  <c r="T143"/>
  <c r="T145" s="1"/>
  <c r="T155" s="1"/>
  <c r="V109" i="15"/>
  <c r="W112" s="1"/>
  <c r="V117"/>
  <c r="V118" s="1"/>
  <c r="U128"/>
  <c r="U129" s="1"/>
  <c r="U146"/>
  <c r="U147" s="1"/>
  <c r="U148" s="1"/>
  <c r="T107" s="1"/>
  <c r="U163" s="1"/>
  <c r="U144"/>
  <c r="T143"/>
  <c r="T145" s="1"/>
  <c r="T155" s="1"/>
  <c r="U109" i="21" l="1"/>
  <c r="V112" s="1"/>
  <c r="U117"/>
  <c r="U118" s="1"/>
  <c r="W114" i="34"/>
  <c r="X115" s="1"/>
  <c r="V113"/>
  <c r="U122"/>
  <c r="U121" s="1"/>
  <c r="W114" i="32"/>
  <c r="X115" s="1"/>
  <c r="V113"/>
  <c r="U122"/>
  <c r="U121" s="1"/>
  <c r="W114" i="1"/>
  <c r="X115" s="1"/>
  <c r="V113"/>
  <c r="U122"/>
  <c r="U121" s="1"/>
  <c r="X114" i="33"/>
  <c r="Y115" s="1"/>
  <c r="W113"/>
  <c r="V122"/>
  <c r="V121" s="1"/>
  <c r="X114" i="15"/>
  <c r="Y115" s="1"/>
  <c r="W113"/>
  <c r="V122"/>
  <c r="V121" s="1"/>
  <c r="U180" i="32" l="1"/>
  <c r="V123"/>
  <c r="U181"/>
  <c r="U179"/>
  <c r="U178"/>
  <c r="U94"/>
  <c r="V123" i="1"/>
  <c r="U178"/>
  <c r="U181"/>
  <c r="U179"/>
  <c r="U180"/>
  <c r="U94"/>
  <c r="U178" i="34"/>
  <c r="U179"/>
  <c r="U180"/>
  <c r="U181"/>
  <c r="V123"/>
  <c r="U94"/>
  <c r="W114" i="21"/>
  <c r="X115" s="1"/>
  <c r="V113"/>
  <c r="U122"/>
  <c r="U121" s="1"/>
  <c r="V178" i="33"/>
  <c r="W123"/>
  <c r="V179"/>
  <c r="V180"/>
  <c r="V181"/>
  <c r="V94"/>
  <c r="V178" i="15"/>
  <c r="V179"/>
  <c r="W123"/>
  <c r="V181"/>
  <c r="V180"/>
  <c r="V94"/>
  <c r="U182" i="1" l="1"/>
  <c r="U93" s="1"/>
  <c r="U95" s="1"/>
  <c r="U98" s="1"/>
  <c r="U178" i="21"/>
  <c r="U179"/>
  <c r="V123"/>
  <c r="U181"/>
  <c r="U180"/>
  <c r="U94"/>
  <c r="U182" i="34"/>
  <c r="U93" s="1"/>
  <c r="U95" s="1"/>
  <c r="U98" s="1"/>
  <c r="U182" i="32"/>
  <c r="U93" s="1"/>
  <c r="U95" s="1"/>
  <c r="U98" s="1"/>
  <c r="V182" i="33"/>
  <c r="V93" s="1"/>
  <c r="V95" s="1"/>
  <c r="V98" s="1"/>
  <c r="V182" i="15"/>
  <c r="V93" s="1"/>
  <c r="V95" s="1"/>
  <c r="V98" s="1"/>
  <c r="U101" i="32" l="1"/>
  <c r="V102" s="1"/>
  <c r="U154"/>
  <c r="U101" i="34"/>
  <c r="V102" s="1"/>
  <c r="U154"/>
  <c r="U182" i="21"/>
  <c r="U93" s="1"/>
  <c r="U95" s="1"/>
  <c r="U98" s="1"/>
  <c r="U101" i="1"/>
  <c r="V102" s="1"/>
  <c r="U125"/>
  <c r="U126" s="1"/>
  <c r="U154"/>
  <c r="V101" i="33"/>
  <c r="W102" s="1"/>
  <c r="V154"/>
  <c r="V101" i="15"/>
  <c r="W102" s="1"/>
  <c r="V154"/>
  <c r="U125" i="32" l="1"/>
  <c r="U126" s="1"/>
  <c r="U128" s="1"/>
  <c r="U129" s="1"/>
  <c r="U128" i="1"/>
  <c r="U129" s="1"/>
  <c r="U146"/>
  <c r="U147" s="1"/>
  <c r="U148" s="1"/>
  <c r="T107" s="1"/>
  <c r="U163" s="1"/>
  <c r="T143"/>
  <c r="T145" s="1"/>
  <c r="T155" s="1"/>
  <c r="U144"/>
  <c r="U101" i="21"/>
  <c r="V102" s="1"/>
  <c r="U154"/>
  <c r="U125"/>
  <c r="U126" s="1"/>
  <c r="V92" i="34"/>
  <c r="V92" i="1"/>
  <c r="V92" i="32"/>
  <c r="U125" i="34"/>
  <c r="U126" s="1"/>
  <c r="W92" i="33"/>
  <c r="V125"/>
  <c r="V126" s="1"/>
  <c r="V125" i="15"/>
  <c r="V126" s="1"/>
  <c r="V128" s="1"/>
  <c r="V129" s="1"/>
  <c r="W92"/>
  <c r="U143" l="1"/>
  <c r="U145" s="1"/>
  <c r="U155" s="1"/>
  <c r="V144"/>
  <c r="U144" i="32"/>
  <c r="U146"/>
  <c r="U147" s="1"/>
  <c r="U148" s="1"/>
  <c r="T107" s="1"/>
  <c r="U163" s="1"/>
  <c r="T143"/>
  <c r="T145" s="1"/>
  <c r="T155" s="1"/>
  <c r="U146" i="34"/>
  <c r="U147" s="1"/>
  <c r="U148" s="1"/>
  <c r="T107" s="1"/>
  <c r="U163" s="1"/>
  <c r="U128"/>
  <c r="U129" s="1"/>
  <c r="U144"/>
  <c r="T143"/>
  <c r="T145" s="1"/>
  <c r="T155" s="1"/>
  <c r="U164" i="1"/>
  <c r="B166" i="21"/>
  <c r="B166" i="34"/>
  <c r="B166" i="1"/>
  <c r="B166" i="32"/>
  <c r="B166" i="15"/>
  <c r="B166" i="33"/>
  <c r="V97" i="32"/>
  <c r="V142"/>
  <c r="V106"/>
  <c r="V105"/>
  <c r="V110"/>
  <c r="V97" i="1"/>
  <c r="V142"/>
  <c r="V106"/>
  <c r="V105"/>
  <c r="V110"/>
  <c r="V97" i="34"/>
  <c r="V105"/>
  <c r="V142"/>
  <c r="V106"/>
  <c r="V110"/>
  <c r="U128" i="21"/>
  <c r="U129" s="1"/>
  <c r="U144"/>
  <c r="U146"/>
  <c r="U147" s="1"/>
  <c r="U148" s="1"/>
  <c r="T107" s="1"/>
  <c r="U163" s="1"/>
  <c r="T143"/>
  <c r="T145" s="1"/>
  <c r="T155" s="1"/>
  <c r="V92"/>
  <c r="V146" i="33"/>
  <c r="V147" s="1"/>
  <c r="V148" s="1"/>
  <c r="U107" s="1"/>
  <c r="V163" s="1"/>
  <c r="U143"/>
  <c r="U145" s="1"/>
  <c r="U155" s="1"/>
  <c r="V144"/>
  <c r="V128"/>
  <c r="V129" s="1"/>
  <c r="W97"/>
  <c r="W110"/>
  <c r="W106"/>
  <c r="W142"/>
  <c r="W105"/>
  <c r="V146" i="15"/>
  <c r="V147" s="1"/>
  <c r="V148" s="1"/>
  <c r="U107" s="1"/>
  <c r="V163" s="1"/>
  <c r="W110"/>
  <c r="W97"/>
  <c r="W105"/>
  <c r="W142"/>
  <c r="W106"/>
  <c r="V109" i="1" l="1"/>
  <c r="W112" s="1"/>
  <c r="I67" i="27"/>
  <c r="V117" i="1"/>
  <c r="V118" s="1"/>
  <c r="V97" i="21"/>
  <c r="V106"/>
  <c r="V105"/>
  <c r="V142"/>
  <c r="V110"/>
  <c r="V109" i="34"/>
  <c r="W112" s="1"/>
  <c r="V117"/>
  <c r="V118" s="1"/>
  <c r="V109" i="32"/>
  <c r="W112" s="1"/>
  <c r="V117"/>
  <c r="V118" s="1"/>
  <c r="W109" i="33"/>
  <c r="X112" s="1"/>
  <c r="W117"/>
  <c r="W118" s="1"/>
  <c r="W109" i="15"/>
  <c r="X112" s="1"/>
  <c r="W117"/>
  <c r="W118" s="1"/>
  <c r="V109" i="21" l="1"/>
  <c r="W112" s="1"/>
  <c r="V117"/>
  <c r="V118" s="1"/>
  <c r="X114" i="32"/>
  <c r="Y115" s="1"/>
  <c r="W113"/>
  <c r="V122"/>
  <c r="V121" s="1"/>
  <c r="X114" i="34"/>
  <c r="Y115" s="1"/>
  <c r="W113"/>
  <c r="V122"/>
  <c r="V121" s="1"/>
  <c r="X114" i="1"/>
  <c r="Y115" s="1"/>
  <c r="W113"/>
  <c r="V122"/>
  <c r="V121" s="1"/>
  <c r="Y114" i="33"/>
  <c r="Z115" s="1"/>
  <c r="X113"/>
  <c r="W122"/>
  <c r="W121" s="1"/>
  <c r="Y114" i="15"/>
  <c r="Z115" s="1"/>
  <c r="X113"/>
  <c r="W122"/>
  <c r="W121" s="1"/>
  <c r="V179" i="1" l="1"/>
  <c r="V181"/>
  <c r="V178"/>
  <c r="V180"/>
  <c r="W123"/>
  <c r="V94"/>
  <c r="V178" i="32"/>
  <c r="W123"/>
  <c r="V181"/>
  <c r="V179"/>
  <c r="V180"/>
  <c r="V94"/>
  <c r="X114" i="21"/>
  <c r="Y115" s="1"/>
  <c r="W113"/>
  <c r="V122"/>
  <c r="V121" s="1"/>
  <c r="V181" i="34"/>
  <c r="V180"/>
  <c r="V178"/>
  <c r="V179"/>
  <c r="W123"/>
  <c r="V94"/>
  <c r="W178" i="33"/>
  <c r="W179"/>
  <c r="X123"/>
  <c r="W181"/>
  <c r="W180"/>
  <c r="W94"/>
  <c r="W178" i="15"/>
  <c r="W180"/>
  <c r="W181"/>
  <c r="X123"/>
  <c r="W179"/>
  <c r="W94"/>
  <c r="V178" i="21" l="1"/>
  <c r="V179"/>
  <c r="W123"/>
  <c r="V181"/>
  <c r="V180"/>
  <c r="V94"/>
  <c r="V182" i="32"/>
  <c r="V93" s="1"/>
  <c r="V95" s="1"/>
  <c r="V98" s="1"/>
  <c r="V182" i="1"/>
  <c r="V93" s="1"/>
  <c r="V95" s="1"/>
  <c r="V98" s="1"/>
  <c r="V182" i="34"/>
  <c r="V93" s="1"/>
  <c r="V95" s="1"/>
  <c r="V98" s="1"/>
  <c r="W182" i="33"/>
  <c r="W93" s="1"/>
  <c r="W95" s="1"/>
  <c r="W98" s="1"/>
  <c r="W182" i="15"/>
  <c r="W93" s="1"/>
  <c r="W95" s="1"/>
  <c r="W98" s="1"/>
  <c r="V101" i="1" l="1"/>
  <c r="W102" s="1"/>
  <c r="V154"/>
  <c r="V101" i="34"/>
  <c r="W102" s="1"/>
  <c r="V154"/>
  <c r="V101" i="32"/>
  <c r="W102" s="1"/>
  <c r="V154"/>
  <c r="V182" i="21"/>
  <c r="V93" s="1"/>
  <c r="V95" s="1"/>
  <c r="V98" s="1"/>
  <c r="W101" i="33"/>
  <c r="X102" s="1"/>
  <c r="W154"/>
  <c r="W101" i="15"/>
  <c r="X102" s="1"/>
  <c r="W154"/>
  <c r="V125" i="1" l="1"/>
  <c r="V126" s="1"/>
  <c r="V128" s="1"/>
  <c r="V129" s="1"/>
  <c r="V125" i="32"/>
  <c r="V126" s="1"/>
  <c r="V146" s="1"/>
  <c r="V147" s="1"/>
  <c r="V148" s="1"/>
  <c r="U107" s="1"/>
  <c r="V163" s="1"/>
  <c r="V101" i="21"/>
  <c r="W102" s="1"/>
  <c r="V154"/>
  <c r="V125"/>
  <c r="V126" s="1"/>
  <c r="V128" i="32"/>
  <c r="V129" s="1"/>
  <c r="W92" i="34"/>
  <c r="V144" i="1"/>
  <c r="W92" i="32"/>
  <c r="W92" i="1"/>
  <c r="V125" i="34"/>
  <c r="V126" s="1"/>
  <c r="W125" i="33"/>
  <c r="W126" s="1"/>
  <c r="W146" s="1"/>
  <c r="W147" s="1"/>
  <c r="W148" s="1"/>
  <c r="V107" s="1"/>
  <c r="W163" s="1"/>
  <c r="X92"/>
  <c r="X92" i="15"/>
  <c r="W125"/>
  <c r="W126" s="1"/>
  <c r="V146" i="1" l="1"/>
  <c r="V147" s="1"/>
  <c r="V148" s="1"/>
  <c r="U107" s="1"/>
  <c r="V163" s="1"/>
  <c r="V164" s="1"/>
  <c r="U143"/>
  <c r="U145" s="1"/>
  <c r="U155" s="1"/>
  <c r="B159" i="21" s="1"/>
  <c r="V144" i="32"/>
  <c r="U143"/>
  <c r="U145" s="1"/>
  <c r="U155" s="1"/>
  <c r="V146" i="34"/>
  <c r="V147" s="1"/>
  <c r="V148" s="1"/>
  <c r="U107" s="1"/>
  <c r="V163" s="1"/>
  <c r="V128"/>
  <c r="V129" s="1"/>
  <c r="U143"/>
  <c r="U145" s="1"/>
  <c r="U155" s="1"/>
  <c r="V144"/>
  <c r="B159" i="15"/>
  <c r="W97" i="1"/>
  <c r="W105"/>
  <c r="W106"/>
  <c r="W142"/>
  <c r="W110"/>
  <c r="W97" i="32"/>
  <c r="W105"/>
  <c r="W142"/>
  <c r="W106"/>
  <c r="W110"/>
  <c r="W97" i="34"/>
  <c r="W106"/>
  <c r="W105"/>
  <c r="W142"/>
  <c r="W110"/>
  <c r="V128" i="21"/>
  <c r="V129" s="1"/>
  <c r="V144"/>
  <c r="V146"/>
  <c r="V147" s="1"/>
  <c r="V148" s="1"/>
  <c r="U107" s="1"/>
  <c r="V163" s="1"/>
  <c r="U143"/>
  <c r="U145" s="1"/>
  <c r="U155" s="1"/>
  <c r="W92"/>
  <c r="V143" i="33"/>
  <c r="V145" s="1"/>
  <c r="V155" s="1"/>
  <c r="W144"/>
  <c r="W128"/>
  <c r="W129" s="1"/>
  <c r="X97"/>
  <c r="X110"/>
  <c r="X142"/>
  <c r="X105"/>
  <c r="X106"/>
  <c r="W128" i="15"/>
  <c r="W129" s="1"/>
  <c r="W146"/>
  <c r="W147" s="1"/>
  <c r="W148" s="1"/>
  <c r="V107" s="1"/>
  <c r="W163" s="1"/>
  <c r="W144"/>
  <c r="V143"/>
  <c r="V145" s="1"/>
  <c r="V155" s="1"/>
  <c r="X97"/>
  <c r="X110"/>
  <c r="X106"/>
  <c r="X142"/>
  <c r="X105"/>
  <c r="B159" i="32" l="1"/>
  <c r="B159" i="34"/>
  <c r="B159" i="33"/>
  <c r="B159" i="1"/>
  <c r="W109" i="32"/>
  <c r="X112" s="1"/>
  <c r="W117"/>
  <c r="W118" s="1"/>
  <c r="W97" i="21"/>
  <c r="W105"/>
  <c r="W142"/>
  <c r="W106"/>
  <c r="W110"/>
  <c r="W109" i="34"/>
  <c r="X112" s="1"/>
  <c r="W117"/>
  <c r="W118" s="1"/>
  <c r="W109" i="1"/>
  <c r="X112" s="1"/>
  <c r="W117"/>
  <c r="W118" s="1"/>
  <c r="X109" i="33"/>
  <c r="Y112" s="1"/>
  <c r="X117"/>
  <c r="X118" s="1"/>
  <c r="X109" i="15"/>
  <c r="Y112" s="1"/>
  <c r="X117"/>
  <c r="X118" s="1"/>
  <c r="Y114" i="1" l="1"/>
  <c r="Z115" s="1"/>
  <c r="X113"/>
  <c r="W122"/>
  <c r="W121" s="1"/>
  <c r="Y114" i="34"/>
  <c r="Z115" s="1"/>
  <c r="X113"/>
  <c r="W122"/>
  <c r="W121" s="1"/>
  <c r="Y114" i="32"/>
  <c r="Z115" s="1"/>
  <c r="X113"/>
  <c r="W122"/>
  <c r="W121" s="1"/>
  <c r="W109" i="21"/>
  <c r="X112" s="1"/>
  <c r="W117"/>
  <c r="W118" s="1"/>
  <c r="Z114" i="33"/>
  <c r="AA115" s="1"/>
  <c r="Y113"/>
  <c r="X122"/>
  <c r="X121" s="1"/>
  <c r="Z114" i="15"/>
  <c r="AA115" s="1"/>
  <c r="Y113"/>
  <c r="X122"/>
  <c r="X121" s="1"/>
  <c r="W180" i="32" l="1"/>
  <c r="W179"/>
  <c r="W178"/>
  <c r="W181"/>
  <c r="X123"/>
  <c r="W94"/>
  <c r="W178" i="1"/>
  <c r="X123"/>
  <c r="W180"/>
  <c r="W179"/>
  <c r="W181"/>
  <c r="W94"/>
  <c r="Y114" i="21"/>
  <c r="Z115" s="1"/>
  <c r="X113"/>
  <c r="W122"/>
  <c r="W121" s="1"/>
  <c r="W179" i="34"/>
  <c r="X123"/>
  <c r="W180"/>
  <c r="W178"/>
  <c r="W181"/>
  <c r="W94"/>
  <c r="X181" i="33"/>
  <c r="X180"/>
  <c r="X178"/>
  <c r="X179"/>
  <c r="Y123"/>
  <c r="X94"/>
  <c r="X178" i="15"/>
  <c r="X181"/>
  <c r="X180"/>
  <c r="X179"/>
  <c r="Y123"/>
  <c r="X94"/>
  <c r="W182" i="34" l="1"/>
  <c r="W93" s="1"/>
  <c r="W95" s="1"/>
  <c r="W98" s="1"/>
  <c r="W178" i="21"/>
  <c r="W179"/>
  <c r="X123"/>
  <c r="W181"/>
  <c r="W180"/>
  <c r="W94"/>
  <c r="W182" i="1"/>
  <c r="W93" s="1"/>
  <c r="W95" s="1"/>
  <c r="W98" s="1"/>
  <c r="W182" i="32"/>
  <c r="W93" s="1"/>
  <c r="W95" s="1"/>
  <c r="W98" s="1"/>
  <c r="X182" i="33"/>
  <c r="X93" s="1"/>
  <c r="X95" s="1"/>
  <c r="X98" s="1"/>
  <c r="X182" i="15"/>
  <c r="X93" s="1"/>
  <c r="X95" s="1"/>
  <c r="X98" s="1"/>
  <c r="W101" i="1" l="1"/>
  <c r="X102" s="1"/>
  <c r="W154"/>
  <c r="W182" i="21"/>
  <c r="W93" s="1"/>
  <c r="W95" s="1"/>
  <c r="W98" s="1"/>
  <c r="W101" i="34"/>
  <c r="X102" s="1"/>
  <c r="W154"/>
  <c r="W101" i="32"/>
  <c r="X102" s="1"/>
  <c r="W154"/>
  <c r="X101" i="33"/>
  <c r="Y102" s="1"/>
  <c r="X154"/>
  <c r="X101" i="15"/>
  <c r="Y102" s="1"/>
  <c r="X154"/>
  <c r="W125" i="1" l="1"/>
  <c r="W126" s="1"/>
  <c r="W125" i="34"/>
  <c r="W126" s="1"/>
  <c r="W128" s="1"/>
  <c r="W129" s="1"/>
  <c r="X92" i="32"/>
  <c r="W146" i="34"/>
  <c r="W147" s="1"/>
  <c r="W148" s="1"/>
  <c r="V107" s="1"/>
  <c r="W163" s="1"/>
  <c r="W101" i="21"/>
  <c r="X102" s="1"/>
  <c r="W154"/>
  <c r="X92" i="1"/>
  <c r="X92" i="34"/>
  <c r="W128" i="1"/>
  <c r="W129" s="1"/>
  <c r="W144"/>
  <c r="W146"/>
  <c r="W147" s="1"/>
  <c r="W148" s="1"/>
  <c r="V107" s="1"/>
  <c r="W163" s="1"/>
  <c r="V143"/>
  <c r="V145" s="1"/>
  <c r="V155" s="1"/>
  <c r="W125" i="32"/>
  <c r="W126" s="1"/>
  <c r="Y92" i="33"/>
  <c r="X125"/>
  <c r="X126" s="1"/>
  <c r="Y92" i="15"/>
  <c r="X125"/>
  <c r="X126" s="1"/>
  <c r="W125" i="21" l="1"/>
  <c r="W126" s="1"/>
  <c r="W128" s="1"/>
  <c r="W129" s="1"/>
  <c r="V143" i="34"/>
  <c r="V145" s="1"/>
  <c r="V155" s="1"/>
  <c r="W144"/>
  <c r="X97"/>
  <c r="X106"/>
  <c r="X105"/>
  <c r="X142"/>
  <c r="X110"/>
  <c r="X97" i="1"/>
  <c r="X106"/>
  <c r="X105"/>
  <c r="X142"/>
  <c r="X110"/>
  <c r="X92" i="21"/>
  <c r="W128" i="32"/>
  <c r="W129" s="1"/>
  <c r="W146"/>
  <c r="W147" s="1"/>
  <c r="W148" s="1"/>
  <c r="V107" s="1"/>
  <c r="W163" s="1"/>
  <c r="V143"/>
  <c r="V145" s="1"/>
  <c r="V155" s="1"/>
  <c r="W144"/>
  <c r="W164" i="1"/>
  <c r="V143" i="21"/>
  <c r="V145" s="1"/>
  <c r="V155" s="1"/>
  <c r="X97" i="32"/>
  <c r="X105"/>
  <c r="X142"/>
  <c r="X106"/>
  <c r="X110"/>
  <c r="Y97" i="33"/>
  <c r="Y110"/>
  <c r="Y106"/>
  <c r="Y142"/>
  <c r="Y105"/>
  <c r="X146"/>
  <c r="X147" s="1"/>
  <c r="X148" s="1"/>
  <c r="W107" s="1"/>
  <c r="X163" s="1"/>
  <c r="W143"/>
  <c r="W145" s="1"/>
  <c r="W155" s="1"/>
  <c r="X128"/>
  <c r="X129" s="1"/>
  <c r="X144"/>
  <c r="X128" i="15"/>
  <c r="X129" s="1"/>
  <c r="X146"/>
  <c r="X147" s="1"/>
  <c r="X148" s="1"/>
  <c r="W107" s="1"/>
  <c r="X163" s="1"/>
  <c r="X144"/>
  <c r="W143"/>
  <c r="W145" s="1"/>
  <c r="W155" s="1"/>
  <c r="Y110"/>
  <c r="Y97"/>
  <c r="Y106"/>
  <c r="Y142"/>
  <c r="Y105"/>
  <c r="W144" i="21" l="1"/>
  <c r="W146"/>
  <c r="W147" s="1"/>
  <c r="W148" s="1"/>
  <c r="V107" s="1"/>
  <c r="W163" s="1"/>
  <c r="X109" i="32"/>
  <c r="Y112" s="1"/>
  <c r="X117"/>
  <c r="X118" s="1"/>
  <c r="X109" i="34"/>
  <c r="Y112" s="1"/>
  <c r="X117"/>
  <c r="X118" s="1"/>
  <c r="X97" i="21"/>
  <c r="X105"/>
  <c r="X142"/>
  <c r="X106"/>
  <c r="X110"/>
  <c r="X109" i="1"/>
  <c r="Y112" s="1"/>
  <c r="X117"/>
  <c r="X118" s="1"/>
  <c r="Y109" i="33"/>
  <c r="Z112" s="1"/>
  <c r="Y117"/>
  <c r="Y118" s="1"/>
  <c r="Y109" i="15"/>
  <c r="Z112" s="1"/>
  <c r="Y117"/>
  <c r="Y118" s="1"/>
  <c r="X109" i="21" l="1"/>
  <c r="Y112" s="1"/>
  <c r="X117"/>
  <c r="X118" s="1"/>
  <c r="Z114" i="34"/>
  <c r="AA115" s="1"/>
  <c r="Y113"/>
  <c r="X122"/>
  <c r="X121" s="1"/>
  <c r="Z114" i="32"/>
  <c r="AA115" s="1"/>
  <c r="Y113"/>
  <c r="X122"/>
  <c r="X121" s="1"/>
  <c r="Z114" i="1"/>
  <c r="AA115" s="1"/>
  <c r="Y113"/>
  <c r="X122"/>
  <c r="X121" s="1"/>
  <c r="AA114" i="33"/>
  <c r="AB115" s="1"/>
  <c r="Z113"/>
  <c r="Y122"/>
  <c r="Y121" s="1"/>
  <c r="AA114" i="15"/>
  <c r="AB115" s="1"/>
  <c r="Z113"/>
  <c r="Y122"/>
  <c r="Y121" s="1"/>
  <c r="X178" i="1" l="1"/>
  <c r="X181"/>
  <c r="Y123"/>
  <c r="X180"/>
  <c r="X179"/>
  <c r="X94"/>
  <c r="X178" i="34"/>
  <c r="X181"/>
  <c r="X179"/>
  <c r="Y123"/>
  <c r="X180"/>
  <c r="X94"/>
  <c r="Z114" i="21"/>
  <c r="AA115" s="1"/>
  <c r="Y113"/>
  <c r="X122"/>
  <c r="X121" s="1"/>
  <c r="Y123" i="32"/>
  <c r="X179"/>
  <c r="X178"/>
  <c r="X180"/>
  <c r="X181"/>
  <c r="X94"/>
  <c r="Y178" i="33"/>
  <c r="Y181"/>
  <c r="Y180"/>
  <c r="Z123"/>
  <c r="Y179"/>
  <c r="Y94"/>
  <c r="Y178" i="15"/>
  <c r="Z123"/>
  <c r="Y179"/>
  <c r="Y180"/>
  <c r="Y181"/>
  <c r="Y94"/>
  <c r="X178" i="21" l="1"/>
  <c r="X180"/>
  <c r="X181"/>
  <c r="X179"/>
  <c r="Y123"/>
  <c r="X94"/>
  <c r="X182" i="34"/>
  <c r="X93" s="1"/>
  <c r="X95" s="1"/>
  <c r="X98" s="1"/>
  <c r="X182" i="1"/>
  <c r="X93" s="1"/>
  <c r="X95" s="1"/>
  <c r="X98" s="1"/>
  <c r="X182" i="32"/>
  <c r="X93" s="1"/>
  <c r="X95" s="1"/>
  <c r="X98" s="1"/>
  <c r="Y182" i="33"/>
  <c r="Y93" s="1"/>
  <c r="Y95" s="1"/>
  <c r="Y98" s="1"/>
  <c r="Y182" i="15"/>
  <c r="Y93" s="1"/>
  <c r="Y95" s="1"/>
  <c r="Y98" s="1"/>
  <c r="X101" i="32" l="1"/>
  <c r="Y102" s="1"/>
  <c r="X154"/>
  <c r="X101" i="34"/>
  <c r="Y102" s="1"/>
  <c r="X154"/>
  <c r="X182" i="21"/>
  <c r="X93" s="1"/>
  <c r="X95" s="1"/>
  <c r="X98" s="1"/>
  <c r="X101" i="1"/>
  <c r="Y102" s="1"/>
  <c r="X154"/>
  <c r="X125"/>
  <c r="X126" s="1"/>
  <c r="Y101" i="33"/>
  <c r="Z102" s="1"/>
  <c r="Y154"/>
  <c r="Y101" i="15"/>
  <c r="Z102" s="1"/>
  <c r="Y154"/>
  <c r="X125" i="34" l="1"/>
  <c r="X126" s="1"/>
  <c r="X128" s="1"/>
  <c r="X129" s="1"/>
  <c r="X146" i="1"/>
  <c r="X147" s="1"/>
  <c r="X148" s="1"/>
  <c r="W107" s="1"/>
  <c r="X163" s="1"/>
  <c r="W143"/>
  <c r="W145" s="1"/>
  <c r="W155" s="1"/>
  <c r="X144"/>
  <c r="X128"/>
  <c r="X129" s="1"/>
  <c r="Y92"/>
  <c r="X101" i="21"/>
  <c r="Y102" s="1"/>
  <c r="X154"/>
  <c r="X146" i="34"/>
  <c r="X147" s="1"/>
  <c r="X148" s="1"/>
  <c r="W107" s="1"/>
  <c r="X163" s="1"/>
  <c r="Y92" i="32"/>
  <c r="Y92" i="34"/>
  <c r="X125" i="32"/>
  <c r="X126" s="1"/>
  <c r="Z92" i="33"/>
  <c r="Y125"/>
  <c r="Y126" s="1"/>
  <c r="Y125" i="15"/>
  <c r="Y126" s="1"/>
  <c r="Y146" s="1"/>
  <c r="Y147" s="1"/>
  <c r="Y148" s="1"/>
  <c r="X107" s="1"/>
  <c r="Y163" s="1"/>
  <c r="Z92"/>
  <c r="Y128"/>
  <c r="Y129" s="1"/>
  <c r="Y144" l="1"/>
  <c r="W143" i="34"/>
  <c r="W145" s="1"/>
  <c r="W155" s="1"/>
  <c r="X144"/>
  <c r="Y97"/>
  <c r="Y106"/>
  <c r="Y105"/>
  <c r="Y142"/>
  <c r="Y110"/>
  <c r="Y97" i="32"/>
  <c r="Y105"/>
  <c r="Y142"/>
  <c r="Y106"/>
  <c r="Y110"/>
  <c r="Y92" i="21"/>
  <c r="X164" i="1"/>
  <c r="X128" i="32"/>
  <c r="X129" s="1"/>
  <c r="X146"/>
  <c r="X147" s="1"/>
  <c r="X148" s="1"/>
  <c r="W107" s="1"/>
  <c r="X163" s="1"/>
  <c r="W143"/>
  <c r="W145" s="1"/>
  <c r="W155" s="1"/>
  <c r="X144"/>
  <c r="Y97" i="1"/>
  <c r="Y142"/>
  <c r="Y105"/>
  <c r="Y106"/>
  <c r="Y110"/>
  <c r="X143" i="15"/>
  <c r="X145" s="1"/>
  <c r="X155" s="1"/>
  <c r="X125" i="21"/>
  <c r="X126" s="1"/>
  <c r="Z97" i="33"/>
  <c r="Z110"/>
  <c r="Z106"/>
  <c r="Z142"/>
  <c r="Z105"/>
  <c r="Y146"/>
  <c r="Y147" s="1"/>
  <c r="Y148" s="1"/>
  <c r="X107" s="1"/>
  <c r="Y163" s="1"/>
  <c r="X143"/>
  <c r="X145" s="1"/>
  <c r="X155" s="1"/>
  <c r="Y144"/>
  <c r="Y128"/>
  <c r="Y129" s="1"/>
  <c r="Z97" i="15"/>
  <c r="Z110"/>
  <c r="Z105"/>
  <c r="Z106"/>
  <c r="Z142"/>
  <c r="X128" i="21" l="1"/>
  <c r="X129" s="1"/>
  <c r="X144"/>
  <c r="X146"/>
  <c r="X147" s="1"/>
  <c r="X148" s="1"/>
  <c r="W107" s="1"/>
  <c r="X163" s="1"/>
  <c r="W143"/>
  <c r="W145" s="1"/>
  <c r="W155" s="1"/>
  <c r="Y109" i="1"/>
  <c r="Z112" s="1"/>
  <c r="Y117"/>
  <c r="Y118" s="1"/>
  <c r="Y109" i="34"/>
  <c r="Z112" s="1"/>
  <c r="Y117"/>
  <c r="Y118" s="1"/>
  <c r="Y97" i="21"/>
  <c r="Y105"/>
  <c r="Y142"/>
  <c r="Y106"/>
  <c r="Y110"/>
  <c r="Y109" i="32"/>
  <c r="Z112" s="1"/>
  <c r="Y117"/>
  <c r="Y118" s="1"/>
  <c r="Z109" i="33"/>
  <c r="AA112" s="1"/>
  <c r="Z117"/>
  <c r="Z118" s="1"/>
  <c r="Z109" i="15"/>
  <c r="AA112" s="1"/>
  <c r="Z117"/>
  <c r="Z118" s="1"/>
  <c r="Y109" i="21" l="1"/>
  <c r="Z112" s="1"/>
  <c r="Y117"/>
  <c r="Y118" s="1"/>
  <c r="AA114" i="32"/>
  <c r="AB115" s="1"/>
  <c r="Z113"/>
  <c r="Y122"/>
  <c r="Y121" s="1"/>
  <c r="AA114" i="34"/>
  <c r="AB115" s="1"/>
  <c r="Z113"/>
  <c r="Y122"/>
  <c r="Y121" s="1"/>
  <c r="AA114" i="1"/>
  <c r="AB115" s="1"/>
  <c r="Z113"/>
  <c r="Y122"/>
  <c r="Y121" s="1"/>
  <c r="AB114" i="33"/>
  <c r="AC115" s="1"/>
  <c r="AA113"/>
  <c r="Z122"/>
  <c r="Z121" s="1"/>
  <c r="AB114" i="15"/>
  <c r="AC115" s="1"/>
  <c r="AA113"/>
  <c r="Z122"/>
  <c r="Z121" s="1"/>
  <c r="Y178" i="34" l="1"/>
  <c r="Y179"/>
  <c r="Y181"/>
  <c r="Y180"/>
  <c r="Z123"/>
  <c r="Y94"/>
  <c r="Z123" i="1"/>
  <c r="Y181"/>
  <c r="Y178"/>
  <c r="Y179"/>
  <c r="Y180"/>
  <c r="Y94"/>
  <c r="Y179" i="32"/>
  <c r="Y178"/>
  <c r="Z123"/>
  <c r="Y180"/>
  <c r="Y181"/>
  <c r="Y94"/>
  <c r="AA114" i="21"/>
  <c r="AB115" s="1"/>
  <c r="Z113"/>
  <c r="Y122"/>
  <c r="Y121" s="1"/>
  <c r="Z178" i="33"/>
  <c r="Z180"/>
  <c r="Z181"/>
  <c r="Z179"/>
  <c r="AA123"/>
  <c r="Z94"/>
  <c r="Z178" i="15"/>
  <c r="AA123"/>
  <c r="Z179"/>
  <c r="Z180"/>
  <c r="Z181"/>
  <c r="Z94"/>
  <c r="Y178" i="21" l="1"/>
  <c r="Y181"/>
  <c r="Y179"/>
  <c r="Z123"/>
  <c r="Y180"/>
  <c r="Y94"/>
  <c r="Y182" i="1"/>
  <c r="Y93" s="1"/>
  <c r="Y95" s="1"/>
  <c r="Y98" s="1"/>
  <c r="Y182" i="34"/>
  <c r="Y93" s="1"/>
  <c r="Y95" s="1"/>
  <c r="Y98" s="1"/>
  <c r="Y182" i="32"/>
  <c r="Y93" s="1"/>
  <c r="Y95" s="1"/>
  <c r="Y98" s="1"/>
  <c r="Z182" i="33"/>
  <c r="Z93" s="1"/>
  <c r="Z95" s="1"/>
  <c r="Z98" s="1"/>
  <c r="Z182" i="15"/>
  <c r="Z93" s="1"/>
  <c r="Z95" s="1"/>
  <c r="Z98" s="1"/>
  <c r="Y101" i="34" l="1"/>
  <c r="Z102" s="1"/>
  <c r="Y154"/>
  <c r="Y101" i="1"/>
  <c r="Z102" s="1"/>
  <c r="Y154"/>
  <c r="Y182" i="21"/>
  <c r="Y93" s="1"/>
  <c r="Y95" s="1"/>
  <c r="Y98" s="1"/>
  <c r="Y101" i="32"/>
  <c r="Z102" s="1"/>
  <c r="Y154"/>
  <c r="Z101" i="33"/>
  <c r="AA102" s="1"/>
  <c r="Z154"/>
  <c r="Z101" i="15"/>
  <c r="AA102" s="1"/>
  <c r="Z154"/>
  <c r="Y125" i="1" l="1"/>
  <c r="Y126" s="1"/>
  <c r="Y128" s="1"/>
  <c r="Y129" s="1"/>
  <c r="Y125" i="32"/>
  <c r="Y126" s="1"/>
  <c r="Y128" s="1"/>
  <c r="Y129" s="1"/>
  <c r="Z92"/>
  <c r="X143" i="1"/>
  <c r="X145" s="1"/>
  <c r="X155" s="1"/>
  <c r="Y144"/>
  <c r="Z92" i="34"/>
  <c r="Y101" i="21"/>
  <c r="Z102" s="1"/>
  <c r="Y154"/>
  <c r="Y125"/>
  <c r="Y126" s="1"/>
  <c r="Z92" i="1"/>
  <c r="Y125" i="34"/>
  <c r="Y126" s="1"/>
  <c r="Z125" i="33"/>
  <c r="Z126" s="1"/>
  <c r="Z146" s="1"/>
  <c r="Z147" s="1"/>
  <c r="Z148" s="1"/>
  <c r="Y107" s="1"/>
  <c r="Z163" s="1"/>
  <c r="AA92"/>
  <c r="AA92" i="15"/>
  <c r="Z125"/>
  <c r="Z126" s="1"/>
  <c r="Y146" i="1" l="1"/>
  <c r="Y147" s="1"/>
  <c r="Y148" s="1"/>
  <c r="X107" s="1"/>
  <c r="Y163" s="1"/>
  <c r="Y164" s="1"/>
  <c r="Z144" i="33"/>
  <c r="Y144" i="32"/>
  <c r="Y146"/>
  <c r="Y147" s="1"/>
  <c r="Y148" s="1"/>
  <c r="X107" s="1"/>
  <c r="Y163" s="1"/>
  <c r="X143"/>
  <c r="X145" s="1"/>
  <c r="X155" s="1"/>
  <c r="Z97" i="1"/>
  <c r="Z142"/>
  <c r="Z106"/>
  <c r="Z105"/>
  <c r="Z110"/>
  <c r="Y128" i="21"/>
  <c r="Y129" s="1"/>
  <c r="Y144"/>
  <c r="Y146"/>
  <c r="Y147" s="1"/>
  <c r="Y148" s="1"/>
  <c r="X107" s="1"/>
  <c r="Y163" s="1"/>
  <c r="X143"/>
  <c r="X145" s="1"/>
  <c r="X155" s="1"/>
  <c r="Z92"/>
  <c r="Y146" i="34"/>
  <c r="Y147" s="1"/>
  <c r="Y148" s="1"/>
  <c r="X107" s="1"/>
  <c r="Y163" s="1"/>
  <c r="Y128"/>
  <c r="Y129" s="1"/>
  <c r="Y144"/>
  <c r="X143"/>
  <c r="X145" s="1"/>
  <c r="X155" s="1"/>
  <c r="Z97"/>
  <c r="Z105"/>
  <c r="Z142"/>
  <c r="Z106"/>
  <c r="Z110"/>
  <c r="Z97" i="32"/>
  <c r="Z142"/>
  <c r="Z106"/>
  <c r="Z105"/>
  <c r="Z110"/>
  <c r="Z128" i="33"/>
  <c r="Z129" s="1"/>
  <c r="Y143"/>
  <c r="Y145" s="1"/>
  <c r="Y155" s="1"/>
  <c r="AA97"/>
  <c r="AA110"/>
  <c r="AA106"/>
  <c r="AA142"/>
  <c r="AA105"/>
  <c r="AA110" i="15"/>
  <c r="AA97"/>
  <c r="AA105"/>
  <c r="AA106"/>
  <c r="AA142"/>
  <c r="Z128"/>
  <c r="Z129" s="1"/>
  <c r="Z146"/>
  <c r="Z147" s="1"/>
  <c r="Z148" s="1"/>
  <c r="Y107" s="1"/>
  <c r="Z163" s="1"/>
  <c r="Z144"/>
  <c r="Y143"/>
  <c r="Y145" s="1"/>
  <c r="Y155" s="1"/>
  <c r="Z109" i="34" l="1"/>
  <c r="AA112" s="1"/>
  <c r="Z117"/>
  <c r="Z118" s="1"/>
  <c r="Z97" i="21"/>
  <c r="Z106"/>
  <c r="Z105"/>
  <c r="Z142"/>
  <c r="Z110"/>
  <c r="Z109" i="1"/>
  <c r="AA112" s="1"/>
  <c r="Z117"/>
  <c r="Z118" s="1"/>
  <c r="Z109" i="32"/>
  <c r="AA112" s="1"/>
  <c r="Z117"/>
  <c r="Z118" s="1"/>
  <c r="AA109" i="33"/>
  <c r="AB112" s="1"/>
  <c r="AA117"/>
  <c r="AA118" s="1"/>
  <c r="AA109" i="15"/>
  <c r="AB112" s="1"/>
  <c r="AA117"/>
  <c r="AA118" s="1"/>
  <c r="Z109" i="21" l="1"/>
  <c r="AA112" s="1"/>
  <c r="Z117"/>
  <c r="Z118" s="1"/>
  <c r="AB114" i="34"/>
  <c r="AC115" s="1"/>
  <c r="AA113"/>
  <c r="Z122"/>
  <c r="Z121" s="1"/>
  <c r="AB114" i="32"/>
  <c r="AC115" s="1"/>
  <c r="AA113"/>
  <c r="Z122"/>
  <c r="Z121" s="1"/>
  <c r="AB114" i="1"/>
  <c r="AC115" s="1"/>
  <c r="AA113"/>
  <c r="Z122"/>
  <c r="Z121" s="1"/>
  <c r="AC114" i="33"/>
  <c r="AD115" s="1"/>
  <c r="AB113"/>
  <c r="AA122"/>
  <c r="AA121" s="1"/>
  <c r="AC114" i="15"/>
  <c r="AD115" s="1"/>
  <c r="AB113"/>
  <c r="AA122"/>
  <c r="AA121" s="1"/>
  <c r="Z178" i="1" l="1"/>
  <c r="Z179"/>
  <c r="AA123"/>
  <c r="Z181"/>
  <c r="Z180"/>
  <c r="Z94"/>
  <c r="Z178" i="34"/>
  <c r="Z181"/>
  <c r="Z179"/>
  <c r="AA123"/>
  <c r="Z180"/>
  <c r="Z94"/>
  <c r="AB114" i="21"/>
  <c r="AC115" s="1"/>
  <c r="AA113"/>
  <c r="Z122"/>
  <c r="Z121" s="1"/>
  <c r="Z181" i="32"/>
  <c r="Z179"/>
  <c r="Z180"/>
  <c r="AA123"/>
  <c r="Z178"/>
  <c r="Z94"/>
  <c r="AA179" i="33"/>
  <c r="AB123"/>
  <c r="AA178"/>
  <c r="AA180"/>
  <c r="AA181"/>
  <c r="AA94"/>
  <c r="AA178" i="15"/>
  <c r="AA181"/>
  <c r="AA180"/>
  <c r="AA179"/>
  <c r="AB123"/>
  <c r="AA94"/>
  <c r="Z179" i="21" l="1"/>
  <c r="Z178"/>
  <c r="Z180"/>
  <c r="Z181"/>
  <c r="AA123"/>
  <c r="Z94"/>
  <c r="Z182" i="34"/>
  <c r="Z93" s="1"/>
  <c r="Z95" s="1"/>
  <c r="Z98" s="1"/>
  <c r="Z182" i="1"/>
  <c r="Z93" s="1"/>
  <c r="Z95" s="1"/>
  <c r="Z98" s="1"/>
  <c r="Z182" i="32"/>
  <c r="Z93" s="1"/>
  <c r="Z95" s="1"/>
  <c r="Z98" s="1"/>
  <c r="AA182" i="33"/>
  <c r="AA93" s="1"/>
  <c r="AA95" s="1"/>
  <c r="AA98" s="1"/>
  <c r="AA182" i="15"/>
  <c r="AA93" s="1"/>
  <c r="AA95" s="1"/>
  <c r="AA98" s="1"/>
  <c r="Z101" i="32" l="1"/>
  <c r="AA102" s="1"/>
  <c r="Z154"/>
  <c r="Z101" i="34"/>
  <c r="AA102" s="1"/>
  <c r="Z154"/>
  <c r="Z101" i="1"/>
  <c r="AA102" s="1"/>
  <c r="Z154"/>
  <c r="Z182" i="21"/>
  <c r="Z93" s="1"/>
  <c r="Z95" s="1"/>
  <c r="Z98" s="1"/>
  <c r="AA101" i="33"/>
  <c r="AB102" s="1"/>
  <c r="AA154"/>
  <c r="AA101" i="15"/>
  <c r="AB102" s="1"/>
  <c r="AA154"/>
  <c r="Z125" i="34" l="1"/>
  <c r="Z126" s="1"/>
  <c r="Z128" s="1"/>
  <c r="Z129" s="1"/>
  <c r="Z101" i="21"/>
  <c r="AA102" s="1"/>
  <c r="Z154"/>
  <c r="Z125"/>
  <c r="Z126" s="1"/>
  <c r="AA92" i="32"/>
  <c r="Z125" i="1"/>
  <c r="Z126" s="1"/>
  <c r="AA92"/>
  <c r="AA92" i="34"/>
  <c r="Z125" i="32"/>
  <c r="Z126" s="1"/>
  <c r="AB92" i="33"/>
  <c r="AA125"/>
  <c r="AA126" s="1"/>
  <c r="AB92" i="15"/>
  <c r="AA125"/>
  <c r="AA126" s="1"/>
  <c r="Z146" i="34" l="1"/>
  <c r="Z147" s="1"/>
  <c r="Z148" s="1"/>
  <c r="Y107" s="1"/>
  <c r="Z163" s="1"/>
  <c r="Y143"/>
  <c r="Y145" s="1"/>
  <c r="Y155" s="1"/>
  <c r="Z144"/>
  <c r="Z128" i="32"/>
  <c r="Z129" s="1"/>
  <c r="Z146"/>
  <c r="Z147" s="1"/>
  <c r="Z148" s="1"/>
  <c r="Y107" s="1"/>
  <c r="Z163" s="1"/>
  <c r="Y143"/>
  <c r="Y145" s="1"/>
  <c r="Y155" s="1"/>
  <c r="Z144"/>
  <c r="AA97"/>
  <c r="AA105"/>
  <c r="AA142"/>
  <c r="AA106"/>
  <c r="AA110"/>
  <c r="Z128" i="21"/>
  <c r="Z129" s="1"/>
  <c r="Z144"/>
  <c r="Z146"/>
  <c r="Z147" s="1"/>
  <c r="Z148" s="1"/>
  <c r="Y107" s="1"/>
  <c r="Z163" s="1"/>
  <c r="Y143"/>
  <c r="Y145" s="1"/>
  <c r="Y155" s="1"/>
  <c r="AA92"/>
  <c r="AA97" i="34"/>
  <c r="AA106"/>
  <c r="AA105"/>
  <c r="AA142"/>
  <c r="AA110"/>
  <c r="AA97" i="1"/>
  <c r="AA105"/>
  <c r="AA106"/>
  <c r="AA142"/>
  <c r="AA110"/>
  <c r="Z146"/>
  <c r="Z147" s="1"/>
  <c r="Z148" s="1"/>
  <c r="Y107" s="1"/>
  <c r="Z163" s="1"/>
  <c r="Z128"/>
  <c r="Z129" s="1"/>
  <c r="Y143"/>
  <c r="Y145" s="1"/>
  <c r="Y155" s="1"/>
  <c r="Z144"/>
  <c r="AA146" i="33"/>
  <c r="AA147" s="1"/>
  <c r="AA148" s="1"/>
  <c r="Z107" s="1"/>
  <c r="AA163" s="1"/>
  <c r="AA128"/>
  <c r="AA129" s="1"/>
  <c r="Z143"/>
  <c r="Z145" s="1"/>
  <c r="Z155" s="1"/>
  <c r="AA144"/>
  <c r="AB97"/>
  <c r="AB110"/>
  <c r="AB105"/>
  <c r="AB106"/>
  <c r="AB142"/>
  <c r="AB97" i="15"/>
  <c r="AB110"/>
  <c r="AB106"/>
  <c r="AB142"/>
  <c r="AB105"/>
  <c r="AA128"/>
  <c r="AA129" s="1"/>
  <c r="AA146"/>
  <c r="AA147" s="1"/>
  <c r="AA148" s="1"/>
  <c r="Z107" s="1"/>
  <c r="AA163" s="1"/>
  <c r="AA144"/>
  <c r="Z143"/>
  <c r="Z145" s="1"/>
  <c r="Z155" s="1"/>
  <c r="Z164" i="1" l="1"/>
  <c r="AA109" i="34"/>
  <c r="AB112" s="1"/>
  <c r="AA117"/>
  <c r="AA118" s="1"/>
  <c r="AA97" i="21"/>
  <c r="AA105"/>
  <c r="AA142"/>
  <c r="AA106"/>
  <c r="AA110"/>
  <c r="AA109" i="32"/>
  <c r="AB112" s="1"/>
  <c r="AA117"/>
  <c r="AA118" s="1"/>
  <c r="AA109" i="1"/>
  <c r="AB112" s="1"/>
  <c r="AA117"/>
  <c r="AA118" s="1"/>
  <c r="AB109" i="33"/>
  <c r="AC112" s="1"/>
  <c r="AB117"/>
  <c r="AB118" s="1"/>
  <c r="AB109" i="15"/>
  <c r="AC112" s="1"/>
  <c r="AB117"/>
  <c r="AB118" s="1"/>
  <c r="AC114" i="1" l="1"/>
  <c r="AD115" s="1"/>
  <c r="AB113"/>
  <c r="AA122"/>
  <c r="AA121" s="1"/>
  <c r="AA109" i="21"/>
  <c r="AB112" s="1"/>
  <c r="AA117"/>
  <c r="AA118" s="1"/>
  <c r="AC114" i="34"/>
  <c r="AD115" s="1"/>
  <c r="AB113"/>
  <c r="AA122"/>
  <c r="AA121" s="1"/>
  <c r="AC114" i="32"/>
  <c r="AD115" s="1"/>
  <c r="AB113"/>
  <c r="AA122"/>
  <c r="AA121" s="1"/>
  <c r="AD114" i="33"/>
  <c r="AE115" s="1"/>
  <c r="AC113"/>
  <c r="AB122"/>
  <c r="AB121" s="1"/>
  <c r="AD114" i="15"/>
  <c r="AE115" s="1"/>
  <c r="AC113"/>
  <c r="AB122"/>
  <c r="AB121" s="1"/>
  <c r="AA179" i="32" l="1"/>
  <c r="AA178"/>
  <c r="AA181"/>
  <c r="AB123"/>
  <c r="AA180"/>
  <c r="AA94"/>
  <c r="AB123" i="1"/>
  <c r="AA179"/>
  <c r="AA178"/>
  <c r="AA180"/>
  <c r="AA181"/>
  <c r="AA94"/>
  <c r="AA178" i="34"/>
  <c r="AA179"/>
  <c r="AA181"/>
  <c r="AA180"/>
  <c r="AB123"/>
  <c r="AA94"/>
  <c r="AC114" i="21"/>
  <c r="AD115" s="1"/>
  <c r="AB113"/>
  <c r="AA122"/>
  <c r="AA121" s="1"/>
  <c r="AB181" i="33"/>
  <c r="AB180"/>
  <c r="AB178"/>
  <c r="AB179"/>
  <c r="AC123"/>
  <c r="AB94"/>
  <c r="AB178" i="15"/>
  <c r="AC123"/>
  <c r="AB181"/>
  <c r="AB179"/>
  <c r="AB180"/>
  <c r="AB94"/>
  <c r="AA180" i="21" l="1"/>
  <c r="AA178"/>
  <c r="AB123"/>
  <c r="AA179"/>
  <c r="AA181"/>
  <c r="AA94"/>
  <c r="AA182" i="34"/>
  <c r="AA93" s="1"/>
  <c r="AA95" s="1"/>
  <c r="AA98" s="1"/>
  <c r="AA182" i="1"/>
  <c r="AA93" s="1"/>
  <c r="AA95" s="1"/>
  <c r="AA98" s="1"/>
  <c r="AA182" i="32"/>
  <c r="AA93" s="1"/>
  <c r="AA95" s="1"/>
  <c r="AA98" s="1"/>
  <c r="AB182" i="33"/>
  <c r="AB93" s="1"/>
  <c r="AB95" s="1"/>
  <c r="AB98" s="1"/>
  <c r="AB182" i="15"/>
  <c r="AB93" s="1"/>
  <c r="AB95" s="1"/>
  <c r="AB98" s="1"/>
  <c r="AA101" i="1" l="1"/>
  <c r="AB102" s="1"/>
  <c r="AA154"/>
  <c r="AA101" i="34"/>
  <c r="AB102" s="1"/>
  <c r="AA154"/>
  <c r="AA101" i="32"/>
  <c r="AB102" s="1"/>
  <c r="AA154"/>
  <c r="AA182" i="21"/>
  <c r="AA93" s="1"/>
  <c r="AA95" s="1"/>
  <c r="AA98" s="1"/>
  <c r="AB101" i="33"/>
  <c r="AC102" s="1"/>
  <c r="AB154"/>
  <c r="AB101" i="15"/>
  <c r="AC102" s="1"/>
  <c r="AB154"/>
  <c r="AA101" i="21" l="1"/>
  <c r="AB102" s="1"/>
  <c r="AA154"/>
  <c r="AB92" i="32"/>
  <c r="AB92" i="34"/>
  <c r="AB92" i="1"/>
  <c r="AA125" i="32"/>
  <c r="AA126" s="1"/>
  <c r="AA125" i="34"/>
  <c r="AA126" s="1"/>
  <c r="AA125" i="1"/>
  <c r="AA126" s="1"/>
  <c r="AC92" i="33"/>
  <c r="AB125"/>
  <c r="AB126" s="1"/>
  <c r="AC92" i="15"/>
  <c r="AB125"/>
  <c r="AB126" s="1"/>
  <c r="AA125" i="21" l="1"/>
  <c r="AA126" s="1"/>
  <c r="AA128" s="1"/>
  <c r="AA129" s="1"/>
  <c r="AA144" i="1"/>
  <c r="AA128"/>
  <c r="AA129" s="1"/>
  <c r="AA146"/>
  <c r="AA147" s="1"/>
  <c r="AA148" s="1"/>
  <c r="Z107" s="1"/>
  <c r="AA163" s="1"/>
  <c r="Z143"/>
  <c r="Z145" s="1"/>
  <c r="Z155" s="1"/>
  <c r="AA128" i="32"/>
  <c r="AA129" s="1"/>
  <c r="AA146"/>
  <c r="AA147" s="1"/>
  <c r="AA148" s="1"/>
  <c r="Z107" s="1"/>
  <c r="AA163" s="1"/>
  <c r="Z143"/>
  <c r="Z145" s="1"/>
  <c r="Z155" s="1"/>
  <c r="AA144"/>
  <c r="AA146" i="34"/>
  <c r="AA147" s="1"/>
  <c r="AA148" s="1"/>
  <c r="Z107" s="1"/>
  <c r="AA163" s="1"/>
  <c r="AA128"/>
  <c r="AA129" s="1"/>
  <c r="Z143"/>
  <c r="Z145" s="1"/>
  <c r="Z155" s="1"/>
  <c r="AA144"/>
  <c r="AB97" i="1"/>
  <c r="AB106"/>
  <c r="AB105"/>
  <c r="AB142"/>
  <c r="AB110"/>
  <c r="AB97" i="34"/>
  <c r="AB106"/>
  <c r="AB105"/>
  <c r="AB142"/>
  <c r="AB110"/>
  <c r="AB97" i="32"/>
  <c r="AB105"/>
  <c r="AB142"/>
  <c r="AB106"/>
  <c r="AB110"/>
  <c r="AB92" i="21"/>
  <c r="AB146" i="33"/>
  <c r="AB147" s="1"/>
  <c r="AB148" s="1"/>
  <c r="AA107" s="1"/>
  <c r="AB163" s="1"/>
  <c r="AB144"/>
  <c r="AB128"/>
  <c r="AB129" s="1"/>
  <c r="AA143"/>
  <c r="AA145" s="1"/>
  <c r="AA155" s="1"/>
  <c r="AC97"/>
  <c r="AC110"/>
  <c r="AC106"/>
  <c r="AC142"/>
  <c r="AC105"/>
  <c r="AB128" i="15"/>
  <c r="AB129" s="1"/>
  <c r="AB146"/>
  <c r="AB147" s="1"/>
  <c r="AB148" s="1"/>
  <c r="AA107" s="1"/>
  <c r="AB163" s="1"/>
  <c r="AB144"/>
  <c r="AA143"/>
  <c r="AA145" s="1"/>
  <c r="AA155" s="1"/>
  <c r="AC110"/>
  <c r="AC97"/>
  <c r="AC106"/>
  <c r="AC105"/>
  <c r="AC142"/>
  <c r="Z143" i="21" l="1"/>
  <c r="Z145" s="1"/>
  <c r="Z155" s="1"/>
  <c r="AA144"/>
  <c r="AA146"/>
  <c r="AA147" s="1"/>
  <c r="AA148" s="1"/>
  <c r="Z107" s="1"/>
  <c r="AA163" s="1"/>
  <c r="AB97"/>
  <c r="AB105"/>
  <c r="AB142"/>
  <c r="AB106"/>
  <c r="AB110"/>
  <c r="AB109" i="32"/>
  <c r="AC112" s="1"/>
  <c r="AB117"/>
  <c r="AB118" s="1"/>
  <c r="AB109" i="1"/>
  <c r="AC112" s="1"/>
  <c r="AB117"/>
  <c r="AB118" s="1"/>
  <c r="AA164"/>
  <c r="AB109" i="34"/>
  <c r="AC112" s="1"/>
  <c r="AB117"/>
  <c r="AB118" s="1"/>
  <c r="AC109" i="33"/>
  <c r="AD112" s="1"/>
  <c r="AC117"/>
  <c r="AC118" s="1"/>
  <c r="AC109" i="15"/>
  <c r="AD112" s="1"/>
  <c r="AC117"/>
  <c r="AC118" s="1"/>
  <c r="AB109" i="21" l="1"/>
  <c r="AC112" s="1"/>
  <c r="AB117"/>
  <c r="AB118" s="1"/>
  <c r="AD114" i="34"/>
  <c r="AE115" s="1"/>
  <c r="AC113"/>
  <c r="AB122"/>
  <c r="AB121" s="1"/>
  <c r="AD114" i="1"/>
  <c r="AE115" s="1"/>
  <c r="AC113"/>
  <c r="AB122"/>
  <c r="AB121" s="1"/>
  <c r="AD114" i="32"/>
  <c r="AE115" s="1"/>
  <c r="AC113"/>
  <c r="AB122"/>
  <c r="AB121" s="1"/>
  <c r="AE114" i="33"/>
  <c r="AF115" s="1"/>
  <c r="AD113"/>
  <c r="AC122"/>
  <c r="AC121" s="1"/>
  <c r="AE114" i="15"/>
  <c r="AF115" s="1"/>
  <c r="AD113"/>
  <c r="AC122"/>
  <c r="AC121" s="1"/>
  <c r="AB178" i="32" l="1"/>
  <c r="AB181"/>
  <c r="AC123"/>
  <c r="AB180"/>
  <c r="AB179"/>
  <c r="AB94"/>
  <c r="AB178" i="34"/>
  <c r="AB181"/>
  <c r="AB180"/>
  <c r="AB179"/>
  <c r="AC123"/>
  <c r="AB94"/>
  <c r="AD114" i="21"/>
  <c r="AE115" s="1"/>
  <c r="AC113"/>
  <c r="AB122"/>
  <c r="AB121" s="1"/>
  <c r="AB178" i="1"/>
  <c r="AC123"/>
  <c r="AB180"/>
  <c r="AB181"/>
  <c r="AB179"/>
  <c r="AB94"/>
  <c r="AC178" i="33"/>
  <c r="AD123"/>
  <c r="AC179"/>
  <c r="AC181"/>
  <c r="AC180"/>
  <c r="AC94"/>
  <c r="AC178" i="15"/>
  <c r="AD123"/>
  <c r="AC181"/>
  <c r="AC179"/>
  <c r="AC180"/>
  <c r="AC94"/>
  <c r="AB181" i="21" l="1"/>
  <c r="AB180"/>
  <c r="AB178"/>
  <c r="AB179"/>
  <c r="AC123"/>
  <c r="AB94"/>
  <c r="AB182" i="34"/>
  <c r="AB93" s="1"/>
  <c r="AB95" s="1"/>
  <c r="AB98" s="1"/>
  <c r="AB182" i="32"/>
  <c r="AB93" s="1"/>
  <c r="AB95" s="1"/>
  <c r="AB98" s="1"/>
  <c r="AB182" i="1"/>
  <c r="AB93" s="1"/>
  <c r="AB95" s="1"/>
  <c r="AB98" s="1"/>
  <c r="AC182" i="33"/>
  <c r="AC93" s="1"/>
  <c r="AC95" s="1"/>
  <c r="AC98" s="1"/>
  <c r="AC182" i="15"/>
  <c r="AC93" s="1"/>
  <c r="AC95" s="1"/>
  <c r="AC98" s="1"/>
  <c r="AB101" i="34" l="1"/>
  <c r="AC102" s="1"/>
  <c r="AB154"/>
  <c r="AB182" i="21"/>
  <c r="AB93" s="1"/>
  <c r="AB95" s="1"/>
  <c r="AB98" s="1"/>
  <c r="AB101" i="1"/>
  <c r="AC102" s="1"/>
  <c r="AB125"/>
  <c r="AB126" s="1"/>
  <c r="AB154"/>
  <c r="AB101" i="32"/>
  <c r="AC102" s="1"/>
  <c r="AB154"/>
  <c r="AC101" i="33"/>
  <c r="AD102" s="1"/>
  <c r="AC154"/>
  <c r="AC101" i="15"/>
  <c r="AD102" s="1"/>
  <c r="AC154"/>
  <c r="AC92" i="32" l="1"/>
  <c r="AB128" i="1"/>
  <c r="AB129" s="1"/>
  <c r="AB146"/>
  <c r="AB147" s="1"/>
  <c r="AB148" s="1"/>
  <c r="AA107" s="1"/>
  <c r="AB163" s="1"/>
  <c r="AA143"/>
  <c r="AA145" s="1"/>
  <c r="AA155" s="1"/>
  <c r="AB144"/>
  <c r="AC92" i="34"/>
  <c r="AC92" i="1"/>
  <c r="AB101" i="21"/>
  <c r="AC102" s="1"/>
  <c r="AB125"/>
  <c r="AB126" s="1"/>
  <c r="AB154"/>
  <c r="AB125" i="32"/>
  <c r="AB126" s="1"/>
  <c r="AB125" i="34"/>
  <c r="AB126" s="1"/>
  <c r="AD92" i="33"/>
  <c r="AC125"/>
  <c r="AC126" s="1"/>
  <c r="AC125" i="15"/>
  <c r="AC126" s="1"/>
  <c r="AC128" s="1"/>
  <c r="AC129" s="1"/>
  <c r="AD92"/>
  <c r="AB143" l="1"/>
  <c r="AB145" s="1"/>
  <c r="AB155" s="1"/>
  <c r="AC144"/>
  <c r="AB146" i="34"/>
  <c r="AB147" s="1"/>
  <c r="AB148" s="1"/>
  <c r="AA107" s="1"/>
  <c r="AB163" s="1"/>
  <c r="AB128"/>
  <c r="AB129" s="1"/>
  <c r="AB144"/>
  <c r="AA143"/>
  <c r="AA145" s="1"/>
  <c r="AA155" s="1"/>
  <c r="AC92" i="21"/>
  <c r="AC146" i="15"/>
  <c r="AC147" s="1"/>
  <c r="AC148" s="1"/>
  <c r="AB107" s="1"/>
  <c r="AC163" s="1"/>
  <c r="AB146" i="32"/>
  <c r="AB147" s="1"/>
  <c r="AB148" s="1"/>
  <c r="AA107" s="1"/>
  <c r="AB163" s="1"/>
  <c r="AA143"/>
  <c r="AA145" s="1"/>
  <c r="AA155" s="1"/>
  <c r="AB128"/>
  <c r="AB129" s="1"/>
  <c r="AB144"/>
  <c r="AB128" i="21"/>
  <c r="AB129" s="1"/>
  <c r="AB144"/>
  <c r="AB146"/>
  <c r="AB147" s="1"/>
  <c r="AB148" s="1"/>
  <c r="AA107" s="1"/>
  <c r="AB163" s="1"/>
  <c r="AA143"/>
  <c r="AA145" s="1"/>
  <c r="AA155" s="1"/>
  <c r="AC97" i="1"/>
  <c r="AC142"/>
  <c r="AC105"/>
  <c r="AC106"/>
  <c r="AC110"/>
  <c r="AC97" i="34"/>
  <c r="AC106"/>
  <c r="AC105"/>
  <c r="AC142"/>
  <c r="AC110"/>
  <c r="AC97" i="32"/>
  <c r="AC105"/>
  <c r="AC142"/>
  <c r="AC106"/>
  <c r="AC110"/>
  <c r="AC146" i="33"/>
  <c r="AC147" s="1"/>
  <c r="AC148" s="1"/>
  <c r="AB107" s="1"/>
  <c r="AC163" s="1"/>
  <c r="AC128"/>
  <c r="AC129" s="1"/>
  <c r="AB143"/>
  <c r="AB145" s="1"/>
  <c r="AB155" s="1"/>
  <c r="AC144"/>
  <c r="AD110"/>
  <c r="AD97"/>
  <c r="AD106"/>
  <c r="AD142"/>
  <c r="AD105"/>
  <c r="AD97" i="15"/>
  <c r="AD105"/>
  <c r="AD110"/>
  <c r="AD106"/>
  <c r="AD142"/>
  <c r="AC109" i="34" l="1"/>
  <c r="AD112" s="1"/>
  <c r="AC117"/>
  <c r="AC118" s="1"/>
  <c r="AC97" i="21"/>
  <c r="AC105"/>
  <c r="AC142"/>
  <c r="AC106"/>
  <c r="AC110"/>
  <c r="AC109" i="32"/>
  <c r="AD112" s="1"/>
  <c r="AC117"/>
  <c r="AC118" s="1"/>
  <c r="AC109" i="1"/>
  <c r="AD112" s="1"/>
  <c r="AC117"/>
  <c r="AC118" s="1"/>
  <c r="AD109" i="33"/>
  <c r="AE112" s="1"/>
  <c r="AD117"/>
  <c r="AD118" s="1"/>
  <c r="AD109" i="15"/>
  <c r="AE112" s="1"/>
  <c r="AD117"/>
  <c r="AD118" s="1"/>
  <c r="AE114" i="1" l="1"/>
  <c r="AF115" s="1"/>
  <c r="AD113"/>
  <c r="AC122"/>
  <c r="AC121" s="1"/>
  <c r="AE114" i="32"/>
  <c r="AF115" s="1"/>
  <c r="AD113"/>
  <c r="AC122"/>
  <c r="AC121" s="1"/>
  <c r="AC109" i="21"/>
  <c r="AD112" s="1"/>
  <c r="AC117"/>
  <c r="AC118" s="1"/>
  <c r="AE114" i="34"/>
  <c r="AF115" s="1"/>
  <c r="AD113"/>
  <c r="AC122"/>
  <c r="AC121" s="1"/>
  <c r="AF114" i="33"/>
  <c r="AG115" s="1"/>
  <c r="AE113"/>
  <c r="AD122"/>
  <c r="AD121" s="1"/>
  <c r="AF114" i="15"/>
  <c r="AG115" s="1"/>
  <c r="AE113"/>
  <c r="AD122"/>
  <c r="AD121" s="1"/>
  <c r="AD123" i="32" l="1"/>
  <c r="AC178"/>
  <c r="AC179"/>
  <c r="AC180"/>
  <c r="AC181"/>
  <c r="AC94"/>
  <c r="AC178" i="34"/>
  <c r="AC180"/>
  <c r="AD123"/>
  <c r="AC179"/>
  <c r="AC181"/>
  <c r="AC94"/>
  <c r="AE114" i="21"/>
  <c r="AF115" s="1"/>
  <c r="AD113"/>
  <c r="AC122"/>
  <c r="AC121" s="1"/>
  <c r="AD123" i="1"/>
  <c r="AC181"/>
  <c r="AC178"/>
  <c r="AC179"/>
  <c r="AC180"/>
  <c r="AC94"/>
  <c r="AD178" i="33"/>
  <c r="AE123"/>
  <c r="AD179"/>
  <c r="AD181"/>
  <c r="AD180"/>
  <c r="AD94"/>
  <c r="AD180" i="15"/>
  <c r="AD179"/>
  <c r="AD178"/>
  <c r="AD181"/>
  <c r="AE123"/>
  <c r="AD94"/>
  <c r="AC182" i="1" l="1"/>
  <c r="AC93" s="1"/>
  <c r="AC95" s="1"/>
  <c r="AC98" s="1"/>
  <c r="AC182" i="32"/>
  <c r="AC93" s="1"/>
  <c r="AC95" s="1"/>
  <c r="AC98" s="1"/>
  <c r="AD123" i="21"/>
  <c r="AC179"/>
  <c r="AC178"/>
  <c r="AC181"/>
  <c r="AC180"/>
  <c r="AC94"/>
  <c r="AC182" i="34"/>
  <c r="AC93" s="1"/>
  <c r="AC95" s="1"/>
  <c r="AC98" s="1"/>
  <c r="AD182" i="33"/>
  <c r="AD93" s="1"/>
  <c r="AD95" s="1"/>
  <c r="AD98" s="1"/>
  <c r="AD182" i="15"/>
  <c r="AD93" s="1"/>
  <c r="AD95" s="1"/>
  <c r="AD98" s="1"/>
  <c r="AC101" i="34" l="1"/>
  <c r="AD102" s="1"/>
  <c r="AC154"/>
  <c r="AC182" i="21"/>
  <c r="AC93" s="1"/>
  <c r="AC95" s="1"/>
  <c r="AC98" s="1"/>
  <c r="AC101" i="32"/>
  <c r="AD102" s="1"/>
  <c r="AC154"/>
  <c r="AC125"/>
  <c r="AC126" s="1"/>
  <c r="AC101" i="1"/>
  <c r="AD102" s="1"/>
  <c r="AC154"/>
  <c r="AD101" i="33"/>
  <c r="AE102" s="1"/>
  <c r="AD154"/>
  <c r="AD101" i="15"/>
  <c r="AE102" s="1"/>
  <c r="AD154"/>
  <c r="AC125" i="1" l="1"/>
  <c r="AC126" s="1"/>
  <c r="AB143" s="1"/>
  <c r="AB145" s="1"/>
  <c r="AB155" s="1"/>
  <c r="AC125" i="34"/>
  <c r="AC126" s="1"/>
  <c r="AC128" s="1"/>
  <c r="AC129" s="1"/>
  <c r="AD92" i="1"/>
  <c r="AC101" i="21"/>
  <c r="AD102" s="1"/>
  <c r="AC154"/>
  <c r="AD92" i="34"/>
  <c r="AC128" i="1"/>
  <c r="AC129" s="1"/>
  <c r="AC146"/>
  <c r="AC147" s="1"/>
  <c r="AC148" s="1"/>
  <c r="AB107" s="1"/>
  <c r="AC163" s="1"/>
  <c r="AC146" i="32"/>
  <c r="AC147" s="1"/>
  <c r="AC148" s="1"/>
  <c r="AB107" s="1"/>
  <c r="AC163" s="1"/>
  <c r="AB143"/>
  <c r="AB145" s="1"/>
  <c r="AB155" s="1"/>
  <c r="AC128"/>
  <c r="AC129" s="1"/>
  <c r="AC144"/>
  <c r="AD92"/>
  <c r="AC146" i="34"/>
  <c r="AC147" s="1"/>
  <c r="AC148" s="1"/>
  <c r="AB107" s="1"/>
  <c r="AC163" s="1"/>
  <c r="AD125" i="33"/>
  <c r="AD126" s="1"/>
  <c r="AD146" s="1"/>
  <c r="AD147" s="1"/>
  <c r="AD148" s="1"/>
  <c r="AC107" s="1"/>
  <c r="AD163" s="1"/>
  <c r="AE92"/>
  <c r="AE92" i="15"/>
  <c r="AD125"/>
  <c r="AD126" s="1"/>
  <c r="AC144" i="1" l="1"/>
  <c r="AB143" i="34"/>
  <c r="AB145" s="1"/>
  <c r="AB155" s="1"/>
  <c r="AC144"/>
  <c r="AD97" i="32"/>
  <c r="AD142"/>
  <c r="AD106"/>
  <c r="AD105"/>
  <c r="AD110"/>
  <c r="AD97" i="34"/>
  <c r="AD106"/>
  <c r="AD105"/>
  <c r="AD142"/>
  <c r="AD110"/>
  <c r="AD92" i="21"/>
  <c r="AD97" i="1"/>
  <c r="AD142"/>
  <c r="AD106"/>
  <c r="AD105"/>
  <c r="AD110"/>
  <c r="AC125" i="21"/>
  <c r="AC126" s="1"/>
  <c r="AD144" i="33"/>
  <c r="AC143"/>
  <c r="AC145" s="1"/>
  <c r="AC155" s="1"/>
  <c r="AD128"/>
  <c r="AD129" s="1"/>
  <c r="AE97"/>
  <c r="AE110"/>
  <c r="AE106"/>
  <c r="AE142"/>
  <c r="AE105"/>
  <c r="AD128" i="15"/>
  <c r="AD129" s="1"/>
  <c r="AD146"/>
  <c r="AD147" s="1"/>
  <c r="AD148" s="1"/>
  <c r="AC107" s="1"/>
  <c r="AD163" s="1"/>
  <c r="AD144"/>
  <c r="AC143"/>
  <c r="AC145" s="1"/>
  <c r="AC155" s="1"/>
  <c r="AE97"/>
  <c r="AE110"/>
  <c r="AE105"/>
  <c r="AE142"/>
  <c r="AE106"/>
  <c r="AD109" i="32" l="1"/>
  <c r="AE112" s="1"/>
  <c r="AD117"/>
  <c r="AD118" s="1"/>
  <c r="AC128" i="21"/>
  <c r="AC129" s="1"/>
  <c r="AC144"/>
  <c r="AC146"/>
  <c r="AC147" s="1"/>
  <c r="AC148" s="1"/>
  <c r="AB107" s="1"/>
  <c r="AC163" s="1"/>
  <c r="AB143"/>
  <c r="AB145" s="1"/>
  <c r="AB155" s="1"/>
  <c r="AD109" i="1"/>
  <c r="AE112" s="1"/>
  <c r="AD117"/>
  <c r="AD118" s="1"/>
  <c r="AD97" i="21"/>
  <c r="AD106"/>
  <c r="AD105"/>
  <c r="AD142"/>
  <c r="AD110"/>
  <c r="AD109" i="34"/>
  <c r="AE112" s="1"/>
  <c r="AD117"/>
  <c r="AD118" s="1"/>
  <c r="AE109" i="33"/>
  <c r="AF112" s="1"/>
  <c r="AE117"/>
  <c r="AE118" s="1"/>
  <c r="AE109" i="15"/>
  <c r="AF112" s="1"/>
  <c r="AE117"/>
  <c r="AE118" s="1"/>
  <c r="AD109" i="21" l="1"/>
  <c r="AE112" s="1"/>
  <c r="AD117"/>
  <c r="AD118" s="1"/>
  <c r="AF114" i="1"/>
  <c r="AG115" s="1"/>
  <c r="AE113"/>
  <c r="AD122"/>
  <c r="AD121" s="1"/>
  <c r="AF114" i="32"/>
  <c r="AG115" s="1"/>
  <c r="AE113"/>
  <c r="AD122"/>
  <c r="AD121" s="1"/>
  <c r="AF114" i="34"/>
  <c r="AG115" s="1"/>
  <c r="AE113"/>
  <c r="AD122"/>
  <c r="AD121" s="1"/>
  <c r="AG114" i="33"/>
  <c r="AH115" s="1"/>
  <c r="AF113"/>
  <c r="AE122"/>
  <c r="AE121" s="1"/>
  <c r="AF113" i="15"/>
  <c r="AG114"/>
  <c r="AH115" s="1"/>
  <c r="AE122"/>
  <c r="AE121" s="1"/>
  <c r="AD180" i="32" l="1"/>
  <c r="AD179"/>
  <c r="AD178"/>
  <c r="AD181"/>
  <c r="AE123"/>
  <c r="AD94"/>
  <c r="AD179" i="34"/>
  <c r="AE123"/>
  <c r="AD178"/>
  <c r="AD180"/>
  <c r="AD181"/>
  <c r="AD94"/>
  <c r="AD180" i="1"/>
  <c r="AD181"/>
  <c r="AD178"/>
  <c r="AE123"/>
  <c r="AD179"/>
  <c r="AD94"/>
  <c r="AF114" i="21"/>
  <c r="AG115" s="1"/>
  <c r="AE113"/>
  <c r="AD122"/>
  <c r="AD121" s="1"/>
  <c r="AE181" i="33"/>
  <c r="AE180"/>
  <c r="AE178"/>
  <c r="AF123"/>
  <c r="AE179"/>
  <c r="AE94"/>
  <c r="AE178" i="15"/>
  <c r="AE180"/>
  <c r="AE179"/>
  <c r="AF123"/>
  <c r="AE181"/>
  <c r="AE94"/>
  <c r="AD178" i="21" l="1"/>
  <c r="AD181"/>
  <c r="AD179"/>
  <c r="AE123"/>
  <c r="AD180"/>
  <c r="AD94"/>
  <c r="AD182" i="1"/>
  <c r="AD93" s="1"/>
  <c r="AD95" s="1"/>
  <c r="AD98" s="1"/>
  <c r="AD182" i="34"/>
  <c r="AD93" s="1"/>
  <c r="AD95" s="1"/>
  <c r="AD98" s="1"/>
  <c r="AD182" i="32"/>
  <c r="AD93" s="1"/>
  <c r="AD95" s="1"/>
  <c r="AD98" s="1"/>
  <c r="AE182" i="33"/>
  <c r="AE93" s="1"/>
  <c r="AE95" s="1"/>
  <c r="AE98" s="1"/>
  <c r="AE182" i="15"/>
  <c r="AE93" s="1"/>
  <c r="AE95" s="1"/>
  <c r="AE98" s="1"/>
  <c r="AD101" i="32" l="1"/>
  <c r="AE102" s="1"/>
  <c r="AD154"/>
  <c r="AD125"/>
  <c r="AD126" s="1"/>
  <c r="AD101" i="1"/>
  <c r="AE102" s="1"/>
  <c r="AD125"/>
  <c r="AD126" s="1"/>
  <c r="AD154"/>
  <c r="AD101" i="34"/>
  <c r="AE102" s="1"/>
  <c r="AD154"/>
  <c r="AD182" i="21"/>
  <c r="AD93" s="1"/>
  <c r="AD95" s="1"/>
  <c r="AD98" s="1"/>
  <c r="AE101" i="33"/>
  <c r="AF102" s="1"/>
  <c r="AE154"/>
  <c r="AE101" i="15"/>
  <c r="AF102" s="1"/>
  <c r="AE154"/>
  <c r="AD125" i="34" l="1"/>
  <c r="AD126" s="1"/>
  <c r="AD128" s="1"/>
  <c r="AD129" s="1"/>
  <c r="AE92"/>
  <c r="AD128" i="1"/>
  <c r="AD129" s="1"/>
  <c r="AD146"/>
  <c r="AD147" s="1"/>
  <c r="AD148" s="1"/>
  <c r="AC107" s="1"/>
  <c r="AD163" s="1"/>
  <c r="AC143"/>
  <c r="AC145" s="1"/>
  <c r="AC155" s="1"/>
  <c r="AD144"/>
  <c r="AD146" i="32"/>
  <c r="AD147" s="1"/>
  <c r="AD148" s="1"/>
  <c r="AC107" s="1"/>
  <c r="AD163" s="1"/>
  <c r="AC143"/>
  <c r="AC145" s="1"/>
  <c r="AC155" s="1"/>
  <c r="AD128"/>
  <c r="AD129" s="1"/>
  <c r="AD144"/>
  <c r="AE92"/>
  <c r="AD101" i="21"/>
  <c r="AE102" s="1"/>
  <c r="AD154"/>
  <c r="AD125"/>
  <c r="AD126" s="1"/>
  <c r="AD146" i="34"/>
  <c r="AD147" s="1"/>
  <c r="AD148" s="1"/>
  <c r="AC107" s="1"/>
  <c r="AD163" s="1"/>
  <c r="AE92" i="1"/>
  <c r="AF92" i="33"/>
  <c r="AE125"/>
  <c r="AF92" i="15"/>
  <c r="AE125"/>
  <c r="AD144" i="34" l="1"/>
  <c r="AC143"/>
  <c r="AC145" s="1"/>
  <c r="AC155" s="1"/>
  <c r="AE97" i="1"/>
  <c r="AE105"/>
  <c r="AE106"/>
  <c r="AE142"/>
  <c r="AE110"/>
  <c r="AD144" i="21"/>
  <c r="AD146"/>
  <c r="AD147" s="1"/>
  <c r="AD148" s="1"/>
  <c r="AC107" s="1"/>
  <c r="AD163" s="1"/>
  <c r="AD128"/>
  <c r="AD129" s="1"/>
  <c r="AC143"/>
  <c r="AC145" s="1"/>
  <c r="AC155" s="1"/>
  <c r="AE92"/>
  <c r="AE97" i="32"/>
  <c r="AE105"/>
  <c r="AE142"/>
  <c r="AE106"/>
  <c r="AE110"/>
  <c r="AE97" i="34"/>
  <c r="AE105"/>
  <c r="AE142"/>
  <c r="AE106"/>
  <c r="AE110"/>
  <c r="AE126" i="33"/>
  <c r="AF97"/>
  <c r="AF110"/>
  <c r="AF105"/>
  <c r="AF106"/>
  <c r="AF142"/>
  <c r="AE126" i="15"/>
  <c r="AF97"/>
  <c r="AF106"/>
  <c r="AF142"/>
  <c r="AF110"/>
  <c r="AF105"/>
  <c r="AE109" i="32" l="1"/>
  <c r="AF112" s="1"/>
  <c r="AE117"/>
  <c r="AE118" s="1"/>
  <c r="AE97" i="21"/>
  <c r="AE105"/>
  <c r="AE142"/>
  <c r="AE106"/>
  <c r="AE110"/>
  <c r="AE109" i="1"/>
  <c r="AF112" s="1"/>
  <c r="AE117"/>
  <c r="AE118" s="1"/>
  <c r="AE109" i="34"/>
  <c r="AF112" s="1"/>
  <c r="AE117"/>
  <c r="AE118" s="1"/>
  <c r="AF109" i="33"/>
  <c r="AG112" s="1"/>
  <c r="AF117"/>
  <c r="AF118" s="1"/>
  <c r="AE146"/>
  <c r="AE147" s="1"/>
  <c r="AE148" s="1"/>
  <c r="AD107" s="1"/>
  <c r="AE163" s="1"/>
  <c r="AD143"/>
  <c r="AD145" s="1"/>
  <c r="AD155" s="1"/>
  <c r="AE144"/>
  <c r="AE128"/>
  <c r="AE129" s="1"/>
  <c r="AE128" i="15"/>
  <c r="AE129" s="1"/>
  <c r="AE146"/>
  <c r="AE147" s="1"/>
  <c r="AE148" s="1"/>
  <c r="AD107" s="1"/>
  <c r="AE163" s="1"/>
  <c r="AE144"/>
  <c r="AD143"/>
  <c r="AD145" s="1"/>
  <c r="AD155" s="1"/>
  <c r="AF109"/>
  <c r="AG112" s="1"/>
  <c r="AF117"/>
  <c r="AF118" s="1"/>
  <c r="AE109" i="21" l="1"/>
  <c r="AF112" s="1"/>
  <c r="AE117"/>
  <c r="AE118" s="1"/>
  <c r="AG114" i="32"/>
  <c r="AH115" s="1"/>
  <c r="AF113"/>
  <c r="AE122"/>
  <c r="AE121" s="1"/>
  <c r="AG114" i="34"/>
  <c r="AH115" s="1"/>
  <c r="AF113"/>
  <c r="AE122"/>
  <c r="AE121" s="1"/>
  <c r="AG114" i="1"/>
  <c r="AH115" s="1"/>
  <c r="AF113"/>
  <c r="AE122"/>
  <c r="AE121" s="1"/>
  <c r="AH114" i="33"/>
  <c r="AI115" s="1"/>
  <c r="AG113"/>
  <c r="AF122"/>
  <c r="AF121" s="1"/>
  <c r="AH114" i="15"/>
  <c r="AI115" s="1"/>
  <c r="AG113"/>
  <c r="AF122"/>
  <c r="AF121" s="1"/>
  <c r="AE178" i="1" l="1"/>
  <c r="AF123"/>
  <c r="AE179"/>
  <c r="AE181"/>
  <c r="AE180"/>
  <c r="AE94"/>
  <c r="AE178" i="32"/>
  <c r="AE181"/>
  <c r="AF123"/>
  <c r="AE179"/>
  <c r="AE180"/>
  <c r="AE94"/>
  <c r="AG114" i="21"/>
  <c r="AH115" s="1"/>
  <c r="AF113"/>
  <c r="AE122"/>
  <c r="AE121" s="1"/>
  <c r="AE180" i="34"/>
  <c r="AE181"/>
  <c r="AE178"/>
  <c r="AF123"/>
  <c r="AE179"/>
  <c r="AE94"/>
  <c r="AF178" i="33"/>
  <c r="AF181"/>
  <c r="AF180"/>
  <c r="AF179"/>
  <c r="AG123"/>
  <c r="AF94"/>
  <c r="AF178" i="15"/>
  <c r="AF181"/>
  <c r="AG123"/>
  <c r="AF179"/>
  <c r="AF180"/>
  <c r="AF94"/>
  <c r="AE178" i="21" l="1"/>
  <c r="AE181"/>
  <c r="AE179"/>
  <c r="AF123"/>
  <c r="AE180"/>
  <c r="AE94"/>
  <c r="AE182" i="32"/>
  <c r="AE93" s="1"/>
  <c r="AE95" s="1"/>
  <c r="AE98" s="1"/>
  <c r="AE182" i="1"/>
  <c r="AE93" s="1"/>
  <c r="AE95" s="1"/>
  <c r="AE98" s="1"/>
  <c r="AE182" i="34"/>
  <c r="AE93" s="1"/>
  <c r="AE95" s="1"/>
  <c r="AE98" s="1"/>
  <c r="AF182" i="33"/>
  <c r="AF93" s="1"/>
  <c r="AF95" s="1"/>
  <c r="AF98" s="1"/>
  <c r="AF182" i="15"/>
  <c r="AF93" s="1"/>
  <c r="AF95" s="1"/>
  <c r="AF98" s="1"/>
  <c r="AE101" i="34" l="1"/>
  <c r="AF102" s="1"/>
  <c r="AE154"/>
  <c r="AE101" i="1"/>
  <c r="AF102" s="1"/>
  <c r="AE154"/>
  <c r="AE101" i="32"/>
  <c r="AF102" s="1"/>
  <c r="AE154"/>
  <c r="AE182" i="21"/>
  <c r="AE93" s="1"/>
  <c r="AE95" s="1"/>
  <c r="AE98" s="1"/>
  <c r="AF101" i="33"/>
  <c r="AG102" s="1"/>
  <c r="AF154"/>
  <c r="AF101" i="15"/>
  <c r="AG102" s="1"/>
  <c r="AF154"/>
  <c r="AE125" i="34" l="1"/>
  <c r="AE126" s="1"/>
  <c r="AE146" s="1"/>
  <c r="AE147" s="1"/>
  <c r="AE148" s="1"/>
  <c r="AD107" s="1"/>
  <c r="AE163" s="1"/>
  <c r="AE125" i="32"/>
  <c r="AE126" s="1"/>
  <c r="AE146" s="1"/>
  <c r="AE147" s="1"/>
  <c r="AE148" s="1"/>
  <c r="AD107" s="1"/>
  <c r="AE163" s="1"/>
  <c r="AF92" i="1"/>
  <c r="AE101" i="21"/>
  <c r="AF102" s="1"/>
  <c r="AE125"/>
  <c r="AE126" s="1"/>
  <c r="AE154"/>
  <c r="AF92" i="32"/>
  <c r="AF92" i="34"/>
  <c r="AE125" i="1"/>
  <c r="AE126" s="1"/>
  <c r="AG92" i="33"/>
  <c r="AF125"/>
  <c r="AF126" s="1"/>
  <c r="AF125" i="15"/>
  <c r="AF126" s="1"/>
  <c r="AF128" s="1"/>
  <c r="AF129" s="1"/>
  <c r="AF146"/>
  <c r="AF147" s="1"/>
  <c r="AF148" s="1"/>
  <c r="AE107" s="1"/>
  <c r="AF163" s="1"/>
  <c r="AE143"/>
  <c r="AE145" s="1"/>
  <c r="AE155" s="1"/>
  <c r="AG92"/>
  <c r="AE144" i="34" l="1"/>
  <c r="AE128"/>
  <c r="AE129" s="1"/>
  <c r="AD143"/>
  <c r="AD145" s="1"/>
  <c r="AD155" s="1"/>
  <c r="AE128" i="32"/>
  <c r="AE129" s="1"/>
  <c r="AE144"/>
  <c r="AD143"/>
  <c r="AD145" s="1"/>
  <c r="AD155" s="1"/>
  <c r="AE128" i="1"/>
  <c r="AE129" s="1"/>
  <c r="AE144"/>
  <c r="AE146"/>
  <c r="AE147" s="1"/>
  <c r="AE148" s="1"/>
  <c r="AD107" s="1"/>
  <c r="AE163" s="1"/>
  <c r="AD143"/>
  <c r="AD145" s="1"/>
  <c r="AD155" s="1"/>
  <c r="AE144" i="21"/>
  <c r="AE146"/>
  <c r="AE147" s="1"/>
  <c r="AE148" s="1"/>
  <c r="AD107" s="1"/>
  <c r="AE163" s="1"/>
  <c r="AE128"/>
  <c r="AE129" s="1"/>
  <c r="AD143"/>
  <c r="AD145" s="1"/>
  <c r="AD155" s="1"/>
  <c r="AF97" i="1"/>
  <c r="AF106"/>
  <c r="AF105"/>
  <c r="AF142"/>
  <c r="AF110"/>
  <c r="AF97" i="34"/>
  <c r="AF142"/>
  <c r="AF106"/>
  <c r="AF105"/>
  <c r="AF110"/>
  <c r="AF97" i="32"/>
  <c r="AF105"/>
  <c r="AF142"/>
  <c r="AF106"/>
  <c r="AF110"/>
  <c r="AF92" i="21"/>
  <c r="AF146" i="33"/>
  <c r="AF147" s="1"/>
  <c r="AF148" s="1"/>
  <c r="AE107" s="1"/>
  <c r="AF163" s="1"/>
  <c r="AF128"/>
  <c r="AF129" s="1"/>
  <c r="AE143"/>
  <c r="AE145" s="1"/>
  <c r="AE155" s="1"/>
  <c r="AF144"/>
  <c r="AG97"/>
  <c r="AG110"/>
  <c r="AG106"/>
  <c r="AG142"/>
  <c r="AG105"/>
  <c r="AF144" i="15"/>
  <c r="AG97"/>
  <c r="AG110"/>
  <c r="AG106"/>
  <c r="AG142"/>
  <c r="AG105"/>
  <c r="AF109" i="34" l="1"/>
  <c r="AG112" s="1"/>
  <c r="AF117"/>
  <c r="AF118" s="1"/>
  <c r="AF97" i="21"/>
  <c r="AF105"/>
  <c r="AF142"/>
  <c r="AF106"/>
  <c r="AF110"/>
  <c r="AF109" i="32"/>
  <c r="AG112" s="1"/>
  <c r="AF117"/>
  <c r="AF118" s="1"/>
  <c r="AF109" i="1"/>
  <c r="AG112" s="1"/>
  <c r="AF117"/>
  <c r="AF118" s="1"/>
  <c r="B167" i="21"/>
  <c r="B167" i="32"/>
  <c r="B167" i="34"/>
  <c r="B167" i="1"/>
  <c r="B167" i="33"/>
  <c r="B167" i="15"/>
  <c r="AG109" i="33"/>
  <c r="AH112" s="1"/>
  <c r="AG117"/>
  <c r="AG118" s="1"/>
  <c r="AG109" i="15"/>
  <c r="AH112" s="1"/>
  <c r="AG117"/>
  <c r="AG118" s="1"/>
  <c r="AH114" i="1" l="1"/>
  <c r="AI115" s="1"/>
  <c r="AG113"/>
  <c r="AF122"/>
  <c r="AF121" s="1"/>
  <c r="AH114" i="32"/>
  <c r="AI115" s="1"/>
  <c r="AG113"/>
  <c r="AF122"/>
  <c r="AF121" s="1"/>
  <c r="AH114" i="34"/>
  <c r="AI115" s="1"/>
  <c r="AG113"/>
  <c r="AF122"/>
  <c r="AF121" s="1"/>
  <c r="AF109" i="21"/>
  <c r="AG112" s="1"/>
  <c r="AF117"/>
  <c r="AF118" s="1"/>
  <c r="AI114" i="33"/>
  <c r="AJ115" s="1"/>
  <c r="AH113"/>
  <c r="AG122"/>
  <c r="AG121" s="1"/>
  <c r="AI114" i="15"/>
  <c r="AJ115" s="1"/>
  <c r="AH113"/>
  <c r="AG122"/>
  <c r="AG121" s="1"/>
  <c r="AG123" i="34" l="1"/>
  <c r="AF179"/>
  <c r="AF181"/>
  <c r="AF178"/>
  <c r="AF180"/>
  <c r="AF94"/>
  <c r="AF180" i="1"/>
  <c r="AF181"/>
  <c r="AF178"/>
  <c r="AF179"/>
  <c r="AG123"/>
  <c r="AF94"/>
  <c r="AH114" i="21"/>
  <c r="AI115" s="1"/>
  <c r="AG113"/>
  <c r="AF122"/>
  <c r="AF121" s="1"/>
  <c r="AF180" i="32"/>
  <c r="AF179"/>
  <c r="AF178"/>
  <c r="AG123"/>
  <c r="AF181"/>
  <c r="AF94"/>
  <c r="AG178" i="33"/>
  <c r="AG180"/>
  <c r="AG181"/>
  <c r="AH123"/>
  <c r="AG179"/>
  <c r="AG94"/>
  <c r="AH123" i="15"/>
  <c r="AG179"/>
  <c r="AG178"/>
  <c r="AG180"/>
  <c r="AG181"/>
  <c r="AG94"/>
  <c r="AF181" i="21" l="1"/>
  <c r="AF179"/>
  <c r="AF178"/>
  <c r="AG123"/>
  <c r="AF180"/>
  <c r="AF94"/>
  <c r="AF182" i="1"/>
  <c r="AF93" s="1"/>
  <c r="AF95" s="1"/>
  <c r="AF98" s="1"/>
  <c r="AF182" i="32"/>
  <c r="AF93" s="1"/>
  <c r="AF95" s="1"/>
  <c r="AF98" s="1"/>
  <c r="AF182" i="34"/>
  <c r="AF93" s="1"/>
  <c r="AF95" s="1"/>
  <c r="AF98" s="1"/>
  <c r="AG182" i="33"/>
  <c r="AG93" s="1"/>
  <c r="AG95" s="1"/>
  <c r="AG98" s="1"/>
  <c r="AG182" i="15"/>
  <c r="AG93" s="1"/>
  <c r="AG95" s="1"/>
  <c r="AG98" s="1"/>
  <c r="AF182" i="21" l="1"/>
  <c r="AF93" s="1"/>
  <c r="AF95" s="1"/>
  <c r="AF98" s="1"/>
  <c r="AF101" i="34"/>
  <c r="AG102" s="1"/>
  <c r="AF154"/>
  <c r="AF101" i="32"/>
  <c r="AG102" s="1"/>
  <c r="AF154"/>
  <c r="AF101" i="1"/>
  <c r="AG102" s="1"/>
  <c r="AF154"/>
  <c r="AG101" i="33"/>
  <c r="AH102" s="1"/>
  <c r="AG154"/>
  <c r="AG101" i="15"/>
  <c r="AH102" s="1"/>
  <c r="AG154"/>
  <c r="AF125" i="32" l="1"/>
  <c r="AF126" s="1"/>
  <c r="AE143" s="1"/>
  <c r="AE145" s="1"/>
  <c r="AE155" s="1"/>
  <c r="AG92" i="1"/>
  <c r="AF146" i="32"/>
  <c r="AF147" s="1"/>
  <c r="AF148" s="1"/>
  <c r="AE107" s="1"/>
  <c r="AF163" s="1"/>
  <c r="AG92" i="34"/>
  <c r="AF101" i="21"/>
  <c r="AG102" s="1"/>
  <c r="AF154"/>
  <c r="AG92" i="32"/>
  <c r="AF125" i="1"/>
  <c r="AF126" s="1"/>
  <c r="AF125" i="34"/>
  <c r="AF126" s="1"/>
  <c r="AG125" i="33"/>
  <c r="AG126" s="1"/>
  <c r="AG146" s="1"/>
  <c r="AG147" s="1"/>
  <c r="AG148" s="1"/>
  <c r="AF107" s="1"/>
  <c r="AG163" s="1"/>
  <c r="AH92"/>
  <c r="AH92" i="15"/>
  <c r="AG125"/>
  <c r="AG126" s="1"/>
  <c r="AF125" i="21" l="1"/>
  <c r="AF126" s="1"/>
  <c r="AF128" s="1"/>
  <c r="AF129" s="1"/>
  <c r="AF144" i="32"/>
  <c r="AF128"/>
  <c r="AF129" s="1"/>
  <c r="AF128" i="1"/>
  <c r="AF129" s="1"/>
  <c r="AF146"/>
  <c r="AF147" s="1"/>
  <c r="AF148" s="1"/>
  <c r="AE107" s="1"/>
  <c r="AF163" s="1"/>
  <c r="AE143"/>
  <c r="AE145" s="1"/>
  <c r="AE155" s="1"/>
  <c r="AF144"/>
  <c r="AF144" i="21"/>
  <c r="AE143"/>
  <c r="AE145" s="1"/>
  <c r="AE155" s="1"/>
  <c r="AG97" i="34"/>
  <c r="AG106"/>
  <c r="AG105"/>
  <c r="AG142"/>
  <c r="AG110"/>
  <c r="AG97" i="1"/>
  <c r="AG142"/>
  <c r="AG105"/>
  <c r="AG106"/>
  <c r="AG110"/>
  <c r="AF146" i="34"/>
  <c r="AF147" s="1"/>
  <c r="AF148" s="1"/>
  <c r="AE107" s="1"/>
  <c r="AF163" s="1"/>
  <c r="AF128"/>
  <c r="AF129" s="1"/>
  <c r="AE143"/>
  <c r="AE145" s="1"/>
  <c r="AE155" s="1"/>
  <c r="AF144"/>
  <c r="AG97" i="32"/>
  <c r="AG105"/>
  <c r="AG142"/>
  <c r="AG106"/>
  <c r="AG110"/>
  <c r="AG92" i="21"/>
  <c r="AF143" i="33"/>
  <c r="AF145" s="1"/>
  <c r="AF155" s="1"/>
  <c r="AG144"/>
  <c r="AG128"/>
  <c r="AG129" s="1"/>
  <c r="AH97"/>
  <c r="AH110"/>
  <c r="AH106"/>
  <c r="AH142"/>
  <c r="AH105"/>
  <c r="AG128" i="15"/>
  <c r="AG129" s="1"/>
  <c r="AG146"/>
  <c r="AG147" s="1"/>
  <c r="AG148" s="1"/>
  <c r="AF107" s="1"/>
  <c r="AG163" s="1"/>
  <c r="AG144"/>
  <c r="AF143"/>
  <c r="AF145" s="1"/>
  <c r="AF155" s="1"/>
  <c r="AH110"/>
  <c r="AH105"/>
  <c r="AH97"/>
  <c r="AH106"/>
  <c r="AH142"/>
  <c r="AF146" i="21" l="1"/>
  <c r="AF147" s="1"/>
  <c r="AF148" s="1"/>
  <c r="AE107" s="1"/>
  <c r="AF163" s="1"/>
  <c r="AG109" i="1"/>
  <c r="AH112" s="1"/>
  <c r="AG117"/>
  <c r="AG118" s="1"/>
  <c r="AG97" i="21"/>
  <c r="AG105"/>
  <c r="AG142"/>
  <c r="AG106"/>
  <c r="AG110"/>
  <c r="AG109" i="32"/>
  <c r="AH112" s="1"/>
  <c r="AG117"/>
  <c r="AG118" s="1"/>
  <c r="AG109" i="34"/>
  <c r="AH112" s="1"/>
  <c r="AG117"/>
  <c r="AG118" s="1"/>
  <c r="B160"/>
  <c r="B160" i="1"/>
  <c r="B160" i="21"/>
  <c r="B160" i="32"/>
  <c r="B160" i="15"/>
  <c r="B160" i="33"/>
  <c r="AH109"/>
  <c r="AI112" s="1"/>
  <c r="AH117"/>
  <c r="AH118" s="1"/>
  <c r="AH117" i="15"/>
  <c r="AH118" s="1"/>
  <c r="AH109"/>
  <c r="AI112" s="1"/>
  <c r="AI114" i="34" l="1"/>
  <c r="AJ115" s="1"/>
  <c r="AH113"/>
  <c r="AG122"/>
  <c r="AG121" s="1"/>
  <c r="AI114" i="32"/>
  <c r="AJ115" s="1"/>
  <c r="AH113"/>
  <c r="AG122"/>
  <c r="AG121" s="1"/>
  <c r="AG109" i="21"/>
  <c r="AH112" s="1"/>
  <c r="AG117"/>
  <c r="AG118" s="1"/>
  <c r="AI114" i="1"/>
  <c r="AJ115" s="1"/>
  <c r="AH113"/>
  <c r="AG122"/>
  <c r="AG121" s="1"/>
  <c r="AJ114" i="33"/>
  <c r="AK115" s="1"/>
  <c r="AI113"/>
  <c r="AH122"/>
  <c r="AH121" s="1"/>
  <c r="AJ114" i="15"/>
  <c r="AK115" s="1"/>
  <c r="AI113"/>
  <c r="AH122"/>
  <c r="AH121" s="1"/>
  <c r="AG179" i="32" l="1"/>
  <c r="AG181"/>
  <c r="AH123"/>
  <c r="AG178"/>
  <c r="AG180"/>
  <c r="AG94"/>
  <c r="AG180" i="1"/>
  <c r="AG179"/>
  <c r="AG178"/>
  <c r="AH123"/>
  <c r="AG181"/>
  <c r="AG94"/>
  <c r="AI114" i="21"/>
  <c r="AJ115" s="1"/>
  <c r="AH113"/>
  <c r="AG122"/>
  <c r="AG121" s="1"/>
  <c r="AG181" i="34"/>
  <c r="AG179"/>
  <c r="AG180"/>
  <c r="AH123"/>
  <c r="AG178"/>
  <c r="AG94"/>
  <c r="AI123" i="33"/>
  <c r="AH179"/>
  <c r="AH178"/>
  <c r="AH180"/>
  <c r="AH181"/>
  <c r="AH94"/>
  <c r="AH178" i="15"/>
  <c r="AH181"/>
  <c r="AH180"/>
  <c r="AI123"/>
  <c r="AH179"/>
  <c r="AH94"/>
  <c r="AG182" i="34" l="1"/>
  <c r="AG93" s="1"/>
  <c r="AG95" s="1"/>
  <c r="AG98" s="1"/>
  <c r="AG182" i="32"/>
  <c r="AG93" s="1"/>
  <c r="AG95" s="1"/>
  <c r="AG98" s="1"/>
  <c r="AG178" i="21"/>
  <c r="AG180"/>
  <c r="AH123"/>
  <c r="AG179"/>
  <c r="AG181"/>
  <c r="AG94"/>
  <c r="AG182" i="1"/>
  <c r="AG93" s="1"/>
  <c r="AG95" s="1"/>
  <c r="AG98" s="1"/>
  <c r="AH182" i="33"/>
  <c r="AH93" s="1"/>
  <c r="AH95" s="1"/>
  <c r="AH98" s="1"/>
  <c r="AH182" i="15"/>
  <c r="AH93" s="1"/>
  <c r="AH95" s="1"/>
  <c r="AH98" s="1"/>
  <c r="AG101" i="32" l="1"/>
  <c r="AH102" s="1"/>
  <c r="AG154"/>
  <c r="AG125"/>
  <c r="AG126" s="1"/>
  <c r="AG101" i="1"/>
  <c r="AH102" s="1"/>
  <c r="AG154"/>
  <c r="AG182" i="21"/>
  <c r="AG93" s="1"/>
  <c r="AG95" s="1"/>
  <c r="AG98" s="1"/>
  <c r="AG101" i="34"/>
  <c r="AH102" s="1"/>
  <c r="AG154"/>
  <c r="AH101" i="33"/>
  <c r="AI102" s="1"/>
  <c r="AH154"/>
  <c r="AH101" i="15"/>
  <c r="AI102" s="1"/>
  <c r="AH154"/>
  <c r="AG125" i="34" l="1"/>
  <c r="AG126" s="1"/>
  <c r="AG146" s="1"/>
  <c r="AG147" s="1"/>
  <c r="AG148" s="1"/>
  <c r="AF107" s="1"/>
  <c r="AG163" s="1"/>
  <c r="AG101" i="21"/>
  <c r="AH102" s="1"/>
  <c r="AG154"/>
  <c r="AG125"/>
  <c r="AG126" s="1"/>
  <c r="AH92" i="1"/>
  <c r="AH92" i="34"/>
  <c r="AG146" i="32"/>
  <c r="AG147" s="1"/>
  <c r="AG148" s="1"/>
  <c r="AF107" s="1"/>
  <c r="AG163" s="1"/>
  <c r="AF143"/>
  <c r="AF145" s="1"/>
  <c r="AF155" s="1"/>
  <c r="AG128"/>
  <c r="AG129" s="1"/>
  <c r="AG144"/>
  <c r="AH92"/>
  <c r="AG125" i="1"/>
  <c r="AG126" s="1"/>
  <c r="AH125" i="33"/>
  <c r="AH126" s="1"/>
  <c r="AH146" s="1"/>
  <c r="AH147" s="1"/>
  <c r="AH148" s="1"/>
  <c r="AG107" s="1"/>
  <c r="AH163" s="1"/>
  <c r="AI92"/>
  <c r="AH125" i="15"/>
  <c r="AH126" s="1"/>
  <c r="AI92"/>
  <c r="AG144" i="34" l="1"/>
  <c r="AG128"/>
  <c r="AG129" s="1"/>
  <c r="AF143"/>
  <c r="AF145" s="1"/>
  <c r="AF155" s="1"/>
  <c r="AG128" i="1"/>
  <c r="AG129" s="1"/>
  <c r="AG146"/>
  <c r="AG147" s="1"/>
  <c r="AG148" s="1"/>
  <c r="AF107" s="1"/>
  <c r="AG163" s="1"/>
  <c r="AF143"/>
  <c r="AF145" s="1"/>
  <c r="AF155" s="1"/>
  <c r="AG144"/>
  <c r="AH97" i="32"/>
  <c r="AH142"/>
  <c r="AH106"/>
  <c r="AH105"/>
  <c r="AH110"/>
  <c r="AH97" i="34"/>
  <c r="AH106"/>
  <c r="AH105"/>
  <c r="AH142"/>
  <c r="AH110"/>
  <c r="AH97" i="1"/>
  <c r="AH142"/>
  <c r="AH106"/>
  <c r="AH105"/>
  <c r="AH110"/>
  <c r="AG128" i="21"/>
  <c r="AG129" s="1"/>
  <c r="AG144"/>
  <c r="AG146"/>
  <c r="AG147" s="1"/>
  <c r="AG148" s="1"/>
  <c r="AF107" s="1"/>
  <c r="AG163" s="1"/>
  <c r="AF143"/>
  <c r="AF145" s="1"/>
  <c r="AF155" s="1"/>
  <c r="AH92"/>
  <c r="AH128" i="33"/>
  <c r="AH129" s="1"/>
  <c r="AH144"/>
  <c r="AG143"/>
  <c r="AG145" s="1"/>
  <c r="AG155" s="1"/>
  <c r="AI97"/>
  <c r="AI110"/>
  <c r="AI106"/>
  <c r="AI142"/>
  <c r="AI105"/>
  <c r="AH128" i="15"/>
  <c r="AH129" s="1"/>
  <c r="AH146"/>
  <c r="AH147" s="1"/>
  <c r="AH148" s="1"/>
  <c r="AG107" s="1"/>
  <c r="AH163" s="1"/>
  <c r="AH144"/>
  <c r="AG143"/>
  <c r="AG145" s="1"/>
  <c r="AG155" s="1"/>
  <c r="AI97"/>
  <c r="AI110"/>
  <c r="AI105"/>
  <c r="AI106"/>
  <c r="AI142"/>
  <c r="AH97" i="21" l="1"/>
  <c r="AH106"/>
  <c r="AH105"/>
  <c r="AH142"/>
  <c r="AH110"/>
  <c r="AH109" i="1"/>
  <c r="AI112" s="1"/>
  <c r="AH117"/>
  <c r="AH118" s="1"/>
  <c r="AH109" i="32"/>
  <c r="AI112" s="1"/>
  <c r="AH117"/>
  <c r="AH118" s="1"/>
  <c r="AH109" i="34"/>
  <c r="AI112" s="1"/>
  <c r="AH117"/>
  <c r="AH118" s="1"/>
  <c r="AI109" i="33"/>
  <c r="AJ112" s="1"/>
  <c r="AI117"/>
  <c r="AI118" s="1"/>
  <c r="AI109" i="15"/>
  <c r="AJ112" s="1"/>
  <c r="AI117"/>
  <c r="AI118" s="1"/>
  <c r="AH109" i="21" l="1"/>
  <c r="AI112" s="1"/>
  <c r="AH117"/>
  <c r="AH118" s="1"/>
  <c r="AJ114" i="34"/>
  <c r="AK115" s="1"/>
  <c r="AI113"/>
  <c r="AH122"/>
  <c r="AH121" s="1"/>
  <c r="AJ114" i="32"/>
  <c r="AK115" s="1"/>
  <c r="AI113"/>
  <c r="AH122"/>
  <c r="AH121" s="1"/>
  <c r="AJ114" i="1"/>
  <c r="AK115" s="1"/>
  <c r="AI113"/>
  <c r="AH122"/>
  <c r="AH121" s="1"/>
  <c r="AK114" i="33"/>
  <c r="AL115" s="1"/>
  <c r="AJ113"/>
  <c r="AI122"/>
  <c r="AI121" s="1"/>
  <c r="AK114" i="15"/>
  <c r="AL115" s="1"/>
  <c r="AJ113"/>
  <c r="AI122"/>
  <c r="AI121" s="1"/>
  <c r="AH178" i="32" l="1"/>
  <c r="AH181"/>
  <c r="AI123"/>
  <c r="AH180"/>
  <c r="AH179"/>
  <c r="AH94"/>
  <c r="AI123" i="1"/>
  <c r="AH180"/>
  <c r="AH178"/>
  <c r="AH179"/>
  <c r="AH181"/>
  <c r="AH94"/>
  <c r="AH180" i="34"/>
  <c r="AH179"/>
  <c r="AH178"/>
  <c r="AH181"/>
  <c r="AI123"/>
  <c r="AH94"/>
  <c r="AJ114" i="21"/>
  <c r="AK115" s="1"/>
  <c r="AI113"/>
  <c r="AH122"/>
  <c r="AH121" s="1"/>
  <c r="AI178" i="33"/>
  <c r="AJ123"/>
  <c r="AI179"/>
  <c r="AI181"/>
  <c r="AI180"/>
  <c r="AI94"/>
  <c r="AI178" i="15"/>
  <c r="AI180"/>
  <c r="AI181"/>
  <c r="AI179"/>
  <c r="AJ123"/>
  <c r="AI94"/>
  <c r="AH178" i="21" l="1"/>
  <c r="AH180"/>
  <c r="AI123"/>
  <c r="AH179"/>
  <c r="AH181"/>
  <c r="AH94"/>
  <c r="AH182" i="34"/>
  <c r="AH93" s="1"/>
  <c r="AH95" s="1"/>
  <c r="AH98" s="1"/>
  <c r="AH182" i="1"/>
  <c r="AH93" s="1"/>
  <c r="AH95" s="1"/>
  <c r="AH98" s="1"/>
  <c r="AH182" i="32"/>
  <c r="AH93" s="1"/>
  <c r="AH95" s="1"/>
  <c r="AH98" s="1"/>
  <c r="AI182" i="33"/>
  <c r="AI93" s="1"/>
  <c r="AI95" s="1"/>
  <c r="AI98" s="1"/>
  <c r="AI182" i="15"/>
  <c r="AI93" s="1"/>
  <c r="AI95" s="1"/>
  <c r="AI98" s="1"/>
  <c r="AH101" i="1" l="1"/>
  <c r="AI102" s="1"/>
  <c r="AH154"/>
  <c r="AH101" i="32"/>
  <c r="AI102" s="1"/>
  <c r="AH154"/>
  <c r="AH125"/>
  <c r="AH126" s="1"/>
  <c r="AH101" i="34"/>
  <c r="AI102" s="1"/>
  <c r="AH154"/>
  <c r="AH182" i="21"/>
  <c r="AH93" s="1"/>
  <c r="AH95" s="1"/>
  <c r="AH98" s="1"/>
  <c r="AI101" i="33"/>
  <c r="AJ102" s="1"/>
  <c r="AI154"/>
  <c r="AI101" i="15"/>
  <c r="AJ102" s="1"/>
  <c r="AI154"/>
  <c r="AH125" i="1" l="1"/>
  <c r="AH126" s="1"/>
  <c r="AH146" s="1"/>
  <c r="AH147" s="1"/>
  <c r="AH148" s="1"/>
  <c r="AG107" s="1"/>
  <c r="AH163" s="1"/>
  <c r="AH125" i="34"/>
  <c r="AH126" s="1"/>
  <c r="AH128" s="1"/>
  <c r="AH129" s="1"/>
  <c r="AH101" i="21"/>
  <c r="AI102" s="1"/>
  <c r="AH154"/>
  <c r="AH125"/>
  <c r="AH126" s="1"/>
  <c r="AH146" i="32"/>
  <c r="AH147" s="1"/>
  <c r="AH148" s="1"/>
  <c r="AG107" s="1"/>
  <c r="AH163" s="1"/>
  <c r="AG143"/>
  <c r="AG145" s="1"/>
  <c r="AG155" s="1"/>
  <c r="AH128"/>
  <c r="AH129" s="1"/>
  <c r="AH144"/>
  <c r="AI92"/>
  <c r="AH128" i="1"/>
  <c r="AH129" s="1"/>
  <c r="AG143"/>
  <c r="AG145" s="1"/>
  <c r="AG155" s="1"/>
  <c r="AI92" i="34"/>
  <c r="AI92" i="1"/>
  <c r="AI125" i="33"/>
  <c r="AI126" s="1"/>
  <c r="AI144" s="1"/>
  <c r="AJ92"/>
  <c r="AJ92" i="15"/>
  <c r="AI125"/>
  <c r="AI126" s="1"/>
  <c r="AH144" i="1" l="1"/>
  <c r="AH146" i="34"/>
  <c r="AH147" s="1"/>
  <c r="AH148" s="1"/>
  <c r="AG107" s="1"/>
  <c r="AH163" s="1"/>
  <c r="AG143"/>
  <c r="AG145" s="1"/>
  <c r="AG155" s="1"/>
  <c r="AH144"/>
  <c r="AI97" i="1"/>
  <c r="AI105"/>
  <c r="AI106"/>
  <c r="AI142"/>
  <c r="AI110"/>
  <c r="AI97" i="34"/>
  <c r="AI105"/>
  <c r="AI142"/>
  <c r="AI106"/>
  <c r="AI110"/>
  <c r="AI97" i="32"/>
  <c r="AI105"/>
  <c r="AI142"/>
  <c r="AI106"/>
  <c r="AI110"/>
  <c r="AH128" i="21"/>
  <c r="AH129" s="1"/>
  <c r="AH144"/>
  <c r="AH146"/>
  <c r="AH147" s="1"/>
  <c r="AH148" s="1"/>
  <c r="AG107" s="1"/>
  <c r="AH163" s="1"/>
  <c r="AG143"/>
  <c r="AG145" s="1"/>
  <c r="AG155" s="1"/>
  <c r="AI92"/>
  <c r="AI146" i="33"/>
  <c r="AI147" s="1"/>
  <c r="AI148" s="1"/>
  <c r="AH107" s="1"/>
  <c r="AI163" s="1"/>
  <c r="AI128"/>
  <c r="AI129" s="1"/>
  <c r="AH143"/>
  <c r="AH145" s="1"/>
  <c r="AH155" s="1"/>
  <c r="AJ97"/>
  <c r="AJ110"/>
  <c r="AJ105"/>
  <c r="AJ106"/>
  <c r="AJ142"/>
  <c r="AI128" i="15"/>
  <c r="AI129" s="1"/>
  <c r="AI146"/>
  <c r="AI147" s="1"/>
  <c r="AI148" s="1"/>
  <c r="AH107" s="1"/>
  <c r="AI163" s="1"/>
  <c r="AI144"/>
  <c r="AH143"/>
  <c r="AH145" s="1"/>
  <c r="AH155" s="1"/>
  <c r="AJ110"/>
  <c r="AJ106"/>
  <c r="AJ97"/>
  <c r="AJ142"/>
  <c r="AJ105"/>
  <c r="AI97" i="21" l="1"/>
  <c r="AI105"/>
  <c r="AI142"/>
  <c r="AI106"/>
  <c r="AI110"/>
  <c r="AI109" i="32"/>
  <c r="AJ112" s="1"/>
  <c r="AI117"/>
  <c r="AI118" s="1"/>
  <c r="AI109" i="1"/>
  <c r="AJ112" s="1"/>
  <c r="AI117"/>
  <c r="AI118" s="1"/>
  <c r="AI109" i="34"/>
  <c r="AJ112" s="1"/>
  <c r="AI117"/>
  <c r="AI118" s="1"/>
  <c r="AJ109" i="33"/>
  <c r="AK112" s="1"/>
  <c r="AJ117"/>
  <c r="AJ118" s="1"/>
  <c r="AJ117" i="15"/>
  <c r="AJ118" s="1"/>
  <c r="AJ109"/>
  <c r="AK112" s="1"/>
  <c r="AK114" i="34" l="1"/>
  <c r="AL115" s="1"/>
  <c r="AJ113"/>
  <c r="AI122"/>
  <c r="AI121" s="1"/>
  <c r="AI109" i="21"/>
  <c r="AJ112" s="1"/>
  <c r="AI117"/>
  <c r="AI118" s="1"/>
  <c r="AK114" i="1"/>
  <c r="AL115" s="1"/>
  <c r="AJ113"/>
  <c r="AI122"/>
  <c r="AI121" s="1"/>
  <c r="AK114" i="32"/>
  <c r="AL115" s="1"/>
  <c r="AJ113"/>
  <c r="AI122"/>
  <c r="AI121" s="1"/>
  <c r="AL114" i="33"/>
  <c r="AM115" s="1"/>
  <c r="AK113"/>
  <c r="AJ122"/>
  <c r="AJ121" s="1"/>
  <c r="AL114" i="15"/>
  <c r="AM115" s="1"/>
  <c r="AK113"/>
  <c r="AJ122"/>
  <c r="AJ121" s="1"/>
  <c r="AI180" i="32" l="1"/>
  <c r="AI179"/>
  <c r="AI178"/>
  <c r="AI181"/>
  <c r="AJ123"/>
  <c r="AI94"/>
  <c r="AI181" i="34"/>
  <c r="AJ123"/>
  <c r="AI178"/>
  <c r="AI179"/>
  <c r="AI180"/>
  <c r="AI94"/>
  <c r="AI178" i="1"/>
  <c r="AI179"/>
  <c r="AI181"/>
  <c r="AI180"/>
  <c r="AJ123"/>
  <c r="AI94"/>
  <c r="AK114" i="21"/>
  <c r="AL115" s="1"/>
  <c r="AJ113"/>
  <c r="AI122"/>
  <c r="AI121" s="1"/>
  <c r="AJ181" i="33"/>
  <c r="AJ180"/>
  <c r="AJ178"/>
  <c r="AK123"/>
  <c r="AJ179"/>
  <c r="AJ94"/>
  <c r="AJ178" i="15"/>
  <c r="AJ179"/>
  <c r="AK123"/>
  <c r="AJ180"/>
  <c r="AJ181"/>
  <c r="AJ94"/>
  <c r="AI178" i="21" l="1"/>
  <c r="AI180"/>
  <c r="AJ123"/>
  <c r="AI179"/>
  <c r="AI181"/>
  <c r="AI94"/>
  <c r="AI182" i="1"/>
  <c r="AI93" s="1"/>
  <c r="AI95" s="1"/>
  <c r="AI98" s="1"/>
  <c r="AI182" i="34"/>
  <c r="AI93" s="1"/>
  <c r="AI95" s="1"/>
  <c r="AI98" s="1"/>
  <c r="AI182" i="32"/>
  <c r="AI93" s="1"/>
  <c r="AI95" s="1"/>
  <c r="AI98" s="1"/>
  <c r="AJ182" i="33"/>
  <c r="AJ93" s="1"/>
  <c r="AJ95" s="1"/>
  <c r="AJ98" s="1"/>
  <c r="AJ182" i="15"/>
  <c r="AJ93" s="1"/>
  <c r="AJ95" s="1"/>
  <c r="AJ98" s="1"/>
  <c r="AI101" i="32" l="1"/>
  <c r="AJ102" s="1"/>
  <c r="AI154"/>
  <c r="AI101" i="34"/>
  <c r="AJ102" s="1"/>
  <c r="AI154"/>
  <c r="AI101" i="1"/>
  <c r="AJ102" s="1"/>
  <c r="AI154"/>
  <c r="AI125"/>
  <c r="AI126" s="1"/>
  <c r="AI182" i="21"/>
  <c r="AI93" s="1"/>
  <c r="AI95" s="1"/>
  <c r="AI98" s="1"/>
  <c r="AJ101" i="33"/>
  <c r="AK102" s="1"/>
  <c r="AJ154"/>
  <c r="AJ101" i="15"/>
  <c r="AK102" s="1"/>
  <c r="AJ154"/>
  <c r="AI125" i="32" l="1"/>
  <c r="AI126" s="1"/>
  <c r="AH143" s="1"/>
  <c r="AH145" s="1"/>
  <c r="AH155" s="1"/>
  <c r="AJ92" i="34"/>
  <c r="AI146" i="32"/>
  <c r="AI147" s="1"/>
  <c r="AI148" s="1"/>
  <c r="AH107" s="1"/>
  <c r="AI163" s="1"/>
  <c r="AI101" i="21"/>
  <c r="AJ102" s="1"/>
  <c r="AI154"/>
  <c r="AI128" i="1"/>
  <c r="AI129" s="1"/>
  <c r="AH143"/>
  <c r="AH145" s="1"/>
  <c r="AH155" s="1"/>
  <c r="AI144"/>
  <c r="AI146"/>
  <c r="AI147" s="1"/>
  <c r="AI148" s="1"/>
  <c r="AH107" s="1"/>
  <c r="AI163" s="1"/>
  <c r="AJ92"/>
  <c r="AJ92" i="32"/>
  <c r="AI125" i="34"/>
  <c r="AI126" s="1"/>
  <c r="AK92" i="33"/>
  <c r="AJ125"/>
  <c r="AJ126" s="1"/>
  <c r="AJ125" i="15"/>
  <c r="AJ126" s="1"/>
  <c r="AJ128" s="1"/>
  <c r="AJ129" s="1"/>
  <c r="AK92"/>
  <c r="AJ144" l="1"/>
  <c r="AI125" i="21"/>
  <c r="AI126" s="1"/>
  <c r="AI128" i="32"/>
  <c r="AI129" s="1"/>
  <c r="AI144"/>
  <c r="AI146" i="34"/>
  <c r="AI147" s="1"/>
  <c r="AI148" s="1"/>
  <c r="AH107" s="1"/>
  <c r="AI163" s="1"/>
  <c r="AI128"/>
  <c r="AI129" s="1"/>
  <c r="AI144"/>
  <c r="AH143"/>
  <c r="AH145" s="1"/>
  <c r="AH155" s="1"/>
  <c r="AI128" i="21"/>
  <c r="AI129" s="1"/>
  <c r="AI144"/>
  <c r="AI146"/>
  <c r="AI147" s="1"/>
  <c r="AI148" s="1"/>
  <c r="AH107" s="1"/>
  <c r="AI163" s="1"/>
  <c r="AH143"/>
  <c r="AH145" s="1"/>
  <c r="AH155" s="1"/>
  <c r="AJ97" i="34"/>
  <c r="AJ142"/>
  <c r="AJ106"/>
  <c r="AJ105"/>
  <c r="AJ110"/>
  <c r="AJ97" i="32"/>
  <c r="AJ105"/>
  <c r="AJ142"/>
  <c r="AJ106"/>
  <c r="AJ110"/>
  <c r="AJ97" i="1"/>
  <c r="AJ106"/>
  <c r="AJ105"/>
  <c r="AJ142"/>
  <c r="AJ110"/>
  <c r="AJ92" i="21"/>
  <c r="AJ146" i="33"/>
  <c r="AJ147" s="1"/>
  <c r="AJ148" s="1"/>
  <c r="AI107" s="1"/>
  <c r="AJ163" s="1"/>
  <c r="AJ128"/>
  <c r="AJ129" s="1"/>
  <c r="AI143"/>
  <c r="AI145" s="1"/>
  <c r="AI155" s="1"/>
  <c r="AJ144"/>
  <c r="AK97"/>
  <c r="AK110"/>
  <c r="AK106"/>
  <c r="AK142"/>
  <c r="AK105"/>
  <c r="AI143" i="15"/>
  <c r="AI145" s="1"/>
  <c r="AI155" s="1"/>
  <c r="AJ146"/>
  <c r="AJ147" s="1"/>
  <c r="AJ148" s="1"/>
  <c r="AI107" s="1"/>
  <c r="AJ163" s="1"/>
  <c r="AK97"/>
  <c r="AK110"/>
  <c r="AK106"/>
  <c r="AK105"/>
  <c r="AK142"/>
  <c r="AJ109" i="32" l="1"/>
  <c r="AK112" s="1"/>
  <c r="AJ117"/>
  <c r="AJ118" s="1"/>
  <c r="AJ97" i="21"/>
  <c r="AJ105"/>
  <c r="AJ142"/>
  <c r="AJ106"/>
  <c r="AJ110"/>
  <c r="AJ109" i="1"/>
  <c r="AK112" s="1"/>
  <c r="AJ117"/>
  <c r="AJ118" s="1"/>
  <c r="AJ109" i="34"/>
  <c r="AK112" s="1"/>
  <c r="AJ117"/>
  <c r="AJ118" s="1"/>
  <c r="AK109" i="33"/>
  <c r="AL112" s="1"/>
  <c r="AK117"/>
  <c r="AK118" s="1"/>
  <c r="AK109" i="15"/>
  <c r="AL112" s="1"/>
  <c r="AK117"/>
  <c r="AK118" s="1"/>
  <c r="AL114" i="34" l="1"/>
  <c r="AM115" s="1"/>
  <c r="AK113"/>
  <c r="AJ122"/>
  <c r="AJ121" s="1"/>
  <c r="AL114" i="1"/>
  <c r="AM115" s="1"/>
  <c r="AK113"/>
  <c r="AJ122"/>
  <c r="AJ121" s="1"/>
  <c r="AJ109" i="21"/>
  <c r="AK112" s="1"/>
  <c r="AJ117"/>
  <c r="AJ118" s="1"/>
  <c r="AL114" i="32"/>
  <c r="AM115" s="1"/>
  <c r="AK113"/>
  <c r="AJ122"/>
  <c r="AJ121" s="1"/>
  <c r="AM114" i="33"/>
  <c r="AN115" s="1"/>
  <c r="AL113"/>
  <c r="AK122"/>
  <c r="AK121" s="1"/>
  <c r="AM114" i="15"/>
  <c r="AN115" s="1"/>
  <c r="AL113"/>
  <c r="AK122"/>
  <c r="AK121" s="1"/>
  <c r="AJ178" i="32" l="1"/>
  <c r="AJ181"/>
  <c r="AK123"/>
  <c r="AJ179"/>
  <c r="AJ180"/>
  <c r="AJ94"/>
  <c r="AL114" i="21"/>
  <c r="AM115" s="1"/>
  <c r="AK113"/>
  <c r="AJ122"/>
  <c r="AJ121" s="1"/>
  <c r="AJ179" i="34"/>
  <c r="AJ180"/>
  <c r="AJ178"/>
  <c r="AK123"/>
  <c r="AJ181"/>
  <c r="AJ94"/>
  <c r="AJ180" i="1"/>
  <c r="AK123"/>
  <c r="AJ178"/>
  <c r="AJ179"/>
  <c r="AJ181"/>
  <c r="AJ94"/>
  <c r="AK178" i="33"/>
  <c r="AK180"/>
  <c r="AK181"/>
  <c r="AL123"/>
  <c r="AK179"/>
  <c r="AK94"/>
  <c r="AK178" i="15"/>
  <c r="AL123"/>
  <c r="AK179"/>
  <c r="AK181"/>
  <c r="AK180"/>
  <c r="AK94"/>
  <c r="AJ180" i="21" l="1"/>
  <c r="AK123"/>
  <c r="AJ178"/>
  <c r="AJ179"/>
  <c r="AJ181"/>
  <c r="AJ94"/>
  <c r="AJ182" i="32"/>
  <c r="AJ93" s="1"/>
  <c r="AJ95" s="1"/>
  <c r="AJ98" s="1"/>
  <c r="AJ182" i="1"/>
  <c r="AJ93" s="1"/>
  <c r="AJ95" s="1"/>
  <c r="AJ98" s="1"/>
  <c r="AJ182" i="34"/>
  <c r="AJ93" s="1"/>
  <c r="AJ95" s="1"/>
  <c r="AJ98" s="1"/>
  <c r="AK182" i="33"/>
  <c r="AK93" s="1"/>
  <c r="AK95" s="1"/>
  <c r="AK98" s="1"/>
  <c r="AK182" i="15"/>
  <c r="AK93" s="1"/>
  <c r="AK95" s="1"/>
  <c r="AK98" s="1"/>
  <c r="AJ101" i="34" l="1"/>
  <c r="AK102" s="1"/>
  <c r="AJ154"/>
  <c r="AJ101" i="32"/>
  <c r="AK102" s="1"/>
  <c r="AJ154"/>
  <c r="AJ182" i="21"/>
  <c r="AJ93" s="1"/>
  <c r="AJ95" s="1"/>
  <c r="AJ98" s="1"/>
  <c r="AJ101" i="1"/>
  <c r="AK102" s="1"/>
  <c r="AJ125"/>
  <c r="AJ126" s="1"/>
  <c r="AJ154"/>
  <c r="AK101" i="33"/>
  <c r="AL102" s="1"/>
  <c r="AK154"/>
  <c r="AK101" i="15"/>
  <c r="AL102" s="1"/>
  <c r="AK154"/>
  <c r="AJ125" i="34" l="1"/>
  <c r="AJ126" s="1"/>
  <c r="AJ128" s="1"/>
  <c r="AJ129" s="1"/>
  <c r="AJ128" i="1"/>
  <c r="AJ129" s="1"/>
  <c r="AJ146"/>
  <c r="AJ147" s="1"/>
  <c r="AJ148" s="1"/>
  <c r="AI107" s="1"/>
  <c r="AJ163" s="1"/>
  <c r="AJ144"/>
  <c r="AI143"/>
  <c r="AI145" s="1"/>
  <c r="AI155" s="1"/>
  <c r="AK92" i="32"/>
  <c r="AJ146" i="34"/>
  <c r="AJ147" s="1"/>
  <c r="AJ148" s="1"/>
  <c r="AI107" s="1"/>
  <c r="AJ163" s="1"/>
  <c r="AK92" i="1"/>
  <c r="AJ101" i="21"/>
  <c r="AK102" s="1"/>
  <c r="AJ154"/>
  <c r="AK92" i="34"/>
  <c r="AJ125" i="32"/>
  <c r="AJ126" s="1"/>
  <c r="AK125" i="33"/>
  <c r="AK126" s="1"/>
  <c r="AK146" s="1"/>
  <c r="AK147" s="1"/>
  <c r="AK148" s="1"/>
  <c r="AJ107" s="1"/>
  <c r="AK163" s="1"/>
  <c r="AL92"/>
  <c r="AL92" i="15"/>
  <c r="AK125"/>
  <c r="AK126" s="1"/>
  <c r="AJ125" i="21" l="1"/>
  <c r="AJ126" s="1"/>
  <c r="AJ128" s="1"/>
  <c r="AJ129" s="1"/>
  <c r="AJ144" i="34"/>
  <c r="AI143"/>
  <c r="AI145" s="1"/>
  <c r="AI155" s="1"/>
  <c r="AJ146" i="32"/>
  <c r="AJ147" s="1"/>
  <c r="AJ148" s="1"/>
  <c r="AI107" s="1"/>
  <c r="AJ163" s="1"/>
  <c r="AI143"/>
  <c r="AI145" s="1"/>
  <c r="AI155" s="1"/>
  <c r="AJ128"/>
  <c r="AJ129" s="1"/>
  <c r="AJ144"/>
  <c r="AJ144" i="21"/>
  <c r="AI143"/>
  <c r="AI145" s="1"/>
  <c r="AI155" s="1"/>
  <c r="AK97" i="1"/>
  <c r="AK142"/>
  <c r="AK105"/>
  <c r="AK106"/>
  <c r="AK110"/>
  <c r="AK97" i="32"/>
  <c r="AK105"/>
  <c r="AK142"/>
  <c r="AK106"/>
  <c r="AK110"/>
  <c r="AK97" i="34"/>
  <c r="AK106"/>
  <c r="AK105"/>
  <c r="AK142"/>
  <c r="AK110"/>
  <c r="AK92" i="21"/>
  <c r="AK144" i="33"/>
  <c r="AK128"/>
  <c r="AK129" s="1"/>
  <c r="AJ143"/>
  <c r="AJ145" s="1"/>
  <c r="AJ155" s="1"/>
  <c r="AL97"/>
  <c r="AL110"/>
  <c r="AL106"/>
  <c r="AL142"/>
  <c r="AL105"/>
  <c r="AK128" i="15"/>
  <c r="AK129" s="1"/>
  <c r="AK146"/>
  <c r="AK147" s="1"/>
  <c r="AK148" s="1"/>
  <c r="AJ107" s="1"/>
  <c r="AK163" s="1"/>
  <c r="AK144"/>
  <c r="AJ143"/>
  <c r="AJ145" s="1"/>
  <c r="AJ155" s="1"/>
  <c r="AL110"/>
  <c r="AL105"/>
  <c r="AL97"/>
  <c r="AL106"/>
  <c r="AL142"/>
  <c r="AJ146" i="21" l="1"/>
  <c r="AJ147" s="1"/>
  <c r="AJ148" s="1"/>
  <c r="AI107" s="1"/>
  <c r="AJ163" s="1"/>
  <c r="AK109" i="32"/>
  <c r="AL112" s="1"/>
  <c r="AK117"/>
  <c r="AK118" s="1"/>
  <c r="AK97" i="21"/>
  <c r="AK105"/>
  <c r="AK142"/>
  <c r="AK106"/>
  <c r="AK110"/>
  <c r="AK109" i="34"/>
  <c r="AL112" s="1"/>
  <c r="AK117"/>
  <c r="AK118" s="1"/>
  <c r="AK109" i="1"/>
  <c r="AL112" s="1"/>
  <c r="AK117"/>
  <c r="AK118" s="1"/>
  <c r="AL109" i="33"/>
  <c r="AM112" s="1"/>
  <c r="AL117"/>
  <c r="AL118" s="1"/>
  <c r="AL117" i="15"/>
  <c r="AL118" s="1"/>
  <c r="AL109"/>
  <c r="AM112" s="1"/>
  <c r="AM114" i="1" l="1"/>
  <c r="AN115" s="1"/>
  <c r="AL113"/>
  <c r="AK122"/>
  <c r="AK121" s="1"/>
  <c r="AM114" i="34"/>
  <c r="AN115" s="1"/>
  <c r="AL113"/>
  <c r="AK122"/>
  <c r="AK121" s="1"/>
  <c r="AK109" i="21"/>
  <c r="AL112" s="1"/>
  <c r="AK117"/>
  <c r="AK118" s="1"/>
  <c r="AM114" i="32"/>
  <c r="AN115" s="1"/>
  <c r="AL113"/>
  <c r="AK122"/>
  <c r="AK121" s="1"/>
  <c r="AN114" i="33"/>
  <c r="AO115" s="1"/>
  <c r="AM113"/>
  <c r="AL122"/>
  <c r="AL121" s="1"/>
  <c r="AN114" i="15"/>
  <c r="AO115" s="1"/>
  <c r="AM113"/>
  <c r="AL122"/>
  <c r="AL121" s="1"/>
  <c r="AK178" i="34" l="1"/>
  <c r="AK180"/>
  <c r="AK179"/>
  <c r="AL123"/>
  <c r="AK181"/>
  <c r="AK94"/>
  <c r="AK178" i="32"/>
  <c r="AL123"/>
  <c r="AK181"/>
  <c r="AK180"/>
  <c r="AK179"/>
  <c r="AK94"/>
  <c r="AM114" i="21"/>
  <c r="AN115" s="1"/>
  <c r="AL113"/>
  <c r="AK122"/>
  <c r="AK121" s="1"/>
  <c r="AL123" i="1"/>
  <c r="AK180"/>
  <c r="AK178"/>
  <c r="AK179"/>
  <c r="AK181"/>
  <c r="AK94"/>
  <c r="AL178" i="33"/>
  <c r="AL181"/>
  <c r="AL180"/>
  <c r="AL179"/>
  <c r="AM123"/>
  <c r="AL94"/>
  <c r="AL178" i="15"/>
  <c r="AL180"/>
  <c r="AL181"/>
  <c r="AL179"/>
  <c r="AM123"/>
  <c r="AL94"/>
  <c r="AK182" i="1" l="1"/>
  <c r="AK93" s="1"/>
  <c r="AK95" s="1"/>
  <c r="AK98" s="1"/>
  <c r="AK180" i="21"/>
  <c r="AL123"/>
  <c r="AK178"/>
  <c r="AK181"/>
  <c r="AK179"/>
  <c r="AK94"/>
  <c r="AK182" i="32"/>
  <c r="AK93" s="1"/>
  <c r="AK95" s="1"/>
  <c r="AK98" s="1"/>
  <c r="AK182" i="34"/>
  <c r="AK93" s="1"/>
  <c r="AK95" s="1"/>
  <c r="AK98" s="1"/>
  <c r="AL182" i="33"/>
  <c r="AL93" s="1"/>
  <c r="AL95" s="1"/>
  <c r="AL98" s="1"/>
  <c r="AL182" i="15"/>
  <c r="AL93" s="1"/>
  <c r="AL95" s="1"/>
  <c r="AL98" s="1"/>
  <c r="AK101" i="32" l="1"/>
  <c r="AL102" s="1"/>
  <c r="AK154"/>
  <c r="AK125"/>
  <c r="AK126" s="1"/>
  <c r="AK101" i="34"/>
  <c r="AL102" s="1"/>
  <c r="AK154"/>
  <c r="AK182" i="21"/>
  <c r="AK93" s="1"/>
  <c r="AK95" s="1"/>
  <c r="AK98" s="1"/>
  <c r="AK101" i="1"/>
  <c r="AL102" s="1"/>
  <c r="AK154"/>
  <c r="AL101" i="33"/>
  <c r="AM102" s="1"/>
  <c r="AL154"/>
  <c r="AL101" i="15"/>
  <c r="AM102" s="1"/>
  <c r="AL154"/>
  <c r="AK125" i="1" l="1"/>
  <c r="AK126" s="1"/>
  <c r="AK144" s="1"/>
  <c r="AK128"/>
  <c r="AK129" s="1"/>
  <c r="AJ143"/>
  <c r="AJ145" s="1"/>
  <c r="AJ155" s="1"/>
  <c r="AK101" i="21"/>
  <c r="AL102" s="1"/>
  <c r="AK154"/>
  <c r="AL92" i="34"/>
  <c r="AL92" i="1"/>
  <c r="AK146" i="32"/>
  <c r="AK147" s="1"/>
  <c r="AK148" s="1"/>
  <c r="AJ107" s="1"/>
  <c r="AK163" s="1"/>
  <c r="AJ143"/>
  <c r="AJ145" s="1"/>
  <c r="AJ155" s="1"/>
  <c r="AK128"/>
  <c r="AK129" s="1"/>
  <c r="AK144"/>
  <c r="AL92"/>
  <c r="AK125" i="34"/>
  <c r="AK126" s="1"/>
  <c r="AM92" i="33"/>
  <c r="AL125"/>
  <c r="AL126" s="1"/>
  <c r="AL125" i="15"/>
  <c r="AL126" s="1"/>
  <c r="AM92"/>
  <c r="AK146" i="1" l="1"/>
  <c r="AK147" s="1"/>
  <c r="AK148" s="1"/>
  <c r="AJ107" s="1"/>
  <c r="AK163" s="1"/>
  <c r="AL97" i="32"/>
  <c r="AL142"/>
  <c r="AL106"/>
  <c r="AL105"/>
  <c r="AL110"/>
  <c r="AL97" i="1"/>
  <c r="AL142"/>
  <c r="AL106"/>
  <c r="AL105"/>
  <c r="AL110"/>
  <c r="AL97" i="34"/>
  <c r="AL106"/>
  <c r="AL105"/>
  <c r="AL142"/>
  <c r="AL110"/>
  <c r="AL92" i="21"/>
  <c r="AK146" i="34"/>
  <c r="AK147" s="1"/>
  <c r="AK148" s="1"/>
  <c r="AJ107" s="1"/>
  <c r="AK163" s="1"/>
  <c r="AK128"/>
  <c r="AK129" s="1"/>
  <c r="AK144"/>
  <c r="AJ143"/>
  <c r="AJ145" s="1"/>
  <c r="AJ155" s="1"/>
  <c r="AK125" i="21"/>
  <c r="AK126" s="1"/>
  <c r="AL146" i="33"/>
  <c r="AL147" s="1"/>
  <c r="AL148" s="1"/>
  <c r="AK107" s="1"/>
  <c r="AL163" s="1"/>
  <c r="AK143"/>
  <c r="AK145" s="1"/>
  <c r="AK155" s="1"/>
  <c r="AL144"/>
  <c r="AL128"/>
  <c r="AL129" s="1"/>
  <c r="AM97"/>
  <c r="AM110"/>
  <c r="AM106"/>
  <c r="AM142"/>
  <c r="AM105"/>
  <c r="AL128" i="15"/>
  <c r="AL129" s="1"/>
  <c r="AL146"/>
  <c r="AL147" s="1"/>
  <c r="AL148" s="1"/>
  <c r="AK107" s="1"/>
  <c r="AL163" s="1"/>
  <c r="AL144"/>
  <c r="AK143"/>
  <c r="AK145" s="1"/>
  <c r="AK155" s="1"/>
  <c r="AM97"/>
  <c r="AM110"/>
  <c r="AM105"/>
  <c r="AM142"/>
  <c r="AM106"/>
  <c r="AL109" i="1" l="1"/>
  <c r="AM112" s="1"/>
  <c r="AL117"/>
  <c r="AL118" s="1"/>
  <c r="AK128" i="21"/>
  <c r="AK129" s="1"/>
  <c r="AK144"/>
  <c r="AK146"/>
  <c r="AK147" s="1"/>
  <c r="AK148" s="1"/>
  <c r="AJ107" s="1"/>
  <c r="AK163" s="1"/>
  <c r="AJ143"/>
  <c r="AJ145" s="1"/>
  <c r="AJ155" s="1"/>
  <c r="AL97"/>
  <c r="AL106"/>
  <c r="AL105"/>
  <c r="AL142"/>
  <c r="AL110"/>
  <c r="AL109" i="34"/>
  <c r="AM112" s="1"/>
  <c r="AL117"/>
  <c r="AL118" s="1"/>
  <c r="AL109" i="32"/>
  <c r="AM112" s="1"/>
  <c r="AL117"/>
  <c r="AL118" s="1"/>
  <c r="AM109" i="33"/>
  <c r="AN112" s="1"/>
  <c r="AM117"/>
  <c r="AM118" s="1"/>
  <c r="AM109" i="15"/>
  <c r="AN112" s="1"/>
  <c r="AM117"/>
  <c r="AM118" s="1"/>
  <c r="AN114" i="32" l="1"/>
  <c r="AO115" s="1"/>
  <c r="AM113"/>
  <c r="AL122"/>
  <c r="AL121" s="1"/>
  <c r="AN114" i="34"/>
  <c r="AO115" s="1"/>
  <c r="AM113"/>
  <c r="AL122"/>
  <c r="AL121" s="1"/>
  <c r="AL109" i="21"/>
  <c r="AM112" s="1"/>
  <c r="AL117"/>
  <c r="AL118" s="1"/>
  <c r="AN114" i="1"/>
  <c r="AO115" s="1"/>
  <c r="AM113"/>
  <c r="AL122"/>
  <c r="AL121" s="1"/>
  <c r="AO114" i="33"/>
  <c r="AP115" s="1"/>
  <c r="AN113"/>
  <c r="AM122"/>
  <c r="AM121" s="1"/>
  <c r="AO114" i="15"/>
  <c r="AP115" s="1"/>
  <c r="AN113"/>
  <c r="AM122"/>
  <c r="AM121" s="1"/>
  <c r="AM123" i="34" l="1"/>
  <c r="AL181"/>
  <c r="AL178"/>
  <c r="AL180"/>
  <c r="AL179"/>
  <c r="AL94"/>
  <c r="AL181" i="1"/>
  <c r="AL179"/>
  <c r="AL178"/>
  <c r="AM123"/>
  <c r="AL180"/>
  <c r="AL94"/>
  <c r="AN114" i="21"/>
  <c r="AO115" s="1"/>
  <c r="AM113"/>
  <c r="AL122"/>
  <c r="AL121" s="1"/>
  <c r="AL178" i="32"/>
  <c r="AL180"/>
  <c r="AL179"/>
  <c r="AM123"/>
  <c r="AL181"/>
  <c r="AL94"/>
  <c r="AM179" i="33"/>
  <c r="AN123"/>
  <c r="AM178"/>
  <c r="AM181"/>
  <c r="AM180"/>
  <c r="AM94"/>
  <c r="AM178" i="15"/>
  <c r="AM180"/>
  <c r="AM181"/>
  <c r="AM179"/>
  <c r="AN123"/>
  <c r="AM94"/>
  <c r="AL182" i="32" l="1"/>
  <c r="AL93" s="1"/>
  <c r="AL95" s="1"/>
  <c r="AL98" s="1"/>
  <c r="AL178" i="21"/>
  <c r="AM123"/>
  <c r="AL180"/>
  <c r="AL181"/>
  <c r="AL179"/>
  <c r="AL94"/>
  <c r="AL182" i="1"/>
  <c r="AL93" s="1"/>
  <c r="AL95" s="1"/>
  <c r="AL98" s="1"/>
  <c r="AL182" i="34"/>
  <c r="AL93" s="1"/>
  <c r="AL95" s="1"/>
  <c r="AL98" s="1"/>
  <c r="AM182" i="33"/>
  <c r="AM93" s="1"/>
  <c r="AM95" s="1"/>
  <c r="AM98" s="1"/>
  <c r="AM182" i="15"/>
  <c r="AM93" s="1"/>
  <c r="AM95" s="1"/>
  <c r="AM98" s="1"/>
  <c r="AL101" i="1" l="1"/>
  <c r="AM102" s="1"/>
  <c r="AL154"/>
  <c r="AL101" i="34"/>
  <c r="AM102" s="1"/>
  <c r="AL154"/>
  <c r="AL182" i="21"/>
  <c r="AL93" s="1"/>
  <c r="AL95" s="1"/>
  <c r="AL98" s="1"/>
  <c r="AL101" i="32"/>
  <c r="AM102" s="1"/>
  <c r="AL154"/>
  <c r="AM101" i="33"/>
  <c r="AN102" s="1"/>
  <c r="AM154"/>
  <c r="AM101" i="15"/>
  <c r="AN102" s="1"/>
  <c r="AM154"/>
  <c r="AL125" i="1" l="1"/>
  <c r="AL126" s="1"/>
  <c r="AL146" s="1"/>
  <c r="AL147" s="1"/>
  <c r="AL148" s="1"/>
  <c r="AK107" s="1"/>
  <c r="AL163" s="1"/>
  <c r="AL125" i="32"/>
  <c r="AL126" s="1"/>
  <c r="AK143" s="1"/>
  <c r="AK145" s="1"/>
  <c r="AK155" s="1"/>
  <c r="AM92" i="34"/>
  <c r="AL144" i="1"/>
  <c r="AL146" i="32"/>
  <c r="AL147" s="1"/>
  <c r="AL148" s="1"/>
  <c r="AK107" s="1"/>
  <c r="AL163" s="1"/>
  <c r="AM92"/>
  <c r="AL101" i="21"/>
  <c r="AM102" s="1"/>
  <c r="AL154"/>
  <c r="AM92" i="1"/>
  <c r="AL125" i="34"/>
  <c r="AL126" s="1"/>
  <c r="AN92" i="33"/>
  <c r="AM125"/>
  <c r="AM126" s="1"/>
  <c r="AM125" i="15"/>
  <c r="AM126" s="1"/>
  <c r="AM128" s="1"/>
  <c r="AM129" s="1"/>
  <c r="AL143"/>
  <c r="AL145" s="1"/>
  <c r="AL155" s="1"/>
  <c r="AN92"/>
  <c r="AL125" i="21" l="1"/>
  <c r="AL126" s="1"/>
  <c r="AL128" s="1"/>
  <c r="AL129" s="1"/>
  <c r="AM146" i="15"/>
  <c r="AM147" s="1"/>
  <c r="AM148" s="1"/>
  <c r="AL107" s="1"/>
  <c r="AM163" s="1"/>
  <c r="AK143" i="1"/>
  <c r="AK145" s="1"/>
  <c r="AK155" s="1"/>
  <c r="AM144" i="15"/>
  <c r="AL128" i="1"/>
  <c r="AL129" s="1"/>
  <c r="AL128" i="32"/>
  <c r="AL129" s="1"/>
  <c r="AL144"/>
  <c r="AL146" i="34"/>
  <c r="AL147" s="1"/>
  <c r="AL148" s="1"/>
  <c r="AK107" s="1"/>
  <c r="AL163" s="1"/>
  <c r="AL128"/>
  <c r="AL129" s="1"/>
  <c r="AK143"/>
  <c r="AK145" s="1"/>
  <c r="AK155" s="1"/>
  <c r="AL144"/>
  <c r="AL144" i="21"/>
  <c r="AK143"/>
  <c r="AK145" s="1"/>
  <c r="AK155" s="1"/>
  <c r="AM97" i="32"/>
  <c r="AM105"/>
  <c r="AM142"/>
  <c r="AM106"/>
  <c r="AM110"/>
  <c r="AM97" i="34"/>
  <c r="AM106"/>
  <c r="AM105"/>
  <c r="AM142"/>
  <c r="AM110"/>
  <c r="AM97" i="1"/>
  <c r="AM105"/>
  <c r="AM106"/>
  <c r="AM142"/>
  <c r="AM110"/>
  <c r="AM92" i="21"/>
  <c r="AN97" i="33"/>
  <c r="AN110"/>
  <c r="AN105"/>
  <c r="AN106"/>
  <c r="AN142"/>
  <c r="AM146"/>
  <c r="AM147" s="1"/>
  <c r="AM148" s="1"/>
  <c r="AL107" s="1"/>
  <c r="AM163" s="1"/>
  <c r="AM144"/>
  <c r="AM128"/>
  <c r="AM129" s="1"/>
  <c r="AL143"/>
  <c r="AL145" s="1"/>
  <c r="AL155" s="1"/>
  <c r="AN110" i="15"/>
  <c r="AN106"/>
  <c r="AN142"/>
  <c r="AN97"/>
  <c r="AN105"/>
  <c r="AL146" i="21" l="1"/>
  <c r="AL147" s="1"/>
  <c r="AL148" s="1"/>
  <c r="AK107" s="1"/>
  <c r="AL163" s="1"/>
  <c r="AM97"/>
  <c r="AM105"/>
  <c r="AM142"/>
  <c r="AM106"/>
  <c r="AM110"/>
  <c r="AM109" i="1"/>
  <c r="AN112" s="1"/>
  <c r="AM117"/>
  <c r="AM118" s="1"/>
  <c r="AM109" i="32"/>
  <c r="AN112" s="1"/>
  <c r="AM117"/>
  <c r="AM118" s="1"/>
  <c r="AM109" i="34"/>
  <c r="AN112" s="1"/>
  <c r="AM117"/>
  <c r="AM118" s="1"/>
  <c r="AN109" i="33"/>
  <c r="AO112" s="1"/>
  <c r="AN117"/>
  <c r="AN118" s="1"/>
  <c r="AN117" i="15"/>
  <c r="AN118" s="1"/>
  <c r="AN109"/>
  <c r="AO112" s="1"/>
  <c r="AM109" i="21" l="1"/>
  <c r="AN112" s="1"/>
  <c r="AM117"/>
  <c r="AM118" s="1"/>
  <c r="AO114" i="34"/>
  <c r="AP115" s="1"/>
  <c r="AN113"/>
  <c r="AM122"/>
  <c r="AM121" s="1"/>
  <c r="AO114" i="32"/>
  <c r="AP115" s="1"/>
  <c r="AN113"/>
  <c r="AM122"/>
  <c r="AM121" s="1"/>
  <c r="AO114" i="1"/>
  <c r="AP115" s="1"/>
  <c r="AN113"/>
  <c r="AM122"/>
  <c r="AM121" s="1"/>
  <c r="AP114" i="33"/>
  <c r="AQ115" s="1"/>
  <c r="AO113"/>
  <c r="AN122"/>
  <c r="AN121" s="1"/>
  <c r="AP114" i="15"/>
  <c r="AQ115" s="1"/>
  <c r="AO113"/>
  <c r="AN122"/>
  <c r="AN121" s="1"/>
  <c r="AM178" i="1" l="1"/>
  <c r="AN123"/>
  <c r="AM180"/>
  <c r="AM179"/>
  <c r="AM181"/>
  <c r="AM94"/>
  <c r="AM180" i="34"/>
  <c r="AM179"/>
  <c r="AM178"/>
  <c r="AM181"/>
  <c r="AN123"/>
  <c r="AM94"/>
  <c r="AO114" i="21"/>
  <c r="AP115" s="1"/>
  <c r="AN113"/>
  <c r="AM122"/>
  <c r="AM121" s="1"/>
  <c r="AM181" i="32"/>
  <c r="AN123"/>
  <c r="AM178"/>
  <c r="AM179"/>
  <c r="AM180"/>
  <c r="AM94"/>
  <c r="AN178" i="33"/>
  <c r="AN179"/>
  <c r="AO123"/>
  <c r="AN180"/>
  <c r="AN181"/>
  <c r="AN94"/>
  <c r="AN178" i="15"/>
  <c r="AO123"/>
  <c r="AN179"/>
  <c r="AN181"/>
  <c r="AN180"/>
  <c r="AN94"/>
  <c r="AN123" i="21" l="1"/>
  <c r="AM180"/>
  <c r="AM178"/>
  <c r="AM181"/>
  <c r="AM179"/>
  <c r="AM94"/>
  <c r="AM182" i="34"/>
  <c r="AM93" s="1"/>
  <c r="AM95" s="1"/>
  <c r="AM98" s="1"/>
  <c r="AM182" i="1"/>
  <c r="AM93" s="1"/>
  <c r="AM95" s="1"/>
  <c r="AM98" s="1"/>
  <c r="AM182" i="32"/>
  <c r="AM93" s="1"/>
  <c r="AM95" s="1"/>
  <c r="AM98" s="1"/>
  <c r="AN182" i="33"/>
  <c r="AN93" s="1"/>
  <c r="AN95" s="1"/>
  <c r="AN98" s="1"/>
  <c r="AN182" i="15"/>
  <c r="AN93" s="1"/>
  <c r="AN95" s="1"/>
  <c r="AN98" s="1"/>
  <c r="AM101" i="1" l="1"/>
  <c r="AN102" s="1"/>
  <c r="AM154"/>
  <c r="AM101" i="34"/>
  <c r="AN102" s="1"/>
  <c r="AM154"/>
  <c r="AM182" i="21"/>
  <c r="AM93" s="1"/>
  <c r="AM95" s="1"/>
  <c r="AM98" s="1"/>
  <c r="AM101" i="32"/>
  <c r="AN102" s="1"/>
  <c r="AM154"/>
  <c r="AN101" i="33"/>
  <c r="AO102" s="1"/>
  <c r="AN154"/>
  <c r="AN101" i="15"/>
  <c r="AO102" s="1"/>
  <c r="AN154"/>
  <c r="AM125" i="34" l="1"/>
  <c r="AM126" s="1"/>
  <c r="AM146" s="1"/>
  <c r="AM147" s="1"/>
  <c r="AM148" s="1"/>
  <c r="AL107" s="1"/>
  <c r="AM163" s="1"/>
  <c r="AM125" i="32"/>
  <c r="AM126" s="1"/>
  <c r="AM146" s="1"/>
  <c r="AM147" s="1"/>
  <c r="AM148" s="1"/>
  <c r="AL107" s="1"/>
  <c r="AM163" s="1"/>
  <c r="AN92"/>
  <c r="AN92" i="1"/>
  <c r="AM101" i="21"/>
  <c r="AN102" s="1"/>
  <c r="AM154"/>
  <c r="AN92" i="34"/>
  <c r="AM125" i="1"/>
  <c r="AM126" s="1"/>
  <c r="AN125" i="33"/>
  <c r="AN126" s="1"/>
  <c r="AN146" s="1"/>
  <c r="AN147" s="1"/>
  <c r="AN148" s="1"/>
  <c r="AM107" s="1"/>
  <c r="AN163" s="1"/>
  <c r="AO92"/>
  <c r="AO92" i="15"/>
  <c r="AN125"/>
  <c r="AN126" s="1"/>
  <c r="AM125" i="21" l="1"/>
  <c r="AM126" s="1"/>
  <c r="AM144" s="1"/>
  <c r="AL143" i="34"/>
  <c r="AL145" s="1"/>
  <c r="AL155" s="1"/>
  <c r="AM144"/>
  <c r="AM128"/>
  <c r="AM129" s="1"/>
  <c r="AM144" i="32"/>
  <c r="AL143"/>
  <c r="AL145" s="1"/>
  <c r="AL155" s="1"/>
  <c r="AM128"/>
  <c r="AM129" s="1"/>
  <c r="AN97" i="34"/>
  <c r="AN142"/>
  <c r="AN106"/>
  <c r="AN105"/>
  <c r="AN110"/>
  <c r="AN92" i="21"/>
  <c r="AM128" i="1"/>
  <c r="AM129" s="1"/>
  <c r="AM146"/>
  <c r="AM147" s="1"/>
  <c r="AM148" s="1"/>
  <c r="AL107" s="1"/>
  <c r="AM163" s="1"/>
  <c r="AL143"/>
  <c r="AL145" s="1"/>
  <c r="AL155" s="1"/>
  <c r="AM144"/>
  <c r="AL143" i="21"/>
  <c r="AL145" s="1"/>
  <c r="AL155" s="1"/>
  <c r="AN97" i="1"/>
  <c r="AN106"/>
  <c r="AN105"/>
  <c r="AN142"/>
  <c r="AN110"/>
  <c r="AN97" i="32"/>
  <c r="AN105"/>
  <c r="AN142"/>
  <c r="AN106"/>
  <c r="AN110"/>
  <c r="AN144" i="33"/>
  <c r="AM143"/>
  <c r="AM145" s="1"/>
  <c r="AM155" s="1"/>
  <c r="AN128"/>
  <c r="AN129" s="1"/>
  <c r="AO97"/>
  <c r="AO110"/>
  <c r="AO106"/>
  <c r="AO142"/>
  <c r="AO105"/>
  <c r="AN128" i="15"/>
  <c r="AN129" s="1"/>
  <c r="AN146"/>
  <c r="AN147" s="1"/>
  <c r="AN148" s="1"/>
  <c r="AM107" s="1"/>
  <c r="AN163" s="1"/>
  <c r="AN144"/>
  <c r="AM143"/>
  <c r="AM145" s="1"/>
  <c r="AM155" s="1"/>
  <c r="AO97"/>
  <c r="AO110"/>
  <c r="AO106"/>
  <c r="AO142"/>
  <c r="AO105"/>
  <c r="AM146" i="21" l="1"/>
  <c r="AM147" s="1"/>
  <c r="AM148" s="1"/>
  <c r="AL107" s="1"/>
  <c r="AM163" s="1"/>
  <c r="AM128"/>
  <c r="AM129" s="1"/>
  <c r="AN109" i="32"/>
  <c r="AO112" s="1"/>
  <c r="AN117"/>
  <c r="AN118" s="1"/>
  <c r="AN97" i="21"/>
  <c r="AN105"/>
  <c r="AN142"/>
  <c r="AN106"/>
  <c r="AN110"/>
  <c r="AN109" i="34"/>
  <c r="AO112" s="1"/>
  <c r="AN117"/>
  <c r="AN118" s="1"/>
  <c r="AN109" i="1"/>
  <c r="AO112" s="1"/>
  <c r="AN117"/>
  <c r="AN118" s="1"/>
  <c r="AO109" i="33"/>
  <c r="AP112" s="1"/>
  <c r="AO117"/>
  <c r="AO118" s="1"/>
  <c r="AO109" i="15"/>
  <c r="AP112" s="1"/>
  <c r="AO117"/>
  <c r="AO118" s="1"/>
  <c r="AP114" i="1" l="1"/>
  <c r="AQ115" s="1"/>
  <c r="AO113"/>
  <c r="AN122"/>
  <c r="AN121" s="1"/>
  <c r="AN109" i="21"/>
  <c r="AO112" s="1"/>
  <c r="AN117"/>
  <c r="AN118" s="1"/>
  <c r="AP114" i="32"/>
  <c r="AQ115" s="1"/>
  <c r="AO113"/>
  <c r="AN122"/>
  <c r="AN121" s="1"/>
  <c r="AP114" i="34"/>
  <c r="AQ115" s="1"/>
  <c r="AO113"/>
  <c r="AN122"/>
  <c r="AN121" s="1"/>
  <c r="AQ114" i="33"/>
  <c r="AR115" s="1"/>
  <c r="AP113"/>
  <c r="AO122"/>
  <c r="AO121" s="1"/>
  <c r="AQ114" i="15"/>
  <c r="AR115" s="1"/>
  <c r="AP113"/>
  <c r="AO122"/>
  <c r="AO121" s="1"/>
  <c r="AN178" i="34" l="1"/>
  <c r="AN180"/>
  <c r="AN179"/>
  <c r="AO123"/>
  <c r="AN181"/>
  <c r="AN94"/>
  <c r="AN178" i="1"/>
  <c r="AN180"/>
  <c r="AO123"/>
  <c r="AN181"/>
  <c r="AN179"/>
  <c r="AN94"/>
  <c r="AO123" i="32"/>
  <c r="AN181"/>
  <c r="AN179"/>
  <c r="AN178"/>
  <c r="AN180"/>
  <c r="AN94"/>
  <c r="AP114" i="21"/>
  <c r="AQ115" s="1"/>
  <c r="AO113"/>
  <c r="AN122"/>
  <c r="AN121" s="1"/>
  <c r="AO181" i="33"/>
  <c r="AO180"/>
  <c r="AO178"/>
  <c r="AP123"/>
  <c r="AO179"/>
  <c r="AO94"/>
  <c r="AO178" i="15"/>
  <c r="AO179"/>
  <c r="AP123"/>
  <c r="AO180"/>
  <c r="AO181"/>
  <c r="AO94"/>
  <c r="AO123" i="21" l="1"/>
  <c r="AN181"/>
  <c r="AN178"/>
  <c r="AN179"/>
  <c r="AN180"/>
  <c r="AN94"/>
  <c r="AN182" i="1"/>
  <c r="AN93" s="1"/>
  <c r="AN95" s="1"/>
  <c r="AN98" s="1"/>
  <c r="AN182" i="34"/>
  <c r="AN93" s="1"/>
  <c r="AN95" s="1"/>
  <c r="AN98" s="1"/>
  <c r="AN182" i="32"/>
  <c r="AN93" s="1"/>
  <c r="AN95" s="1"/>
  <c r="AN98" s="1"/>
  <c r="AO182" i="33"/>
  <c r="AO93" s="1"/>
  <c r="AO95" s="1"/>
  <c r="AO98" s="1"/>
  <c r="AO182" i="15"/>
  <c r="AO93" s="1"/>
  <c r="AO95" s="1"/>
  <c r="AO98" s="1"/>
  <c r="AN101" i="32" l="1"/>
  <c r="AO102" s="1"/>
  <c r="AN154"/>
  <c r="AN101" i="1"/>
  <c r="AO102" s="1"/>
  <c r="AN154"/>
  <c r="AN125"/>
  <c r="AN126" s="1"/>
  <c r="AN101" i="34"/>
  <c r="AO102" s="1"/>
  <c r="AN154"/>
  <c r="AN182" i="21"/>
  <c r="AN93" s="1"/>
  <c r="AN95" s="1"/>
  <c r="AN98" s="1"/>
  <c r="AO101" i="33"/>
  <c r="AP102" s="1"/>
  <c r="AO154"/>
  <c r="AO101" i="15"/>
  <c r="AP102" s="1"/>
  <c r="AO154"/>
  <c r="AN125" i="34" l="1"/>
  <c r="AN126" s="1"/>
  <c r="AN146" s="1"/>
  <c r="AN147" s="1"/>
  <c r="AN148" s="1"/>
  <c r="AM107" s="1"/>
  <c r="AN163" s="1"/>
  <c r="AN125" i="32"/>
  <c r="AN126" s="1"/>
  <c r="AN146" s="1"/>
  <c r="AN147" s="1"/>
  <c r="AN148" s="1"/>
  <c r="AM107" s="1"/>
  <c r="AN163" s="1"/>
  <c r="AN101" i="21"/>
  <c r="AO102" s="1"/>
  <c r="AN154"/>
  <c r="AN146" i="1"/>
  <c r="AN147" s="1"/>
  <c r="AN148" s="1"/>
  <c r="AM107" s="1"/>
  <c r="AN163" s="1"/>
  <c r="AM143"/>
  <c r="AM145" s="1"/>
  <c r="AM155" s="1"/>
  <c r="AN128"/>
  <c r="AN129" s="1"/>
  <c r="AN144"/>
  <c r="AO92"/>
  <c r="AO92" i="34"/>
  <c r="AO92" i="32"/>
  <c r="AP92" i="33"/>
  <c r="AO125"/>
  <c r="AO126" s="1"/>
  <c r="AP92" i="15"/>
  <c r="AO125"/>
  <c r="AO126" s="1"/>
  <c r="AN125" i="21" l="1"/>
  <c r="AN126" s="1"/>
  <c r="AN144" s="1"/>
  <c r="AM143" i="34"/>
  <c r="AM145" s="1"/>
  <c r="AM155" s="1"/>
  <c r="AN144"/>
  <c r="AN128"/>
  <c r="AN129" s="1"/>
  <c r="AN144" i="32"/>
  <c r="AM143"/>
  <c r="AM145" s="1"/>
  <c r="AM155" s="1"/>
  <c r="AN128"/>
  <c r="AN129" s="1"/>
  <c r="AO97"/>
  <c r="AO105"/>
  <c r="AO142"/>
  <c r="AO106"/>
  <c r="AO110"/>
  <c r="AO97" i="34"/>
  <c r="AO142"/>
  <c r="AO105"/>
  <c r="AO106"/>
  <c r="AO110"/>
  <c r="AO97" i="1"/>
  <c r="AO142"/>
  <c r="AO105"/>
  <c r="AO106"/>
  <c r="AO110"/>
  <c r="AO92" i="21"/>
  <c r="AO146" i="33"/>
  <c r="AO147" s="1"/>
  <c r="AO148" s="1"/>
  <c r="AN107" s="1"/>
  <c r="AO163" s="1"/>
  <c r="AN143"/>
  <c r="AN145" s="1"/>
  <c r="AN155" s="1"/>
  <c r="AO128"/>
  <c r="AO129" s="1"/>
  <c r="B130" s="1"/>
  <c r="D130" s="1"/>
  <c r="AO144"/>
  <c r="AP97"/>
  <c r="AP110"/>
  <c r="AP106"/>
  <c r="AP142"/>
  <c r="AP105"/>
  <c r="AO128" i="15"/>
  <c r="AO129" s="1"/>
  <c r="B130" s="1"/>
  <c r="D130" s="1"/>
  <c r="AO146"/>
  <c r="AO147" s="1"/>
  <c r="AO148" s="1"/>
  <c r="AN107" s="1"/>
  <c r="AO163" s="1"/>
  <c r="AO144"/>
  <c r="AN143"/>
  <c r="AN145" s="1"/>
  <c r="AN155" s="1"/>
  <c r="AP110"/>
  <c r="AP105"/>
  <c r="AP106"/>
  <c r="AP97"/>
  <c r="AP142"/>
  <c r="AM143" i="21" l="1"/>
  <c r="AM145" s="1"/>
  <c r="AM155" s="1"/>
  <c r="AN146"/>
  <c r="AN147" s="1"/>
  <c r="AN148" s="1"/>
  <c r="AM107" s="1"/>
  <c r="AN163" s="1"/>
  <c r="AN128"/>
  <c r="AN129" s="1"/>
  <c r="AO109" i="34"/>
  <c r="AP112" s="1"/>
  <c r="AO117"/>
  <c r="AO118" s="1"/>
  <c r="AO97" i="21"/>
  <c r="AO105"/>
  <c r="AO142"/>
  <c r="AO106"/>
  <c r="AO110"/>
  <c r="AO109" i="1"/>
  <c r="AP112" s="1"/>
  <c r="AO117"/>
  <c r="AO118" s="1"/>
  <c r="AO109" i="32"/>
  <c r="AP112" s="1"/>
  <c r="AO117"/>
  <c r="AO118" s="1"/>
  <c r="AP109" i="33"/>
  <c r="AQ112" s="1"/>
  <c r="AP117"/>
  <c r="AP118" s="1"/>
  <c r="AP117" i="15"/>
  <c r="AP118" s="1"/>
  <c r="AP109"/>
  <c r="AQ112" s="1"/>
  <c r="AQ114" i="32" l="1"/>
  <c r="AR115" s="1"/>
  <c r="AP113"/>
  <c r="AO122"/>
  <c r="AO121" s="1"/>
  <c r="AQ114" i="1"/>
  <c r="AR115" s="1"/>
  <c r="AP113"/>
  <c r="AO122"/>
  <c r="AO121" s="1"/>
  <c r="AO109" i="21"/>
  <c r="AP112" s="1"/>
  <c r="AO117"/>
  <c r="AO118" s="1"/>
  <c r="AQ114" i="34"/>
  <c r="AR115" s="1"/>
  <c r="AP113"/>
  <c r="AO122"/>
  <c r="AO121" s="1"/>
  <c r="AR114" i="33"/>
  <c r="AS115" s="1"/>
  <c r="AQ113"/>
  <c r="AP122"/>
  <c r="AP121" s="1"/>
  <c r="AR114" i="15"/>
  <c r="AS115" s="1"/>
  <c r="AQ113"/>
  <c r="AP122"/>
  <c r="AP121" s="1"/>
  <c r="AO178" i="1" l="1"/>
  <c r="AP123"/>
  <c r="AO181"/>
  <c r="AO179"/>
  <c r="AO180"/>
  <c r="AO94"/>
  <c r="AO179" i="34"/>
  <c r="AP123"/>
  <c r="AO178"/>
  <c r="AO181"/>
  <c r="AO180"/>
  <c r="AO94"/>
  <c r="AQ114" i="21"/>
  <c r="AR115" s="1"/>
  <c r="AP113"/>
  <c r="AO122"/>
  <c r="AO121" s="1"/>
  <c r="AO180" i="32"/>
  <c r="AP123"/>
  <c r="AO178"/>
  <c r="AO179"/>
  <c r="AO181"/>
  <c r="AO94"/>
  <c r="AP178" i="33"/>
  <c r="AP181"/>
  <c r="AP180"/>
  <c r="AP179"/>
  <c r="AQ123"/>
  <c r="AP94"/>
  <c r="AP178" i="15"/>
  <c r="AP181"/>
  <c r="AP180"/>
  <c r="AQ123"/>
  <c r="AP179"/>
  <c r="AP94"/>
  <c r="AO182" i="32" l="1"/>
  <c r="AO93" s="1"/>
  <c r="AO95" s="1"/>
  <c r="AO98" s="1"/>
  <c r="AO178" i="21"/>
  <c r="AO181"/>
  <c r="AP123"/>
  <c r="AO179"/>
  <c r="AO180"/>
  <c r="AO94"/>
  <c r="AO182" i="34"/>
  <c r="AO93" s="1"/>
  <c r="AO95" s="1"/>
  <c r="AO98" s="1"/>
  <c r="AO182" i="1"/>
  <c r="AO93" s="1"/>
  <c r="AO95" s="1"/>
  <c r="AO98" s="1"/>
  <c r="AP182" i="33"/>
  <c r="AP93" s="1"/>
  <c r="AP95" s="1"/>
  <c r="AP98" s="1"/>
  <c r="AP182" i="15"/>
  <c r="AP93" s="1"/>
  <c r="AP95" s="1"/>
  <c r="AP98" s="1"/>
  <c r="AO101" i="32" l="1"/>
  <c r="AP102" s="1"/>
  <c r="AO154"/>
  <c r="AO125"/>
  <c r="AO126" s="1"/>
  <c r="AO101" i="1"/>
  <c r="AP102" s="1"/>
  <c r="AO154"/>
  <c r="AO101" i="34"/>
  <c r="AP102" s="1"/>
  <c r="AO154"/>
  <c r="AO182" i="21"/>
  <c r="AO93" s="1"/>
  <c r="AO95" s="1"/>
  <c r="AO98" s="1"/>
  <c r="AP101" i="33"/>
  <c r="AQ102" s="1"/>
  <c r="AP154"/>
  <c r="AP101" i="15"/>
  <c r="AQ102" s="1"/>
  <c r="AP154"/>
  <c r="AO101" i="21" l="1"/>
  <c r="AP102" s="1"/>
  <c r="AO154"/>
  <c r="AO125"/>
  <c r="AO126" s="1"/>
  <c r="AP92" i="34"/>
  <c r="AP92" i="1"/>
  <c r="AO146" i="32"/>
  <c r="AO147" s="1"/>
  <c r="AO148" s="1"/>
  <c r="AN107" s="1"/>
  <c r="AO163" s="1"/>
  <c r="AN143"/>
  <c r="AN145" s="1"/>
  <c r="AN155" s="1"/>
  <c r="AO128"/>
  <c r="AO129" s="1"/>
  <c r="B130" s="1"/>
  <c r="D130" s="1"/>
  <c r="AO144"/>
  <c r="AP92"/>
  <c r="AO125" i="34"/>
  <c r="AO126" s="1"/>
  <c r="AO125" i="1"/>
  <c r="AO126" s="1"/>
  <c r="AQ92" i="33"/>
  <c r="AP125"/>
  <c r="AP126" s="1"/>
  <c r="AP125" i="15"/>
  <c r="AP126" s="1"/>
  <c r="AP146" s="1"/>
  <c r="AP147" s="1"/>
  <c r="AP148" s="1"/>
  <c r="AO107" s="1"/>
  <c r="AP163" s="1"/>
  <c r="AQ92"/>
  <c r="AP128"/>
  <c r="AP129" s="1"/>
  <c r="AP144" l="1"/>
  <c r="AO143"/>
  <c r="AO145" s="1"/>
  <c r="AO155" s="1"/>
  <c r="AO128" i="1"/>
  <c r="AO129" s="1"/>
  <c r="B130" s="1"/>
  <c r="AO146"/>
  <c r="AO147" s="1"/>
  <c r="AO148" s="1"/>
  <c r="AN107" s="1"/>
  <c r="AO163" s="1"/>
  <c r="AN143"/>
  <c r="AN145" s="1"/>
  <c r="AN155" s="1"/>
  <c r="AO144"/>
  <c r="AP97" i="32"/>
  <c r="AP142"/>
  <c r="AP106"/>
  <c r="AP105"/>
  <c r="AP110"/>
  <c r="AP97" i="1"/>
  <c r="AP142"/>
  <c r="AP106"/>
  <c r="AP105"/>
  <c r="AP110"/>
  <c r="AP97" i="34"/>
  <c r="AP106"/>
  <c r="AP105"/>
  <c r="AP142"/>
  <c r="AP110"/>
  <c r="AO144" i="21"/>
  <c r="AO146"/>
  <c r="AO147" s="1"/>
  <c r="AO148" s="1"/>
  <c r="AN107" s="1"/>
  <c r="AO163" s="1"/>
  <c r="AO128"/>
  <c r="AO129" s="1"/>
  <c r="B130" s="1"/>
  <c r="D130" s="1"/>
  <c r="AN143"/>
  <c r="AN145" s="1"/>
  <c r="AN155" s="1"/>
  <c r="AP92"/>
  <c r="AO146" i="34"/>
  <c r="AO147" s="1"/>
  <c r="AO148" s="1"/>
  <c r="AN107" s="1"/>
  <c r="AO163" s="1"/>
  <c r="AO128"/>
  <c r="AO129" s="1"/>
  <c r="B130" s="1"/>
  <c r="D130" s="1"/>
  <c r="AO144"/>
  <c r="AN143"/>
  <c r="AN145" s="1"/>
  <c r="AN155" s="1"/>
  <c r="AP146" i="33"/>
  <c r="AP147" s="1"/>
  <c r="AP148" s="1"/>
  <c r="AO107" s="1"/>
  <c r="AP163" s="1"/>
  <c r="AO143"/>
  <c r="AO145" s="1"/>
  <c r="AO155" s="1"/>
  <c r="AP144"/>
  <c r="AP128"/>
  <c r="AP129" s="1"/>
  <c r="AQ97"/>
  <c r="AQ110"/>
  <c r="AQ106"/>
  <c r="AQ142"/>
  <c r="AQ105"/>
  <c r="AQ97" i="15"/>
  <c r="AQ110"/>
  <c r="AQ105"/>
  <c r="AQ106"/>
  <c r="AQ142"/>
  <c r="AP97" i="21" l="1"/>
  <c r="AP106"/>
  <c r="AP105"/>
  <c r="AP142"/>
  <c r="AP110"/>
  <c r="AP109" i="34"/>
  <c r="AQ112" s="1"/>
  <c r="AP117"/>
  <c r="AP118" s="1"/>
  <c r="AP109" i="32"/>
  <c r="AQ112" s="1"/>
  <c r="AP117"/>
  <c r="AP118" s="1"/>
  <c r="D130" i="1"/>
  <c r="B110" i="27" s="1"/>
  <c r="AP109" i="1"/>
  <c r="AQ112" s="1"/>
  <c r="AP117"/>
  <c r="AP118" s="1"/>
  <c r="AQ109" i="33"/>
  <c r="AR112" s="1"/>
  <c r="AQ117"/>
  <c r="AQ118" s="1"/>
  <c r="AQ109" i="15"/>
  <c r="AR112" s="1"/>
  <c r="AQ117"/>
  <c r="AQ118" s="1"/>
  <c r="AP109" i="21" l="1"/>
  <c r="AQ112" s="1"/>
  <c r="AP117"/>
  <c r="AP118" s="1"/>
  <c r="AR114" i="1"/>
  <c r="AS115" s="1"/>
  <c r="AQ113"/>
  <c r="AP122"/>
  <c r="AP121" s="1"/>
  <c r="AR114" i="32"/>
  <c r="AS115" s="1"/>
  <c r="AQ113"/>
  <c r="AP122"/>
  <c r="AP121" s="1"/>
  <c r="AR114" i="34"/>
  <c r="AS115" s="1"/>
  <c r="AQ113"/>
  <c r="AP122"/>
  <c r="AP121" s="1"/>
  <c r="AS114" i="33"/>
  <c r="AT115" s="1"/>
  <c r="AR113"/>
  <c r="AQ122"/>
  <c r="AQ121" s="1"/>
  <c r="AS114" i="15"/>
  <c r="AT115" s="1"/>
  <c r="AR113"/>
  <c r="AQ122"/>
  <c r="AQ121" s="1"/>
  <c r="AP181" i="34" l="1"/>
  <c r="AP180"/>
  <c r="AP178"/>
  <c r="AQ123"/>
  <c r="AP179"/>
  <c r="AP94"/>
  <c r="AP179" i="1"/>
  <c r="AP180"/>
  <c r="AP178"/>
  <c r="AQ123"/>
  <c r="AP181"/>
  <c r="AP94"/>
  <c r="AR114" i="21"/>
  <c r="AS115" s="1"/>
  <c r="AQ113"/>
  <c r="AP122"/>
  <c r="AP121" s="1"/>
  <c r="AP178" i="32"/>
  <c r="AP181"/>
  <c r="AP179"/>
  <c r="AP180"/>
  <c r="AQ123"/>
  <c r="AP94"/>
  <c r="AQ178" i="33"/>
  <c r="AQ180"/>
  <c r="AQ181"/>
  <c r="AR123"/>
  <c r="AQ179"/>
  <c r="AQ94"/>
  <c r="AR123" i="15"/>
  <c r="AQ179"/>
  <c r="AQ178"/>
  <c r="AQ181"/>
  <c r="AQ180"/>
  <c r="AQ94"/>
  <c r="AP178" i="21" l="1"/>
  <c r="AP179"/>
  <c r="AP180"/>
  <c r="AP181"/>
  <c r="AQ123"/>
  <c r="AP94"/>
  <c r="AP182" i="1"/>
  <c r="AP93" s="1"/>
  <c r="AP95" s="1"/>
  <c r="AP98" s="1"/>
  <c r="AP182" i="34"/>
  <c r="AP93" s="1"/>
  <c r="AP95" s="1"/>
  <c r="AP98" s="1"/>
  <c r="AP182" i="32"/>
  <c r="AP93" s="1"/>
  <c r="AP95" s="1"/>
  <c r="AP98" s="1"/>
  <c r="AQ182" i="33"/>
  <c r="AQ93" s="1"/>
  <c r="AQ95" s="1"/>
  <c r="AQ98" s="1"/>
  <c r="AQ182" i="15"/>
  <c r="AQ93" s="1"/>
  <c r="AQ95" s="1"/>
  <c r="AQ98" s="1"/>
  <c r="AP101" i="32" l="1"/>
  <c r="AQ102" s="1"/>
  <c r="AP154"/>
  <c r="AP101" i="34"/>
  <c r="AQ102" s="1"/>
  <c r="AP154"/>
  <c r="AP182" i="21"/>
  <c r="AP93" s="1"/>
  <c r="AP95" s="1"/>
  <c r="AP98" s="1"/>
  <c r="AP101" i="1"/>
  <c r="AQ102" s="1"/>
  <c r="AP154"/>
  <c r="AQ101" i="33"/>
  <c r="AR102" s="1"/>
  <c r="AQ154"/>
  <c r="AQ101" i="15"/>
  <c r="AR102" s="1"/>
  <c r="AQ154"/>
  <c r="AP125" i="34" l="1"/>
  <c r="AP126" s="1"/>
  <c r="AP146" s="1"/>
  <c r="AP147" s="1"/>
  <c r="AP148" s="1"/>
  <c r="AO107" s="1"/>
  <c r="AP163" s="1"/>
  <c r="AQ92" i="1"/>
  <c r="AP101" i="21"/>
  <c r="AQ102" s="1"/>
  <c r="AP154"/>
  <c r="AQ92" i="32"/>
  <c r="AQ92" i="34"/>
  <c r="AP125" i="1"/>
  <c r="AP126" s="1"/>
  <c r="AP125" i="32"/>
  <c r="AP126" s="1"/>
  <c r="AQ125" i="33"/>
  <c r="AQ126" s="1"/>
  <c r="AQ146" s="1"/>
  <c r="AQ147" s="1"/>
  <c r="AQ148" s="1"/>
  <c r="AP107" s="1"/>
  <c r="AQ163" s="1"/>
  <c r="AR92"/>
  <c r="AR92" i="15"/>
  <c r="AQ125"/>
  <c r="AQ126" s="1"/>
  <c r="AP125" i="21" l="1"/>
  <c r="AP126" s="1"/>
  <c r="AP146" s="1"/>
  <c r="AP147" s="1"/>
  <c r="AP148" s="1"/>
  <c r="AO107" s="1"/>
  <c r="AP163" s="1"/>
  <c r="AP144" i="34"/>
  <c r="AO143"/>
  <c r="AO145" s="1"/>
  <c r="AO155" s="1"/>
  <c r="AP128"/>
  <c r="AP129" s="1"/>
  <c r="AP146" i="32"/>
  <c r="AP147" s="1"/>
  <c r="AP148" s="1"/>
  <c r="AO107" s="1"/>
  <c r="AP163" s="1"/>
  <c r="AP128"/>
  <c r="AP129" s="1"/>
  <c r="AO143"/>
  <c r="AO145" s="1"/>
  <c r="AO155" s="1"/>
  <c r="AP144"/>
  <c r="AQ97" i="34"/>
  <c r="AQ105"/>
  <c r="AQ142"/>
  <c r="AQ106"/>
  <c r="AQ110"/>
  <c r="AQ97" i="32"/>
  <c r="AQ105"/>
  <c r="AQ142"/>
  <c r="AQ106"/>
  <c r="AQ110"/>
  <c r="AP144" i="21"/>
  <c r="AQ92"/>
  <c r="AP128" i="1"/>
  <c r="AP129" s="1"/>
  <c r="AP146"/>
  <c r="AP147" s="1"/>
  <c r="AP148" s="1"/>
  <c r="AO107" s="1"/>
  <c r="AP163" s="1"/>
  <c r="AO143"/>
  <c r="AO145" s="1"/>
  <c r="AO155" s="1"/>
  <c r="AP144"/>
  <c r="AQ97"/>
  <c r="AQ105"/>
  <c r="AQ106"/>
  <c r="AQ142"/>
  <c r="AQ110"/>
  <c r="AP143" i="33"/>
  <c r="AP145" s="1"/>
  <c r="AP155" s="1"/>
  <c r="AQ128"/>
  <c r="AQ129" s="1"/>
  <c r="AQ144"/>
  <c r="AR97"/>
  <c r="AR110"/>
  <c r="AR105"/>
  <c r="AR106"/>
  <c r="AR142"/>
  <c r="AQ128" i="15"/>
  <c r="AQ129" s="1"/>
  <c r="AQ146"/>
  <c r="AQ147" s="1"/>
  <c r="AQ148" s="1"/>
  <c r="AP107" s="1"/>
  <c r="AQ163" s="1"/>
  <c r="AQ144"/>
  <c r="AP143"/>
  <c r="AP145" s="1"/>
  <c r="AP155" s="1"/>
  <c r="AR110"/>
  <c r="AR106"/>
  <c r="AR142"/>
  <c r="AR97"/>
  <c r="AR105"/>
  <c r="AO143" i="21" l="1"/>
  <c r="AO145" s="1"/>
  <c r="AO155" s="1"/>
  <c r="AP128"/>
  <c r="AP129" s="1"/>
  <c r="AQ109" i="1"/>
  <c r="AR112" s="1"/>
  <c r="AQ117"/>
  <c r="AQ118" s="1"/>
  <c r="AQ109" i="34"/>
  <c r="AR112" s="1"/>
  <c r="AQ117"/>
  <c r="AQ118" s="1"/>
  <c r="AQ97" i="21"/>
  <c r="AQ105"/>
  <c r="AQ142"/>
  <c r="AQ106"/>
  <c r="AQ110"/>
  <c r="AQ109" i="32"/>
  <c r="AR112" s="1"/>
  <c r="AQ117"/>
  <c r="AQ118" s="1"/>
  <c r="AR109" i="33"/>
  <c r="AS112" s="1"/>
  <c r="AR117"/>
  <c r="AR118" s="1"/>
  <c r="AR117" i="15"/>
  <c r="AR118" s="1"/>
  <c r="AR109"/>
  <c r="AS112" s="1"/>
  <c r="AS114" i="32" l="1"/>
  <c r="AT115" s="1"/>
  <c r="AR113"/>
  <c r="AQ122"/>
  <c r="AQ121" s="1"/>
  <c r="AQ109" i="21"/>
  <c r="AR112" s="1"/>
  <c r="AQ117"/>
  <c r="AQ118" s="1"/>
  <c r="AS114" i="34"/>
  <c r="AT115" s="1"/>
  <c r="AR113"/>
  <c r="AQ122"/>
  <c r="AQ121" s="1"/>
  <c r="AS114" i="1"/>
  <c r="AT115" s="1"/>
  <c r="AR113"/>
  <c r="AQ122"/>
  <c r="AQ121" s="1"/>
  <c r="AT114" i="33"/>
  <c r="AU115" s="1"/>
  <c r="AS113"/>
  <c r="AR122"/>
  <c r="AR121" s="1"/>
  <c r="AT114" i="15"/>
  <c r="AU115" s="1"/>
  <c r="AS113"/>
  <c r="AR122"/>
  <c r="AR121" s="1"/>
  <c r="AQ178" i="34" l="1"/>
  <c r="AQ181"/>
  <c r="AQ180"/>
  <c r="AQ179"/>
  <c r="AR123"/>
  <c r="AQ94"/>
  <c r="AS114" i="21"/>
  <c r="AT115" s="1"/>
  <c r="AR113"/>
  <c r="AQ122"/>
  <c r="AQ121" s="1"/>
  <c r="AQ179" i="1"/>
  <c r="AQ180"/>
  <c r="AQ178"/>
  <c r="AQ181"/>
  <c r="AR123"/>
  <c r="AQ94"/>
  <c r="AQ181" i="32"/>
  <c r="AQ178"/>
  <c r="AQ179"/>
  <c r="AQ180"/>
  <c r="AR123"/>
  <c r="AQ94"/>
  <c r="AS123" i="33"/>
  <c r="AR179"/>
  <c r="AR178"/>
  <c r="AR180"/>
  <c r="AR181"/>
  <c r="AR94"/>
  <c r="AR178" i="15"/>
  <c r="AR180"/>
  <c r="AR181"/>
  <c r="AS123"/>
  <c r="AR179"/>
  <c r="AR94"/>
  <c r="AQ182" i="1" l="1"/>
  <c r="AQ93" s="1"/>
  <c r="AQ95" s="1"/>
  <c r="AQ98" s="1"/>
  <c r="AQ182" i="32"/>
  <c r="AQ93" s="1"/>
  <c r="AQ95" s="1"/>
  <c r="AQ98" s="1"/>
  <c r="AQ178" i="21"/>
  <c r="AQ180"/>
  <c r="AQ181"/>
  <c r="AR123"/>
  <c r="AQ179"/>
  <c r="AQ94"/>
  <c r="AQ182" i="34"/>
  <c r="AQ93" s="1"/>
  <c r="AQ95" s="1"/>
  <c r="AQ98" s="1"/>
  <c r="AR182" i="33"/>
  <c r="AR93" s="1"/>
  <c r="AR95" s="1"/>
  <c r="AR98" s="1"/>
  <c r="AR182" i="15"/>
  <c r="AR93" s="1"/>
  <c r="AR95" s="1"/>
  <c r="AR98" s="1"/>
  <c r="AQ101" i="32" l="1"/>
  <c r="AR102" s="1"/>
  <c r="AQ154"/>
  <c r="AQ101" i="34"/>
  <c r="AR102" s="1"/>
  <c r="AQ154"/>
  <c r="AQ182" i="21"/>
  <c r="AQ93" s="1"/>
  <c r="AQ95" s="1"/>
  <c r="AQ98" s="1"/>
  <c r="AQ101" i="1"/>
  <c r="AR102" s="1"/>
  <c r="AQ154"/>
  <c r="AQ125"/>
  <c r="AQ126" s="1"/>
  <c r="AR101" i="33"/>
  <c r="AS102" s="1"/>
  <c r="AR154"/>
  <c r="AR101" i="15"/>
  <c r="AS102" s="1"/>
  <c r="AR154"/>
  <c r="AQ125" i="32" l="1"/>
  <c r="AQ126" s="1"/>
  <c r="AQ146" s="1"/>
  <c r="AQ147" s="1"/>
  <c r="AQ148" s="1"/>
  <c r="AP107" s="1"/>
  <c r="AQ163" s="1"/>
  <c r="AQ101" i="21"/>
  <c r="AR102" s="1"/>
  <c r="AQ154"/>
  <c r="AR92" i="34"/>
  <c r="AQ128" i="1"/>
  <c r="AQ129" s="1"/>
  <c r="AP143"/>
  <c r="AP145" s="1"/>
  <c r="AP155" s="1"/>
  <c r="AQ144"/>
  <c r="AQ146"/>
  <c r="AQ147" s="1"/>
  <c r="AQ148" s="1"/>
  <c r="AP107" s="1"/>
  <c r="AQ163" s="1"/>
  <c r="AR92"/>
  <c r="AR92" i="32"/>
  <c r="AQ125" i="34"/>
  <c r="AQ126" s="1"/>
  <c r="AS92" i="33"/>
  <c r="AR125"/>
  <c r="AR126" s="1"/>
  <c r="AS92" i="15"/>
  <c r="AR125"/>
  <c r="AR126" s="1"/>
  <c r="AQ125" i="21" l="1"/>
  <c r="AQ126" s="1"/>
  <c r="AQ146" s="1"/>
  <c r="AQ147" s="1"/>
  <c r="AQ148" s="1"/>
  <c r="AP107" s="1"/>
  <c r="AQ163" s="1"/>
  <c r="AQ144" i="32"/>
  <c r="AP143"/>
  <c r="AP145" s="1"/>
  <c r="AP155" s="1"/>
  <c r="AQ128"/>
  <c r="AQ129" s="1"/>
  <c r="AQ146" i="34"/>
  <c r="AQ147" s="1"/>
  <c r="AQ148" s="1"/>
  <c r="AP107" s="1"/>
  <c r="AQ163" s="1"/>
  <c r="AQ128"/>
  <c r="AQ129" s="1"/>
  <c r="AQ144"/>
  <c r="AP143"/>
  <c r="AP145" s="1"/>
  <c r="AP155" s="1"/>
  <c r="AQ144" i="21"/>
  <c r="AP143"/>
  <c r="AP145" s="1"/>
  <c r="AP155" s="1"/>
  <c r="AR97" i="32"/>
  <c r="AR105"/>
  <c r="AR142"/>
  <c r="AR106"/>
  <c r="AR110"/>
  <c r="AR97" i="1"/>
  <c r="AR106"/>
  <c r="AR105"/>
  <c r="AR142"/>
  <c r="AR110"/>
  <c r="AR97" i="34"/>
  <c r="AR105"/>
  <c r="AR106"/>
  <c r="AR142"/>
  <c r="AR110"/>
  <c r="AR92" i="21"/>
  <c r="AR146" i="33"/>
  <c r="AR147" s="1"/>
  <c r="AR148" s="1"/>
  <c r="AQ107" s="1"/>
  <c r="AR163" s="1"/>
  <c r="AR128"/>
  <c r="AR129" s="1"/>
  <c r="AQ143"/>
  <c r="AQ145" s="1"/>
  <c r="AQ155" s="1"/>
  <c r="AR144"/>
  <c r="AS97"/>
  <c r="AS110"/>
  <c r="AS106"/>
  <c r="AS142"/>
  <c r="AS105"/>
  <c r="AS97" i="15"/>
  <c r="AS110"/>
  <c r="AS106"/>
  <c r="AS105"/>
  <c r="AS142"/>
  <c r="AR128"/>
  <c r="AR129" s="1"/>
  <c r="AR146"/>
  <c r="AR147" s="1"/>
  <c r="AR148" s="1"/>
  <c r="AQ107" s="1"/>
  <c r="AR163" s="1"/>
  <c r="AR144"/>
  <c r="AQ143"/>
  <c r="AQ145" s="1"/>
  <c r="AQ155" s="1"/>
  <c r="AQ128" i="21" l="1"/>
  <c r="AQ129" s="1"/>
  <c r="AR109" i="1"/>
  <c r="AS112" s="1"/>
  <c r="AR117"/>
  <c r="AR118" s="1"/>
  <c r="AR97" i="21"/>
  <c r="AR105"/>
  <c r="AR142"/>
  <c r="AR106"/>
  <c r="AR110"/>
  <c r="AR109" i="34"/>
  <c r="AS112" s="1"/>
  <c r="AR117"/>
  <c r="AR118" s="1"/>
  <c r="AR109" i="32"/>
  <c r="AS112" s="1"/>
  <c r="AR117"/>
  <c r="AR118" s="1"/>
  <c r="AS109" i="33"/>
  <c r="AT112" s="1"/>
  <c r="AS117"/>
  <c r="AS118" s="1"/>
  <c r="AS109" i="15"/>
  <c r="AT112" s="1"/>
  <c r="AS117"/>
  <c r="AS118" s="1"/>
  <c r="AR109" i="21" l="1"/>
  <c r="AS112" s="1"/>
  <c r="AR117"/>
  <c r="AR118" s="1"/>
  <c r="AT114" i="1"/>
  <c r="AU115" s="1"/>
  <c r="AS113"/>
  <c r="AR122"/>
  <c r="AR121" s="1"/>
  <c r="AT114" i="32"/>
  <c r="AU115" s="1"/>
  <c r="AS113"/>
  <c r="AR122"/>
  <c r="AR121" s="1"/>
  <c r="AT114" i="34"/>
  <c r="AU115" s="1"/>
  <c r="AS113"/>
  <c r="AR122"/>
  <c r="AR121" s="1"/>
  <c r="AU114" i="33"/>
  <c r="AV115" s="1"/>
  <c r="AT113"/>
  <c r="AS122"/>
  <c r="AS121" s="1"/>
  <c r="AU114" i="15"/>
  <c r="AV115" s="1"/>
  <c r="AT113"/>
  <c r="AS122"/>
  <c r="AS121" s="1"/>
  <c r="AR181" i="34" l="1"/>
  <c r="AS123"/>
  <c r="AR178"/>
  <c r="AR179"/>
  <c r="AR180"/>
  <c r="AR94"/>
  <c r="AR179" i="1"/>
  <c r="AR181"/>
  <c r="AR178"/>
  <c r="AS123"/>
  <c r="AR180"/>
  <c r="AR94"/>
  <c r="AT114" i="21"/>
  <c r="AU115" s="1"/>
  <c r="AS113"/>
  <c r="AR122"/>
  <c r="AR121" s="1"/>
  <c r="AR178" i="32"/>
  <c r="AS123"/>
  <c r="AR181"/>
  <c r="AR179"/>
  <c r="AR180"/>
  <c r="AR94"/>
  <c r="AS178" i="33"/>
  <c r="AT123"/>
  <c r="AS179"/>
  <c r="AS181"/>
  <c r="AS180"/>
  <c r="AS94"/>
  <c r="AS178" i="15"/>
  <c r="AS181"/>
  <c r="AS180"/>
  <c r="AS179"/>
  <c r="AT123"/>
  <c r="AS94"/>
  <c r="AR182" i="32" l="1"/>
  <c r="AR93" s="1"/>
  <c r="AR95" s="1"/>
  <c r="AR98" s="1"/>
  <c r="AR178" i="21"/>
  <c r="AR180"/>
  <c r="AR181"/>
  <c r="AS123"/>
  <c r="AR179"/>
  <c r="AR94"/>
  <c r="AR182" i="1"/>
  <c r="AR93" s="1"/>
  <c r="AR95" s="1"/>
  <c r="AR98" s="1"/>
  <c r="AR182" i="34"/>
  <c r="AR93" s="1"/>
  <c r="AR95" s="1"/>
  <c r="AR98" s="1"/>
  <c r="AS182" i="33"/>
  <c r="AS93" s="1"/>
  <c r="AS95" s="1"/>
  <c r="AS98" s="1"/>
  <c r="AS182" i="15"/>
  <c r="AS93" s="1"/>
  <c r="AS95" s="1"/>
  <c r="AS98" s="1"/>
  <c r="AR101" i="34" l="1"/>
  <c r="AS102" s="1"/>
  <c r="AR154"/>
  <c r="AR182" i="21"/>
  <c r="AR93" s="1"/>
  <c r="AR95" s="1"/>
  <c r="AR98" s="1"/>
  <c r="AR101" i="32"/>
  <c r="AS102" s="1"/>
  <c r="AR154"/>
  <c r="AR101" i="1"/>
  <c r="AS102" s="1"/>
  <c r="AR125"/>
  <c r="AR126" s="1"/>
  <c r="AR154"/>
  <c r="AS101" i="33"/>
  <c r="AT102" s="1"/>
  <c r="AS154"/>
  <c r="AS101" i="15"/>
  <c r="AT102" s="1"/>
  <c r="AS154"/>
  <c r="AS92" i="1" l="1"/>
  <c r="AS92" i="34"/>
  <c r="AR125" i="32"/>
  <c r="AR126" s="1"/>
  <c r="AR146" i="1"/>
  <c r="AR147" s="1"/>
  <c r="AR148" s="1"/>
  <c r="AQ107" s="1"/>
  <c r="AR163" s="1"/>
  <c r="AR128"/>
  <c r="AR129" s="1"/>
  <c r="AR144"/>
  <c r="AQ143"/>
  <c r="AQ145" s="1"/>
  <c r="AQ155" s="1"/>
  <c r="AS92" i="32"/>
  <c r="AR101" i="21"/>
  <c r="AS102" s="1"/>
  <c r="AR154"/>
  <c r="AR125" i="34"/>
  <c r="AR126" s="1"/>
  <c r="AT92" i="33"/>
  <c r="AS125"/>
  <c r="AS126" s="1"/>
  <c r="AT92" i="15"/>
  <c r="AS125"/>
  <c r="AS126" s="1"/>
  <c r="AR125" i="21" l="1"/>
  <c r="AR126" s="1"/>
  <c r="AR144" s="1"/>
  <c r="AR146" i="34"/>
  <c r="AR147" s="1"/>
  <c r="AR148" s="1"/>
  <c r="AQ107" s="1"/>
  <c r="AR163" s="1"/>
  <c r="AR128"/>
  <c r="AR129" s="1"/>
  <c r="AR144"/>
  <c r="AQ143"/>
  <c r="AQ145" s="1"/>
  <c r="AQ155" s="1"/>
  <c r="AQ143" i="21"/>
  <c r="AQ145" s="1"/>
  <c r="AQ155" s="1"/>
  <c r="AS97" i="32"/>
  <c r="AS105"/>
  <c r="AS142"/>
  <c r="AS106"/>
  <c r="AS110"/>
  <c r="AR146"/>
  <c r="AR147" s="1"/>
  <c r="AR148" s="1"/>
  <c r="AQ107" s="1"/>
  <c r="AR163" s="1"/>
  <c r="AR128"/>
  <c r="AR129" s="1"/>
  <c r="AQ143"/>
  <c r="AQ145" s="1"/>
  <c r="AQ155" s="1"/>
  <c r="AR144"/>
  <c r="AS92" i="21"/>
  <c r="AS97" i="34"/>
  <c r="AS106"/>
  <c r="AS105"/>
  <c r="AS142"/>
  <c r="AS110"/>
  <c r="AS97" i="1"/>
  <c r="AS142"/>
  <c r="AS105"/>
  <c r="AS106"/>
  <c r="AS110"/>
  <c r="AS146" i="33"/>
  <c r="AS147" s="1"/>
  <c r="AS148" s="1"/>
  <c r="AR107" s="1"/>
  <c r="AS163" s="1"/>
  <c r="AR143"/>
  <c r="AR145" s="1"/>
  <c r="AR155" s="1"/>
  <c r="AS128"/>
  <c r="AS129" s="1"/>
  <c r="AS144"/>
  <c r="AT97"/>
  <c r="AT110"/>
  <c r="AT106"/>
  <c r="AT142"/>
  <c r="AT105"/>
  <c r="AS128" i="15"/>
  <c r="AS129" s="1"/>
  <c r="AS146"/>
  <c r="AS147" s="1"/>
  <c r="AS148" s="1"/>
  <c r="AR107" s="1"/>
  <c r="AS163" s="1"/>
  <c r="AS144"/>
  <c r="AR143"/>
  <c r="AR145" s="1"/>
  <c r="AR155" s="1"/>
  <c r="AT110"/>
  <c r="AT105"/>
  <c r="AT97"/>
  <c r="AT142"/>
  <c r="AT106"/>
  <c r="AR128" i="21" l="1"/>
  <c r="AR129" s="1"/>
  <c r="AR146"/>
  <c r="AR147" s="1"/>
  <c r="AR148" s="1"/>
  <c r="AQ107" s="1"/>
  <c r="AR163" s="1"/>
  <c r="AS109" i="34"/>
  <c r="AT112" s="1"/>
  <c r="AS117"/>
  <c r="AS118" s="1"/>
  <c r="AS109" i="32"/>
  <c r="AT112" s="1"/>
  <c r="AS117"/>
  <c r="AS118" s="1"/>
  <c r="AS109" i="1"/>
  <c r="AT112" s="1"/>
  <c r="AS117"/>
  <c r="AS118" s="1"/>
  <c r="AS97" i="21"/>
  <c r="AS105"/>
  <c r="AS142"/>
  <c r="AS106"/>
  <c r="AS110"/>
  <c r="AT109" i="33"/>
  <c r="AU112" s="1"/>
  <c r="AT117"/>
  <c r="AT118" s="1"/>
  <c r="AT117" i="15"/>
  <c r="AT118" s="1"/>
  <c r="AT109"/>
  <c r="AU112" s="1"/>
  <c r="AS109" i="21" l="1"/>
  <c r="AT112" s="1"/>
  <c r="AS117"/>
  <c r="AS118" s="1"/>
  <c r="AU114" i="1"/>
  <c r="AV115" s="1"/>
  <c r="AT113"/>
  <c r="AS122"/>
  <c r="AS121" s="1"/>
  <c r="AU114" i="32"/>
  <c r="AV115" s="1"/>
  <c r="AT113"/>
  <c r="AS122"/>
  <c r="AS121" s="1"/>
  <c r="AU114" i="34"/>
  <c r="AV115" s="1"/>
  <c r="AT113"/>
  <c r="AS122"/>
  <c r="AS121" s="1"/>
  <c r="AV114" i="33"/>
  <c r="AW115" s="1"/>
  <c r="AU113"/>
  <c r="AT122"/>
  <c r="AT121" s="1"/>
  <c r="AV114" i="15"/>
  <c r="AW115" s="1"/>
  <c r="AU113"/>
  <c r="AT122"/>
  <c r="AT121" s="1"/>
  <c r="AS178" i="34" l="1"/>
  <c r="AT123"/>
  <c r="AS181"/>
  <c r="AS179"/>
  <c r="AS180"/>
  <c r="AS94"/>
  <c r="AS181" i="1"/>
  <c r="AS179"/>
  <c r="AS178"/>
  <c r="AT123"/>
  <c r="AS180"/>
  <c r="AS94"/>
  <c r="AU114" i="21"/>
  <c r="AV115" s="1"/>
  <c r="AT113"/>
  <c r="AS122"/>
  <c r="AS121" s="1"/>
  <c r="AS178" i="32"/>
  <c r="AS181"/>
  <c r="AT123"/>
  <c r="AS180"/>
  <c r="AS179"/>
  <c r="AS94"/>
  <c r="AT178" i="33"/>
  <c r="AT179"/>
  <c r="AU123"/>
  <c r="AT180"/>
  <c r="AT181"/>
  <c r="AT94"/>
  <c r="AT181" i="15"/>
  <c r="AT178"/>
  <c r="AT179"/>
  <c r="AU123"/>
  <c r="AT180"/>
  <c r="AT94"/>
  <c r="AS181" i="21" l="1"/>
  <c r="AT123"/>
  <c r="AS178"/>
  <c r="AS179"/>
  <c r="AS180"/>
  <c r="AS94"/>
  <c r="AS182" i="1"/>
  <c r="AS93" s="1"/>
  <c r="AS95" s="1"/>
  <c r="AS98" s="1"/>
  <c r="AS182" i="34"/>
  <c r="AS93" s="1"/>
  <c r="AS95" s="1"/>
  <c r="AS98" s="1"/>
  <c r="AS182" i="32"/>
  <c r="AS93" s="1"/>
  <c r="AS95" s="1"/>
  <c r="AS98" s="1"/>
  <c r="AT182" i="33"/>
  <c r="AT93" s="1"/>
  <c r="AT95" s="1"/>
  <c r="AT98" s="1"/>
  <c r="AT182" i="15"/>
  <c r="AT93" s="1"/>
  <c r="AT95" s="1"/>
  <c r="AT98" s="1"/>
  <c r="AS101" i="34" l="1"/>
  <c r="AT102" s="1"/>
  <c r="AS154"/>
  <c r="AS101" i="1"/>
  <c r="AT102" s="1"/>
  <c r="AS154"/>
  <c r="AS182" i="21"/>
  <c r="AS93" s="1"/>
  <c r="AS95" s="1"/>
  <c r="AS98" s="1"/>
  <c r="AS101" i="32"/>
  <c r="AT102" s="1"/>
  <c r="AS154"/>
  <c r="AT101" i="33"/>
  <c r="AU102" s="1"/>
  <c r="AT154"/>
  <c r="AT101" i="15"/>
  <c r="AU102" s="1"/>
  <c r="AT154"/>
  <c r="AS125" i="34" l="1"/>
  <c r="AS126" s="1"/>
  <c r="AS128" s="1"/>
  <c r="AS129" s="1"/>
  <c r="AS125" i="32"/>
  <c r="AS126" s="1"/>
  <c r="AS146" s="1"/>
  <c r="AS147" s="1"/>
  <c r="AS148" s="1"/>
  <c r="AR107" s="1"/>
  <c r="AS163" s="1"/>
  <c r="AS101" i="21"/>
  <c r="AT102" s="1"/>
  <c r="AS154"/>
  <c r="AS125"/>
  <c r="AS126" s="1"/>
  <c r="AT92" i="1"/>
  <c r="AT92" i="32"/>
  <c r="AT92" i="34"/>
  <c r="AS125" i="1"/>
  <c r="AS126" s="1"/>
  <c r="AT125" i="33"/>
  <c r="AT126" s="1"/>
  <c r="AT146" s="1"/>
  <c r="AT147" s="1"/>
  <c r="AT148" s="1"/>
  <c r="AS107" s="1"/>
  <c r="AT163" s="1"/>
  <c r="AU92"/>
  <c r="AT125" i="15"/>
  <c r="AT126" s="1"/>
  <c r="AT128" s="1"/>
  <c r="AT129" s="1"/>
  <c r="AT146"/>
  <c r="AT147" s="1"/>
  <c r="AT148" s="1"/>
  <c r="AS107" s="1"/>
  <c r="AT163" s="1"/>
  <c r="AS143"/>
  <c r="AS145" s="1"/>
  <c r="AS155" s="1"/>
  <c r="AU92"/>
  <c r="AT144" l="1"/>
  <c r="AS146" i="34"/>
  <c r="AS147" s="1"/>
  <c r="AS148" s="1"/>
  <c r="AR107" s="1"/>
  <c r="AS163" s="1"/>
  <c r="AR143"/>
  <c r="AR145" s="1"/>
  <c r="AR155" s="1"/>
  <c r="AS144"/>
  <c r="AS144" i="32"/>
  <c r="AR143"/>
  <c r="AR145" s="1"/>
  <c r="AR155" s="1"/>
  <c r="AS128"/>
  <c r="AS129" s="1"/>
  <c r="AS128" i="1"/>
  <c r="AS129" s="1"/>
  <c r="AS144"/>
  <c r="AS146"/>
  <c r="AS147" s="1"/>
  <c r="AS148" s="1"/>
  <c r="AR107" s="1"/>
  <c r="AS163" s="1"/>
  <c r="AR143"/>
  <c r="AR145" s="1"/>
  <c r="AR155" s="1"/>
  <c r="AT97" i="34"/>
  <c r="AT106"/>
  <c r="AT105"/>
  <c r="AT142"/>
  <c r="AT110"/>
  <c r="AT97" i="32"/>
  <c r="AT142"/>
  <c r="AT106"/>
  <c r="AT105"/>
  <c r="AT110"/>
  <c r="AT97" i="1"/>
  <c r="AT142"/>
  <c r="AT106"/>
  <c r="AT105"/>
  <c r="AT110"/>
  <c r="AS128" i="21"/>
  <c r="AS129" s="1"/>
  <c r="AS144"/>
  <c r="AS146"/>
  <c r="AS147" s="1"/>
  <c r="AS148" s="1"/>
  <c r="AR107" s="1"/>
  <c r="AS163" s="1"/>
  <c r="AR143"/>
  <c r="AR145" s="1"/>
  <c r="AR155" s="1"/>
  <c r="AT92"/>
  <c r="AT128" i="33"/>
  <c r="AT129" s="1"/>
  <c r="AT144"/>
  <c r="AS143"/>
  <c r="AS145" s="1"/>
  <c r="AS155" s="1"/>
  <c r="AU97"/>
  <c r="AU110"/>
  <c r="AU106"/>
  <c r="AU142"/>
  <c r="AU105"/>
  <c r="AU97" i="15"/>
  <c r="AU142"/>
  <c r="AU110"/>
  <c r="AU105"/>
  <c r="AU106"/>
  <c r="AT109" i="32" l="1"/>
  <c r="AU112" s="1"/>
  <c r="AT117"/>
  <c r="AT118" s="1"/>
  <c r="AT97" i="21"/>
  <c r="AT106"/>
  <c r="AT105"/>
  <c r="AT142"/>
  <c r="AT110"/>
  <c r="AT109" i="1"/>
  <c r="AU112" s="1"/>
  <c r="AT117"/>
  <c r="AT118" s="1"/>
  <c r="AT109" i="34"/>
  <c r="AU112" s="1"/>
  <c r="AT117"/>
  <c r="AT118" s="1"/>
  <c r="AU109" i="33"/>
  <c r="AV112" s="1"/>
  <c r="AU117"/>
  <c r="AU118" s="1"/>
  <c r="AU109" i="15"/>
  <c r="AV112" s="1"/>
  <c r="AU117"/>
  <c r="AU118" s="1"/>
  <c r="AV114" i="34" l="1"/>
  <c r="AW115" s="1"/>
  <c r="AU113"/>
  <c r="AT122"/>
  <c r="AT121" s="1"/>
  <c r="AV114" i="1"/>
  <c r="AW115" s="1"/>
  <c r="AU113"/>
  <c r="AT122"/>
  <c r="AT121" s="1"/>
  <c r="AT109" i="21"/>
  <c r="AU112" s="1"/>
  <c r="AT117"/>
  <c r="AT118" s="1"/>
  <c r="AV114" i="32"/>
  <c r="AW115" s="1"/>
  <c r="AU113"/>
  <c r="AT122"/>
  <c r="AT121" s="1"/>
  <c r="AW114" i="33"/>
  <c r="AX115" s="1"/>
  <c r="AV113"/>
  <c r="AU122"/>
  <c r="AU121" s="1"/>
  <c r="AW114" i="15"/>
  <c r="AX115" s="1"/>
  <c r="AV113"/>
  <c r="AU122"/>
  <c r="AU121" s="1"/>
  <c r="AT181" i="32" l="1"/>
  <c r="AU123"/>
  <c r="AT178"/>
  <c r="AT180"/>
  <c r="AT179"/>
  <c r="AT94"/>
  <c r="AV114" i="21"/>
  <c r="AW115" s="1"/>
  <c r="AU113"/>
  <c r="AT122"/>
  <c r="AT121" s="1"/>
  <c r="AT178" i="34"/>
  <c r="AT181"/>
  <c r="AU123"/>
  <c r="AT180"/>
  <c r="AT179"/>
  <c r="AT94"/>
  <c r="AT178" i="1"/>
  <c r="AT181"/>
  <c r="AT179"/>
  <c r="AU123"/>
  <c r="AT180"/>
  <c r="AT94"/>
  <c r="AU180" i="33"/>
  <c r="AU181"/>
  <c r="AU178"/>
  <c r="AU179"/>
  <c r="AV123"/>
  <c r="AU94"/>
  <c r="AU179" i="15"/>
  <c r="AU180"/>
  <c r="AU181"/>
  <c r="AU178"/>
  <c r="AV123"/>
  <c r="AU94"/>
  <c r="AT178" i="21" l="1"/>
  <c r="AT180"/>
  <c r="AU123"/>
  <c r="AT181"/>
  <c r="AT179"/>
  <c r="AT94"/>
  <c r="AT182" i="32"/>
  <c r="AT93" s="1"/>
  <c r="AT95" s="1"/>
  <c r="AT98" s="1"/>
  <c r="AT182" i="1"/>
  <c r="AT93" s="1"/>
  <c r="AT95" s="1"/>
  <c r="AT98" s="1"/>
  <c r="AT182" i="34"/>
  <c r="AT93" s="1"/>
  <c r="AT95" s="1"/>
  <c r="AT98" s="1"/>
  <c r="AU182" i="33"/>
  <c r="AU93" s="1"/>
  <c r="AU95" s="1"/>
  <c r="AU98" s="1"/>
  <c r="AU182" i="15"/>
  <c r="AU93" s="1"/>
  <c r="AU95" s="1"/>
  <c r="AU98" s="1"/>
  <c r="AT101" i="34" l="1"/>
  <c r="AU102" s="1"/>
  <c r="AT154"/>
  <c r="AT101" i="32"/>
  <c r="AU102" s="1"/>
  <c r="AT154"/>
  <c r="AT182" i="21"/>
  <c r="AT93" s="1"/>
  <c r="AT95" s="1"/>
  <c r="AT98" s="1"/>
  <c r="AT101" i="1"/>
  <c r="AU102" s="1"/>
  <c r="AT154"/>
  <c r="AU101" i="33"/>
  <c r="AV102" s="1"/>
  <c r="AU154"/>
  <c r="AU101" i="15"/>
  <c r="AV102" s="1"/>
  <c r="AU154"/>
  <c r="AU125"/>
  <c r="AU126" s="1"/>
  <c r="AU92" i="1" l="1"/>
  <c r="AT101" i="21"/>
  <c r="AU102" s="1"/>
  <c r="AT154"/>
  <c r="AT125"/>
  <c r="AT126" s="1"/>
  <c r="AU92" i="32"/>
  <c r="AU92" i="34"/>
  <c r="AT125" i="1"/>
  <c r="AT126" s="1"/>
  <c r="AT125" i="32"/>
  <c r="AT126" s="1"/>
  <c r="AT125" i="34"/>
  <c r="AT126" s="1"/>
  <c r="AU125" i="33"/>
  <c r="AU126" s="1"/>
  <c r="AU146" s="1"/>
  <c r="AU147" s="1"/>
  <c r="AU148" s="1"/>
  <c r="AT107" s="1"/>
  <c r="AU163" s="1"/>
  <c r="AV92"/>
  <c r="AV92" i="15"/>
  <c r="AU128"/>
  <c r="AU129" s="1"/>
  <c r="AU146"/>
  <c r="AU147" s="1"/>
  <c r="AU148" s="1"/>
  <c r="AT107" s="1"/>
  <c r="AU163" s="1"/>
  <c r="AU144"/>
  <c r="AT143"/>
  <c r="AT145" s="1"/>
  <c r="AT155" s="1"/>
  <c r="AT146" i="32" l="1"/>
  <c r="AT147" s="1"/>
  <c r="AT148" s="1"/>
  <c r="AS107" s="1"/>
  <c r="AT163" s="1"/>
  <c r="AT128"/>
  <c r="AT129" s="1"/>
  <c r="AS143"/>
  <c r="AS145" s="1"/>
  <c r="AS155" s="1"/>
  <c r="AT144"/>
  <c r="AU97" i="34"/>
  <c r="AU105"/>
  <c r="AU142"/>
  <c r="AU106"/>
  <c r="AU110"/>
  <c r="AU97" i="32"/>
  <c r="AU105"/>
  <c r="AU142"/>
  <c r="AU106"/>
  <c r="AU110"/>
  <c r="AT128" i="21"/>
  <c r="AT129" s="1"/>
  <c r="AT144"/>
  <c r="AT146"/>
  <c r="AT147" s="1"/>
  <c r="AT148" s="1"/>
  <c r="AS107" s="1"/>
  <c r="AT163" s="1"/>
  <c r="AS143"/>
  <c r="AS145" s="1"/>
  <c r="AS155" s="1"/>
  <c r="AU92"/>
  <c r="AT146" i="34"/>
  <c r="AT147" s="1"/>
  <c r="AT148" s="1"/>
  <c r="AS107" s="1"/>
  <c r="AT163" s="1"/>
  <c r="AT128"/>
  <c r="AT129" s="1"/>
  <c r="AT144"/>
  <c r="AS143"/>
  <c r="AS145" s="1"/>
  <c r="AS155" s="1"/>
  <c r="AT146" i="1"/>
  <c r="AT147" s="1"/>
  <c r="AT148" s="1"/>
  <c r="AS107" s="1"/>
  <c r="AT163" s="1"/>
  <c r="AS143"/>
  <c r="AS145" s="1"/>
  <c r="AS155" s="1"/>
  <c r="AT128"/>
  <c r="AT129" s="1"/>
  <c r="AT144"/>
  <c r="AU97"/>
  <c r="AU105"/>
  <c r="AU106"/>
  <c r="AU142"/>
  <c r="AU110"/>
  <c r="AU128" i="33"/>
  <c r="AU129" s="1"/>
  <c r="AT143"/>
  <c r="AT145" s="1"/>
  <c r="AT155" s="1"/>
  <c r="AU144"/>
  <c r="AV97"/>
  <c r="AV110"/>
  <c r="AV105"/>
  <c r="AV106"/>
  <c r="AV142"/>
  <c r="AV110" i="15"/>
  <c r="AV105"/>
  <c r="AV142"/>
  <c r="AV97"/>
  <c r="AV106"/>
  <c r="AU97" i="21" l="1"/>
  <c r="AU105"/>
  <c r="AU142"/>
  <c r="AU106"/>
  <c r="AU110"/>
  <c r="AU109" i="32"/>
  <c r="AV112" s="1"/>
  <c r="AU117"/>
  <c r="AU118" s="1"/>
  <c r="AU109" i="1"/>
  <c r="AV112" s="1"/>
  <c r="AU117"/>
  <c r="AU118" s="1"/>
  <c r="AU109" i="34"/>
  <c r="AV112" s="1"/>
  <c r="AU117"/>
  <c r="AU118" s="1"/>
  <c r="AV109" i="33"/>
  <c r="AW112" s="1"/>
  <c r="AV117"/>
  <c r="AV118" s="1"/>
  <c r="AV117" i="15"/>
  <c r="AV118" s="1"/>
  <c r="AV109"/>
  <c r="AW112" s="1"/>
  <c r="AW114" i="34" l="1"/>
  <c r="AX115" s="1"/>
  <c r="AV113"/>
  <c r="AU122"/>
  <c r="AU121" s="1"/>
  <c r="AW114" i="1"/>
  <c r="AX115" s="1"/>
  <c r="AV113"/>
  <c r="AU122"/>
  <c r="AU121" s="1"/>
  <c r="AW114" i="32"/>
  <c r="AX115" s="1"/>
  <c r="AV113"/>
  <c r="AU122"/>
  <c r="AU121" s="1"/>
  <c r="AU109" i="21"/>
  <c r="AV112" s="1"/>
  <c r="AU117"/>
  <c r="AU118" s="1"/>
  <c r="AX114" i="33"/>
  <c r="AY115" s="1"/>
  <c r="AW113"/>
  <c r="AV122"/>
  <c r="AV121" s="1"/>
  <c r="AX114" i="15"/>
  <c r="AY115" s="1"/>
  <c r="AW113"/>
  <c r="AV122"/>
  <c r="AV121" s="1"/>
  <c r="AW114" i="21" l="1"/>
  <c r="AX115" s="1"/>
  <c r="AV113"/>
  <c r="AU122"/>
  <c r="AU121" s="1"/>
  <c r="AU181" i="1"/>
  <c r="AU179"/>
  <c r="AV123"/>
  <c r="AU178"/>
  <c r="AU180"/>
  <c r="AU94"/>
  <c r="AU178" i="32"/>
  <c r="AU181"/>
  <c r="AV123"/>
  <c r="AU179"/>
  <c r="AU180"/>
  <c r="AU94"/>
  <c r="AU181" i="34"/>
  <c r="AU178"/>
  <c r="AV123"/>
  <c r="AU180"/>
  <c r="AU179"/>
  <c r="AU94"/>
  <c r="AV178" i="33"/>
  <c r="AV180"/>
  <c r="AV181"/>
  <c r="AW123"/>
  <c r="AV179"/>
  <c r="AV94"/>
  <c r="AV181" i="15"/>
  <c r="AV178"/>
  <c r="AV180"/>
  <c r="AW123"/>
  <c r="AV179"/>
  <c r="AV94"/>
  <c r="AU182" i="32" l="1"/>
  <c r="AU93" s="1"/>
  <c r="AU95" s="1"/>
  <c r="AU98" s="1"/>
  <c r="AU182" i="34"/>
  <c r="AU93" s="1"/>
  <c r="AU95" s="1"/>
  <c r="AU98" s="1"/>
  <c r="AU182" i="1"/>
  <c r="AU93" s="1"/>
  <c r="AU95" s="1"/>
  <c r="AU98" s="1"/>
  <c r="AU178" i="21"/>
  <c r="AV123"/>
  <c r="AU181"/>
  <c r="AU179"/>
  <c r="AU180"/>
  <c r="AU94"/>
  <c r="AV182" i="33"/>
  <c r="AV93" s="1"/>
  <c r="AV95" s="1"/>
  <c r="AV98" s="1"/>
  <c r="AV182" i="15"/>
  <c r="AV93" s="1"/>
  <c r="AV95" s="1"/>
  <c r="AV98" s="1"/>
  <c r="AU101" i="1" l="1"/>
  <c r="AV102" s="1"/>
  <c r="AU154"/>
  <c r="AU125"/>
  <c r="AU126" s="1"/>
  <c r="AU182" i="21"/>
  <c r="AU93" s="1"/>
  <c r="AU95" s="1"/>
  <c r="AU98" s="1"/>
  <c r="AU101" i="34"/>
  <c r="AV102" s="1"/>
  <c r="AU154"/>
  <c r="AU101" i="32"/>
  <c r="AV102" s="1"/>
  <c r="AU154"/>
  <c r="AV101" i="33"/>
  <c r="AW102" s="1"/>
  <c r="AV154"/>
  <c r="AV101" i="15"/>
  <c r="AW102" s="1"/>
  <c r="AV154"/>
  <c r="AV125"/>
  <c r="AV126" s="1"/>
  <c r="AU125" i="32" l="1"/>
  <c r="AU126" s="1"/>
  <c r="AU128" s="1"/>
  <c r="AU129" s="1"/>
  <c r="AV92" i="34"/>
  <c r="AV92" i="32"/>
  <c r="AU101" i="21"/>
  <c r="AV102" s="1"/>
  <c r="AU125"/>
  <c r="AU126" s="1"/>
  <c r="AU154"/>
  <c r="AT143" i="1"/>
  <c r="AT145" s="1"/>
  <c r="AT155" s="1"/>
  <c r="AU144"/>
  <c r="AU146"/>
  <c r="AU147" s="1"/>
  <c r="AU148" s="1"/>
  <c r="AT107" s="1"/>
  <c r="AU163" s="1"/>
  <c r="AU128"/>
  <c r="AU129" s="1"/>
  <c r="AV92"/>
  <c r="AU125" i="34"/>
  <c r="AU126" s="1"/>
  <c r="AW92" i="33"/>
  <c r="AV125"/>
  <c r="AV126" s="1"/>
  <c r="AV128" i="15"/>
  <c r="AV129" s="1"/>
  <c r="AV146"/>
  <c r="AV147" s="1"/>
  <c r="AV148" s="1"/>
  <c r="AU107" s="1"/>
  <c r="AV163" s="1"/>
  <c r="AV144"/>
  <c r="AU143"/>
  <c r="AU145" s="1"/>
  <c r="AU155" s="1"/>
  <c r="AW92"/>
  <c r="AU144" i="32" l="1"/>
  <c r="AT143"/>
  <c r="AT145" s="1"/>
  <c r="AT155" s="1"/>
  <c r="AU146"/>
  <c r="AU147" s="1"/>
  <c r="AU148" s="1"/>
  <c r="AT107" s="1"/>
  <c r="AU163" s="1"/>
  <c r="AU146" i="34"/>
  <c r="AU147" s="1"/>
  <c r="AU148" s="1"/>
  <c r="AT107" s="1"/>
  <c r="AU163" s="1"/>
  <c r="AU128"/>
  <c r="AU129" s="1"/>
  <c r="AU144"/>
  <c r="AT143"/>
  <c r="AT145" s="1"/>
  <c r="AT155" s="1"/>
  <c r="AV97" i="1"/>
  <c r="AV106"/>
  <c r="AV105"/>
  <c r="AV142"/>
  <c r="AV110"/>
  <c r="AV92" i="21"/>
  <c r="AU144"/>
  <c r="AU146"/>
  <c r="AU147" s="1"/>
  <c r="AU148" s="1"/>
  <c r="AT107" s="1"/>
  <c r="AU163" s="1"/>
  <c r="AU128"/>
  <c r="AU129" s="1"/>
  <c r="AT143"/>
  <c r="AT145" s="1"/>
  <c r="AT155" s="1"/>
  <c r="AV97" i="32"/>
  <c r="AV105"/>
  <c r="AV142"/>
  <c r="AV106"/>
  <c r="AV110"/>
  <c r="AV97" i="34"/>
  <c r="AV106"/>
  <c r="AV105"/>
  <c r="AV142"/>
  <c r="AV110"/>
  <c r="AW97" i="33"/>
  <c r="AW110"/>
  <c r="AW106"/>
  <c r="AW142"/>
  <c r="AW105"/>
  <c r="AV146"/>
  <c r="AV147" s="1"/>
  <c r="AV148" s="1"/>
  <c r="AU107" s="1"/>
  <c r="AV163" s="1"/>
  <c r="AV128"/>
  <c r="AV129" s="1"/>
  <c r="AU143"/>
  <c r="AU145" s="1"/>
  <c r="AU155" s="1"/>
  <c r="AV144"/>
  <c r="AW97" i="15"/>
  <c r="AW110"/>
  <c r="AW106"/>
  <c r="AW142"/>
  <c r="AW105"/>
  <c r="AV109" i="32" l="1"/>
  <c r="AW112" s="1"/>
  <c r="AV117"/>
  <c r="AV118" s="1"/>
  <c r="AV97" i="21"/>
  <c r="AV105"/>
  <c r="AV142"/>
  <c r="AV106"/>
  <c r="AV110"/>
  <c r="AV109" i="1"/>
  <c r="AW112" s="1"/>
  <c r="AV117"/>
  <c r="AV118" s="1"/>
  <c r="AV109" i="34"/>
  <c r="AW112" s="1"/>
  <c r="AV117"/>
  <c r="AV118" s="1"/>
  <c r="AW109" i="33"/>
  <c r="AX112" s="1"/>
  <c r="AW117"/>
  <c r="AW118" s="1"/>
  <c r="AW109" i="15"/>
  <c r="AX112" s="1"/>
  <c r="AW117"/>
  <c r="AW118" s="1"/>
  <c r="AV109" i="21" l="1"/>
  <c r="AW112" s="1"/>
  <c r="AV117"/>
  <c r="AV118" s="1"/>
  <c r="AX114" i="32"/>
  <c r="AY115" s="1"/>
  <c r="AW113"/>
  <c r="AV122"/>
  <c r="AV121" s="1"/>
  <c r="AX114" i="34"/>
  <c r="AY115" s="1"/>
  <c r="AW113"/>
  <c r="AV122"/>
  <c r="AV121" s="1"/>
  <c r="AX114" i="1"/>
  <c r="AY115" s="1"/>
  <c r="AW113"/>
  <c r="AV122"/>
  <c r="AV121" s="1"/>
  <c r="AY114" i="33"/>
  <c r="AZ115" s="1"/>
  <c r="AX113"/>
  <c r="AW122"/>
  <c r="AW121" s="1"/>
  <c r="AY114" i="15"/>
  <c r="AZ115" s="1"/>
  <c r="AX113"/>
  <c r="AW122"/>
  <c r="AW121" s="1"/>
  <c r="AV179" i="34" l="1"/>
  <c r="AV181"/>
  <c r="AV180"/>
  <c r="AV178"/>
  <c r="AW123"/>
  <c r="AV94"/>
  <c r="AV178" i="1"/>
  <c r="AW123"/>
  <c r="AV180"/>
  <c r="AV181"/>
  <c r="AV179"/>
  <c r="AV94"/>
  <c r="AW123" i="32"/>
  <c r="AV181"/>
  <c r="AV178"/>
  <c r="AV180"/>
  <c r="AV179"/>
  <c r="AV94"/>
  <c r="AX114" i="21"/>
  <c r="AY115" s="1"/>
  <c r="AW113"/>
  <c r="AV122"/>
  <c r="AV121" s="1"/>
  <c r="AX123" i="33"/>
  <c r="AW179"/>
  <c r="AW178"/>
  <c r="AW180"/>
  <c r="AW181"/>
  <c r="AW94"/>
  <c r="AW178" i="15"/>
  <c r="AW179"/>
  <c r="AW181"/>
  <c r="AX123"/>
  <c r="AW180"/>
  <c r="AW94"/>
  <c r="AV182" i="34" l="1"/>
  <c r="AV93" s="1"/>
  <c r="AV95" s="1"/>
  <c r="AV98" s="1"/>
  <c r="AW123" i="21"/>
  <c r="AV181"/>
  <c r="AV178"/>
  <c r="AV179"/>
  <c r="AV180"/>
  <c r="AV94"/>
  <c r="AV182" i="32"/>
  <c r="AV93" s="1"/>
  <c r="AV95" s="1"/>
  <c r="AV98" s="1"/>
  <c r="AV182" i="1"/>
  <c r="AV93" s="1"/>
  <c r="AV95" s="1"/>
  <c r="AV98" s="1"/>
  <c r="AW182" i="33"/>
  <c r="AW93" s="1"/>
  <c r="AW95" s="1"/>
  <c r="AW98" s="1"/>
  <c r="AW182" i="15"/>
  <c r="AW93" s="1"/>
  <c r="AW95" s="1"/>
  <c r="AW98" s="1"/>
  <c r="AV101" i="1" l="1"/>
  <c r="AW102" s="1"/>
  <c r="AV154"/>
  <c r="AV182" i="21"/>
  <c r="AV93" s="1"/>
  <c r="AV95" s="1"/>
  <c r="AV98" s="1"/>
  <c r="AV101" i="34"/>
  <c r="AW102" s="1"/>
  <c r="AV154"/>
  <c r="AV101" i="32"/>
  <c r="AW102" s="1"/>
  <c r="AV154"/>
  <c r="AW101" i="33"/>
  <c r="AX102" s="1"/>
  <c r="AW154"/>
  <c r="AW101" i="15"/>
  <c r="AX102" s="1"/>
  <c r="AW154"/>
  <c r="AV125" i="32" l="1"/>
  <c r="AV126" s="1"/>
  <c r="AU143" s="1"/>
  <c r="AU145" s="1"/>
  <c r="AU155" s="1"/>
  <c r="AW92"/>
  <c r="AW92" i="1"/>
  <c r="AV125" i="34"/>
  <c r="AV126" s="1"/>
  <c r="AV146" i="32"/>
  <c r="AV147" s="1"/>
  <c r="AV148" s="1"/>
  <c r="AU107" s="1"/>
  <c r="AV163" s="1"/>
  <c r="AW92" i="34"/>
  <c r="AV101" i="21"/>
  <c r="AW102" s="1"/>
  <c r="AV154"/>
  <c r="AV125" i="1"/>
  <c r="AV126" s="1"/>
  <c r="AW125" i="33"/>
  <c r="AW126" s="1"/>
  <c r="AW146" s="1"/>
  <c r="AW147" s="1"/>
  <c r="AW148" s="1"/>
  <c r="AV107" s="1"/>
  <c r="AW163" s="1"/>
  <c r="AX92"/>
  <c r="AX92" i="15"/>
  <c r="AW125"/>
  <c r="AW126" s="1"/>
  <c r="AV128" i="32" l="1"/>
  <c r="AV129" s="1"/>
  <c r="AV144"/>
  <c r="AV146" i="1"/>
  <c r="AV147" s="1"/>
  <c r="AV148" s="1"/>
  <c r="AU107" s="1"/>
  <c r="AV163" s="1"/>
  <c r="AV128"/>
  <c r="AV129" s="1"/>
  <c r="AU143"/>
  <c r="AU145" s="1"/>
  <c r="AU155" s="1"/>
  <c r="AV144"/>
  <c r="AW97" i="34"/>
  <c r="AW106"/>
  <c r="AW105"/>
  <c r="AW142"/>
  <c r="AW110"/>
  <c r="AV146"/>
  <c r="AV147" s="1"/>
  <c r="AV148" s="1"/>
  <c r="AU107" s="1"/>
  <c r="AV163" s="1"/>
  <c r="AV128"/>
  <c r="AV129" s="1"/>
  <c r="AU143"/>
  <c r="AU145" s="1"/>
  <c r="AU155" s="1"/>
  <c r="AV144"/>
  <c r="AV125" i="21"/>
  <c r="AV126" s="1"/>
  <c r="AW92"/>
  <c r="AW97" i="1"/>
  <c r="AW142"/>
  <c r="AW105"/>
  <c r="AW106"/>
  <c r="AW110"/>
  <c r="AW97" i="32"/>
  <c r="AW105"/>
  <c r="AW142"/>
  <c r="AW106"/>
  <c r="AW110"/>
  <c r="AW144" i="33"/>
  <c r="AV143"/>
  <c r="AV145" s="1"/>
  <c r="AV155" s="1"/>
  <c r="AW128"/>
  <c r="AW129" s="1"/>
  <c r="AX97"/>
  <c r="AX110"/>
  <c r="AX106"/>
  <c r="AX142"/>
  <c r="AX105"/>
  <c r="AW128" i="15"/>
  <c r="AW129" s="1"/>
  <c r="AW146"/>
  <c r="AW147" s="1"/>
  <c r="AW148" s="1"/>
  <c r="AV107" s="1"/>
  <c r="AW163" s="1"/>
  <c r="AW144"/>
  <c r="AV143"/>
  <c r="AV145" s="1"/>
  <c r="AV155" s="1"/>
  <c r="AX110"/>
  <c r="AX105"/>
  <c r="AX142"/>
  <c r="AX97"/>
  <c r="AX106"/>
  <c r="AW109" i="32" l="1"/>
  <c r="AX112" s="1"/>
  <c r="AW117"/>
  <c r="AW118" s="1"/>
  <c r="AW97" i="21"/>
  <c r="AW105"/>
  <c r="AW142"/>
  <c r="AW106"/>
  <c r="AW110"/>
  <c r="AW109" i="34"/>
  <c r="AX112" s="1"/>
  <c r="AW117"/>
  <c r="AW118" s="1"/>
  <c r="AW109" i="1"/>
  <c r="AX112" s="1"/>
  <c r="AW117"/>
  <c r="AW118" s="1"/>
  <c r="AV144" i="21"/>
  <c r="AV146"/>
  <c r="AV147" s="1"/>
  <c r="AV148" s="1"/>
  <c r="AU107" s="1"/>
  <c r="AV163" s="1"/>
  <c r="AU143"/>
  <c r="AU145" s="1"/>
  <c r="AU155" s="1"/>
  <c r="AV128"/>
  <c r="AV129" s="1"/>
  <c r="AX109" i="33"/>
  <c r="AY112" s="1"/>
  <c r="AX117"/>
  <c r="AX118" s="1"/>
  <c r="AX117" i="15"/>
  <c r="AX118" s="1"/>
  <c r="AX109"/>
  <c r="AY112" s="1"/>
  <c r="AW109" i="21" l="1"/>
  <c r="AX112" s="1"/>
  <c r="AW117"/>
  <c r="AW118" s="1"/>
  <c r="AY114" i="32"/>
  <c r="AZ115" s="1"/>
  <c r="AX113"/>
  <c r="AW122"/>
  <c r="AW121" s="1"/>
  <c r="AY114" i="1"/>
  <c r="AZ115" s="1"/>
  <c r="AX113"/>
  <c r="AW122"/>
  <c r="AW121" s="1"/>
  <c r="AY114" i="34"/>
  <c r="AZ115" s="1"/>
  <c r="AX113"/>
  <c r="AW122"/>
  <c r="AW121" s="1"/>
  <c r="AZ114" i="33"/>
  <c r="BA115" s="1"/>
  <c r="AY113"/>
  <c r="AX122"/>
  <c r="AX121" s="1"/>
  <c r="AZ114" i="15"/>
  <c r="BA115" s="1"/>
  <c r="AY113"/>
  <c r="AX122"/>
  <c r="AX121" s="1"/>
  <c r="AW179" i="1" l="1"/>
  <c r="AW181"/>
  <c r="AW180"/>
  <c r="AW178"/>
  <c r="AX123"/>
  <c r="AW94"/>
  <c r="AW178" i="32"/>
  <c r="AW180"/>
  <c r="AX123"/>
  <c r="AW181"/>
  <c r="AW179"/>
  <c r="AW94"/>
  <c r="AY114" i="21"/>
  <c r="AZ115" s="1"/>
  <c r="AX113"/>
  <c r="AW122"/>
  <c r="AW121" s="1"/>
  <c r="AW178" i="34"/>
  <c r="AW181"/>
  <c r="AW180"/>
  <c r="AX123"/>
  <c r="AW179"/>
  <c r="AW94"/>
  <c r="AX180" i="33"/>
  <c r="AX181"/>
  <c r="AX178"/>
  <c r="AX179"/>
  <c r="AY123"/>
  <c r="AX94"/>
  <c r="AX179" i="15"/>
  <c r="AX178"/>
  <c r="AX180"/>
  <c r="AY123"/>
  <c r="AX181"/>
  <c r="AX94"/>
  <c r="AX123" i="21" l="1"/>
  <c r="AW178"/>
  <c r="AW180"/>
  <c r="AW181"/>
  <c r="AW179"/>
  <c r="AW94"/>
  <c r="AW182" i="32"/>
  <c r="AW93" s="1"/>
  <c r="AW95" s="1"/>
  <c r="AW98" s="1"/>
  <c r="AW182" i="34"/>
  <c r="AW93" s="1"/>
  <c r="AW95" s="1"/>
  <c r="AW98" s="1"/>
  <c r="AW182" i="1"/>
  <c r="AW93" s="1"/>
  <c r="AW95" s="1"/>
  <c r="AW98" s="1"/>
  <c r="AX182" i="33"/>
  <c r="AX93" s="1"/>
  <c r="AX95" s="1"/>
  <c r="AX98" s="1"/>
  <c r="AX182" i="15"/>
  <c r="AX93" s="1"/>
  <c r="AX95" s="1"/>
  <c r="AX98" s="1"/>
  <c r="AW101" i="34" l="1"/>
  <c r="AX102" s="1"/>
  <c r="AW154"/>
  <c r="AW101" i="1"/>
  <c r="AX102" s="1"/>
  <c r="AW154"/>
  <c r="AW101" i="32"/>
  <c r="AX102" s="1"/>
  <c r="AW154"/>
  <c r="AW182" i="21"/>
  <c r="AW93" s="1"/>
  <c r="AW95" s="1"/>
  <c r="AW98" s="1"/>
  <c r="AX101" i="33"/>
  <c r="AY102" s="1"/>
  <c r="AX154"/>
  <c r="AX101" i="15"/>
  <c r="AY102" s="1"/>
  <c r="AX154"/>
  <c r="AW125" i="1" l="1"/>
  <c r="AW126" s="1"/>
  <c r="AW128" s="1"/>
  <c r="AW129" s="1"/>
  <c r="AX92" i="32"/>
  <c r="AW146" i="1"/>
  <c r="AW147" s="1"/>
  <c r="AW148" s="1"/>
  <c r="AV107" s="1"/>
  <c r="AW163" s="1"/>
  <c r="AX92" i="34"/>
  <c r="AW101" i="21"/>
  <c r="AX102" s="1"/>
  <c r="AW154"/>
  <c r="AW125"/>
  <c r="AW126" s="1"/>
  <c r="AX92" i="1"/>
  <c r="AW125" i="32"/>
  <c r="AW126" s="1"/>
  <c r="AW125" i="34"/>
  <c r="AW126" s="1"/>
  <c r="AY92" i="33"/>
  <c r="AX125"/>
  <c r="AX126" s="1"/>
  <c r="AY92" i="15"/>
  <c r="AX125"/>
  <c r="AX126" s="1"/>
  <c r="AV143" i="1" l="1"/>
  <c r="AV145" s="1"/>
  <c r="AV155" s="1"/>
  <c r="AW144"/>
  <c r="AW146" i="34"/>
  <c r="AW147" s="1"/>
  <c r="AW148" s="1"/>
  <c r="AV107" s="1"/>
  <c r="AW163" s="1"/>
  <c r="AW128"/>
  <c r="AW129" s="1"/>
  <c r="AV143"/>
  <c r="AV145" s="1"/>
  <c r="AV155" s="1"/>
  <c r="AW144"/>
  <c r="AX97" i="1"/>
  <c r="AX106"/>
  <c r="AX105"/>
  <c r="AX142"/>
  <c r="AX110"/>
  <c r="AW144" i="21"/>
  <c r="AW146"/>
  <c r="AW147" s="1"/>
  <c r="AW148" s="1"/>
  <c r="AV107" s="1"/>
  <c r="AW163" s="1"/>
  <c r="AW128"/>
  <c r="AW129" s="1"/>
  <c r="AV143"/>
  <c r="AV145" s="1"/>
  <c r="AV155" s="1"/>
  <c r="AX92"/>
  <c r="AW146" i="32"/>
  <c r="AW147" s="1"/>
  <c r="AW148" s="1"/>
  <c r="AV107" s="1"/>
  <c r="AW163" s="1"/>
  <c r="AV143"/>
  <c r="AV145" s="1"/>
  <c r="AV155" s="1"/>
  <c r="AW128"/>
  <c r="AW129" s="1"/>
  <c r="AW144"/>
  <c r="AX97" i="34"/>
  <c r="AX142"/>
  <c r="AX106"/>
  <c r="AX105"/>
  <c r="AX110"/>
  <c r="AX97" i="32"/>
  <c r="AX142"/>
  <c r="AX106"/>
  <c r="AX105"/>
  <c r="AX110"/>
  <c r="AX146" i="33"/>
  <c r="AX147" s="1"/>
  <c r="AX148" s="1"/>
  <c r="AW107" s="1"/>
  <c r="AX163" s="1"/>
  <c r="AW143"/>
  <c r="AW145" s="1"/>
  <c r="AW155" s="1"/>
  <c r="AX144"/>
  <c r="AX128"/>
  <c r="AX129" s="1"/>
  <c r="AY97"/>
  <c r="AY110"/>
  <c r="AY106"/>
  <c r="AY142"/>
  <c r="AY105"/>
  <c r="AY97" i="15"/>
  <c r="AY142"/>
  <c r="AY110"/>
  <c r="AY105"/>
  <c r="AY106"/>
  <c r="AX128"/>
  <c r="AX129" s="1"/>
  <c r="AX146"/>
  <c r="AX147" s="1"/>
  <c r="AX148" s="1"/>
  <c r="AW107" s="1"/>
  <c r="AX163" s="1"/>
  <c r="AX144"/>
  <c r="AW143"/>
  <c r="AW145" s="1"/>
  <c r="AW155" s="1"/>
  <c r="AX109" i="32" l="1"/>
  <c r="AY112" s="1"/>
  <c r="AX117"/>
  <c r="AX118" s="1"/>
  <c r="AX97" i="21"/>
  <c r="AX106"/>
  <c r="AX105"/>
  <c r="AX142"/>
  <c r="AX110"/>
  <c r="AX109" i="1"/>
  <c r="AY112" s="1"/>
  <c r="AX117"/>
  <c r="AX118" s="1"/>
  <c r="AX109" i="34"/>
  <c r="AY112" s="1"/>
  <c r="AX117"/>
  <c r="AX118" s="1"/>
  <c r="AY109" i="33"/>
  <c r="AZ112" s="1"/>
  <c r="AY117"/>
  <c r="AY118" s="1"/>
  <c r="AY109" i="15"/>
  <c r="AZ112" s="1"/>
  <c r="AY117"/>
  <c r="AY118" s="1"/>
  <c r="AZ114" i="34" l="1"/>
  <c r="BA115" s="1"/>
  <c r="AY113"/>
  <c r="AX122"/>
  <c r="AX121" s="1"/>
  <c r="AX109" i="21"/>
  <c r="AY112" s="1"/>
  <c r="AX117"/>
  <c r="AX118" s="1"/>
  <c r="AZ114" i="32"/>
  <c r="BA115" s="1"/>
  <c r="AY113"/>
  <c r="AX122"/>
  <c r="AX121" s="1"/>
  <c r="AZ114" i="1"/>
  <c r="BA115" s="1"/>
  <c r="AY113"/>
  <c r="AX122"/>
  <c r="AX121" s="1"/>
  <c r="BA114" i="33"/>
  <c r="BB115" s="1"/>
  <c r="AZ113"/>
  <c r="AY122"/>
  <c r="AY121" s="1"/>
  <c r="BA114" i="15"/>
  <c r="BB115" s="1"/>
  <c r="AZ113"/>
  <c r="AY122"/>
  <c r="AY121" s="1"/>
  <c r="AX180" i="1" l="1"/>
  <c r="AX178"/>
  <c r="AY123"/>
  <c r="AX179"/>
  <c r="AX181"/>
  <c r="AX94"/>
  <c r="AX181" i="34"/>
  <c r="AX179"/>
  <c r="AY123"/>
  <c r="AX178"/>
  <c r="AX180"/>
  <c r="AX94"/>
  <c r="AX178" i="32"/>
  <c r="AY123"/>
  <c r="AX181"/>
  <c r="AX179"/>
  <c r="AX180"/>
  <c r="AX94"/>
  <c r="AZ114" i="21"/>
  <c r="BA115" s="1"/>
  <c r="AY113"/>
  <c r="AX122"/>
  <c r="AX121" s="1"/>
  <c r="AZ123" i="33"/>
  <c r="AY179"/>
  <c r="AY178"/>
  <c r="AY180"/>
  <c r="AY181"/>
  <c r="AY94"/>
  <c r="AY180" i="15"/>
  <c r="AY181"/>
  <c r="AY179"/>
  <c r="AY178"/>
  <c r="AZ123"/>
  <c r="AY94"/>
  <c r="AX179" i="21" l="1"/>
  <c r="AY123"/>
  <c r="AX180"/>
  <c r="AX178"/>
  <c r="AX181"/>
  <c r="AX94"/>
  <c r="AX182" i="32"/>
  <c r="AX93" s="1"/>
  <c r="AX95" s="1"/>
  <c r="AX98" s="1"/>
  <c r="AX182" i="34"/>
  <c r="AX93" s="1"/>
  <c r="AX95" s="1"/>
  <c r="AX98" s="1"/>
  <c r="AX182" i="1"/>
  <c r="AX93" s="1"/>
  <c r="AX95" s="1"/>
  <c r="AX98" s="1"/>
  <c r="AY182" i="33"/>
  <c r="AY93" s="1"/>
  <c r="AY95" s="1"/>
  <c r="AY98" s="1"/>
  <c r="AY182" i="15"/>
  <c r="AY93" s="1"/>
  <c r="AY95" s="1"/>
  <c r="AY98" s="1"/>
  <c r="AX101" i="1" l="1"/>
  <c r="AY102" s="1"/>
  <c r="AX154"/>
  <c r="AX101" i="34"/>
  <c r="AY102" s="1"/>
  <c r="AX154"/>
  <c r="AX101" i="32"/>
  <c r="AY102" s="1"/>
  <c r="AX154"/>
  <c r="AX182" i="21"/>
  <c r="AX93" s="1"/>
  <c r="AX95" s="1"/>
  <c r="AX98" s="1"/>
  <c r="AY101" i="33"/>
  <c r="AZ102" s="1"/>
  <c r="AY154"/>
  <c r="AY101" i="15"/>
  <c r="AZ102" s="1"/>
  <c r="AY154"/>
  <c r="AX125" i="34" l="1"/>
  <c r="AX126" s="1"/>
  <c r="AX146" s="1"/>
  <c r="AX147" s="1"/>
  <c r="AX148" s="1"/>
  <c r="AW107" s="1"/>
  <c r="AX163" s="1"/>
  <c r="AX125" i="32"/>
  <c r="AX126" s="1"/>
  <c r="AW143" s="1"/>
  <c r="AW145" s="1"/>
  <c r="AW155" s="1"/>
  <c r="AX101" i="21"/>
  <c r="AY102" s="1"/>
  <c r="AX154"/>
  <c r="AX125"/>
  <c r="AX126" s="1"/>
  <c r="AY92" i="1"/>
  <c r="AY92" i="32"/>
  <c r="AY92" i="34"/>
  <c r="AX125" i="1"/>
  <c r="AX126" s="1"/>
  <c r="AZ92" i="33"/>
  <c r="AY125"/>
  <c r="AY126" s="1"/>
  <c r="AY125" i="15"/>
  <c r="AY126" s="1"/>
  <c r="AY128" s="1"/>
  <c r="AY129" s="1"/>
  <c r="AY144"/>
  <c r="AZ92"/>
  <c r="AX143" l="1"/>
  <c r="AX145" s="1"/>
  <c r="AX155" s="1"/>
  <c r="AY146"/>
  <c r="AY147" s="1"/>
  <c r="AY148" s="1"/>
  <c r="AX107" s="1"/>
  <c r="AY163" s="1"/>
  <c r="AX144" i="34"/>
  <c r="AW143"/>
  <c r="AW145" s="1"/>
  <c r="AW155" s="1"/>
  <c r="AX128"/>
  <c r="AX129" s="1"/>
  <c r="AX146" i="32"/>
  <c r="AX147" s="1"/>
  <c r="AX148" s="1"/>
  <c r="AW107" s="1"/>
  <c r="AX163" s="1"/>
  <c r="AX128"/>
  <c r="AX129" s="1"/>
  <c r="AX144"/>
  <c r="AX146" i="1"/>
  <c r="AX147" s="1"/>
  <c r="AX148" s="1"/>
  <c r="AW107" s="1"/>
  <c r="AX163" s="1"/>
  <c r="AW143"/>
  <c r="AW145" s="1"/>
  <c r="AW155" s="1"/>
  <c r="AX128"/>
  <c r="AX129" s="1"/>
  <c r="AX144"/>
  <c r="AY97" i="34"/>
  <c r="AY142"/>
  <c r="AY106"/>
  <c r="AY105"/>
  <c r="AY110"/>
  <c r="AY97" i="32"/>
  <c r="AY105"/>
  <c r="AY142"/>
  <c r="AY106"/>
  <c r="AY110"/>
  <c r="AY97" i="1"/>
  <c r="AY105"/>
  <c r="AY106"/>
  <c r="AY142"/>
  <c r="AY110"/>
  <c r="AX144" i="21"/>
  <c r="AX128"/>
  <c r="AX129" s="1"/>
  <c r="AX146"/>
  <c r="AX147" s="1"/>
  <c r="AX148" s="1"/>
  <c r="AW107" s="1"/>
  <c r="AX163" s="1"/>
  <c r="AW143"/>
  <c r="AW145" s="1"/>
  <c r="AW155" s="1"/>
  <c r="AY92"/>
  <c r="AY146" i="33"/>
  <c r="AY147" s="1"/>
  <c r="AY148" s="1"/>
  <c r="AX107" s="1"/>
  <c r="AY163" s="1"/>
  <c r="AY144"/>
  <c r="AY128"/>
  <c r="AY129" s="1"/>
  <c r="AX143"/>
  <c r="AX145" s="1"/>
  <c r="AX155" s="1"/>
  <c r="AZ97"/>
  <c r="AZ110"/>
  <c r="AZ105"/>
  <c r="AZ106"/>
  <c r="AZ142"/>
  <c r="AZ110" i="15"/>
  <c r="AZ105"/>
  <c r="AZ142"/>
  <c r="AZ97"/>
  <c r="AZ106"/>
  <c r="AY97" i="21" l="1"/>
  <c r="AY105"/>
  <c r="AY142"/>
  <c r="AY106"/>
  <c r="AY110"/>
  <c r="AY109" i="1"/>
  <c r="AZ112" s="1"/>
  <c r="AY117"/>
  <c r="AY118" s="1"/>
  <c r="AY109" i="34"/>
  <c r="AZ112" s="1"/>
  <c r="AY117"/>
  <c r="AY118" s="1"/>
  <c r="AY109" i="32"/>
  <c r="AZ112" s="1"/>
  <c r="AY117"/>
  <c r="AY118" s="1"/>
  <c r="AZ109" i="33"/>
  <c r="BA112" s="1"/>
  <c r="AZ117"/>
  <c r="AZ118" s="1"/>
  <c r="AZ117" i="15"/>
  <c r="AZ118" s="1"/>
  <c r="AZ109"/>
  <c r="BA112" s="1"/>
  <c r="AY109" i="21" l="1"/>
  <c r="AZ112" s="1"/>
  <c r="AY117"/>
  <c r="AY118" s="1"/>
  <c r="BA114" i="32"/>
  <c r="BB115" s="1"/>
  <c r="AZ113"/>
  <c r="AY122"/>
  <c r="AY121" s="1"/>
  <c r="BA114" i="34"/>
  <c r="BB115" s="1"/>
  <c r="AZ113"/>
  <c r="AY122"/>
  <c r="AY121" s="1"/>
  <c r="BA114" i="1"/>
  <c r="BB115" s="1"/>
  <c r="AZ113"/>
  <c r="AY122"/>
  <c r="AY121" s="1"/>
  <c r="BB114" i="33"/>
  <c r="BC115" s="1"/>
  <c r="BA113"/>
  <c r="AZ122"/>
  <c r="AZ121" s="1"/>
  <c r="BB114" i="15"/>
  <c r="BC115" s="1"/>
  <c r="BA113"/>
  <c r="AZ122"/>
  <c r="AZ121" s="1"/>
  <c r="AY181" i="1" l="1"/>
  <c r="AY180"/>
  <c r="AY178"/>
  <c r="AY179"/>
  <c r="AZ123"/>
  <c r="AY94"/>
  <c r="AY181" i="32"/>
  <c r="AZ123"/>
  <c r="AY178"/>
  <c r="AY180"/>
  <c r="AY179"/>
  <c r="AY94"/>
  <c r="BA114" i="21"/>
  <c r="BB115" s="1"/>
  <c r="AZ113"/>
  <c r="AY122"/>
  <c r="AY121" s="1"/>
  <c r="AZ123" i="34"/>
  <c r="AY178"/>
  <c r="AY180"/>
  <c r="AY181"/>
  <c r="AY179"/>
  <c r="AY94"/>
  <c r="AZ178" i="33"/>
  <c r="BA123"/>
  <c r="AZ179"/>
  <c r="AZ181"/>
  <c r="AZ180"/>
  <c r="AZ94"/>
  <c r="AZ180" i="15"/>
  <c r="AZ179"/>
  <c r="AZ178"/>
  <c r="BA123"/>
  <c r="AZ181"/>
  <c r="AZ94"/>
  <c r="AY182" i="34" l="1"/>
  <c r="AY93" s="1"/>
  <c r="AY95" s="1"/>
  <c r="AY98" s="1"/>
  <c r="AY180" i="21"/>
  <c r="AY178"/>
  <c r="AY181"/>
  <c r="AY179"/>
  <c r="AZ123"/>
  <c r="AY94"/>
  <c r="AY182" i="32"/>
  <c r="AY93" s="1"/>
  <c r="AY95" s="1"/>
  <c r="AY98" s="1"/>
  <c r="AY182" i="1"/>
  <c r="AY93" s="1"/>
  <c r="AY95" s="1"/>
  <c r="AY98" s="1"/>
  <c r="AZ182" i="33"/>
  <c r="AZ93" s="1"/>
  <c r="AZ95" s="1"/>
  <c r="AZ98" s="1"/>
  <c r="AZ182" i="15"/>
  <c r="AZ93" s="1"/>
  <c r="AZ95" s="1"/>
  <c r="AZ98" s="1"/>
  <c r="AY101" i="32" l="1"/>
  <c r="AZ102" s="1"/>
  <c r="AY154"/>
  <c r="AY101" i="34"/>
  <c r="AZ102" s="1"/>
  <c r="AY154"/>
  <c r="AY101" i="1"/>
  <c r="AZ102" s="1"/>
  <c r="AY154"/>
  <c r="AY182" i="21"/>
  <c r="AY93" s="1"/>
  <c r="AY95" s="1"/>
  <c r="AY98" s="1"/>
  <c r="AZ101" i="33"/>
  <c r="BA102" s="1"/>
  <c r="AZ154"/>
  <c r="AZ101" i="15"/>
  <c r="BA102" s="1"/>
  <c r="AZ154"/>
  <c r="AY125" i="1" l="1"/>
  <c r="AY126" s="1"/>
  <c r="AY146" s="1"/>
  <c r="AY147" s="1"/>
  <c r="AY148" s="1"/>
  <c r="AX107" s="1"/>
  <c r="AY163" s="1"/>
  <c r="AY125" i="34"/>
  <c r="AY126" s="1"/>
  <c r="AY146" s="1"/>
  <c r="AY147" s="1"/>
  <c r="AY148" s="1"/>
  <c r="AX107" s="1"/>
  <c r="AY163" s="1"/>
  <c r="AY144" i="1"/>
  <c r="AY128"/>
  <c r="AY129" s="1"/>
  <c r="AZ92" i="32"/>
  <c r="AY101" i="21"/>
  <c r="AZ102" s="1"/>
  <c r="AY154"/>
  <c r="AZ92" i="1"/>
  <c r="AZ92" i="34"/>
  <c r="AY125" i="32"/>
  <c r="AY126" s="1"/>
  <c r="AZ125" i="33"/>
  <c r="AZ126" s="1"/>
  <c r="AZ146" s="1"/>
  <c r="AZ147" s="1"/>
  <c r="AZ148" s="1"/>
  <c r="AY107" s="1"/>
  <c r="AZ163" s="1"/>
  <c r="BA92"/>
  <c r="BA92" i="15"/>
  <c r="AZ125"/>
  <c r="AZ126" s="1"/>
  <c r="AX143" i="1" l="1"/>
  <c r="AX145" s="1"/>
  <c r="AX155" s="1"/>
  <c r="AY125" i="21"/>
  <c r="AY126" s="1"/>
  <c r="AX143" i="34"/>
  <c r="AX145" s="1"/>
  <c r="AX155" s="1"/>
  <c r="AY144"/>
  <c r="AY128"/>
  <c r="AY129" s="1"/>
  <c r="AZ97"/>
  <c r="AZ106"/>
  <c r="AZ105"/>
  <c r="AZ142"/>
  <c r="AZ110"/>
  <c r="AZ97" i="1"/>
  <c r="AZ106"/>
  <c r="AZ105"/>
  <c r="AZ142"/>
  <c r="AZ110"/>
  <c r="AZ92" i="21"/>
  <c r="AY146" i="32"/>
  <c r="AY147" s="1"/>
  <c r="AY148" s="1"/>
  <c r="AX107" s="1"/>
  <c r="AY163" s="1"/>
  <c r="AX143"/>
  <c r="AX145" s="1"/>
  <c r="AX155" s="1"/>
  <c r="AY128"/>
  <c r="AY129" s="1"/>
  <c r="AY144"/>
  <c r="AY128" i="21"/>
  <c r="AY129" s="1"/>
  <c r="AY144"/>
  <c r="AY146"/>
  <c r="AY147" s="1"/>
  <c r="AY148" s="1"/>
  <c r="AX107" s="1"/>
  <c r="AY163" s="1"/>
  <c r="AX143"/>
  <c r="AX145" s="1"/>
  <c r="AX155" s="1"/>
  <c r="AZ97" i="32"/>
  <c r="AZ105"/>
  <c r="AZ142"/>
  <c r="AZ106"/>
  <c r="AZ110"/>
  <c r="AZ144" i="33"/>
  <c r="AY143"/>
  <c r="AY145" s="1"/>
  <c r="AY155" s="1"/>
  <c r="AZ128"/>
  <c r="AZ129" s="1"/>
  <c r="BA97"/>
  <c r="BA110"/>
  <c r="BA106"/>
  <c r="BA142"/>
  <c r="BA105"/>
  <c r="AZ146" i="15"/>
  <c r="AZ147" s="1"/>
  <c r="AZ148" s="1"/>
  <c r="AY107" s="1"/>
  <c r="AZ163" s="1"/>
  <c r="AZ128"/>
  <c r="AZ129" s="1"/>
  <c r="AZ144"/>
  <c r="AY143"/>
  <c r="AY145" s="1"/>
  <c r="AY155" s="1"/>
  <c r="BA97"/>
  <c r="BA110"/>
  <c r="BA105"/>
  <c r="BA142"/>
  <c r="BA106"/>
  <c r="AZ109" i="34" l="1"/>
  <c r="BA112" s="1"/>
  <c r="AZ117"/>
  <c r="AZ118" s="1"/>
  <c r="AZ109" i="32"/>
  <c r="BA112" s="1"/>
  <c r="AZ117"/>
  <c r="AZ118" s="1"/>
  <c r="AZ97" i="21"/>
  <c r="AZ105"/>
  <c r="AZ142"/>
  <c r="AZ106"/>
  <c r="AZ110"/>
  <c r="AZ109" i="1"/>
  <c r="BA112" s="1"/>
  <c r="AZ117"/>
  <c r="AZ118" s="1"/>
  <c r="BA109" i="33"/>
  <c r="BB112" s="1"/>
  <c r="BA117"/>
  <c r="BA118" s="1"/>
  <c r="BA109" i="15"/>
  <c r="BB112" s="1"/>
  <c r="BA117"/>
  <c r="BA118" s="1"/>
  <c r="BA113" i="1" l="1"/>
  <c r="BB114"/>
  <c r="BC115" s="1"/>
  <c r="AZ122"/>
  <c r="AZ121" s="1"/>
  <c r="AZ109" i="21"/>
  <c r="BA112" s="1"/>
  <c r="AZ117"/>
  <c r="AZ118" s="1"/>
  <c r="BB114" i="32"/>
  <c r="BC115" s="1"/>
  <c r="BA113"/>
  <c r="AZ122"/>
  <c r="AZ121" s="1"/>
  <c r="BB114" i="34"/>
  <c r="BC115" s="1"/>
  <c r="BA113"/>
  <c r="AZ122"/>
  <c r="AZ121" s="1"/>
  <c r="BC114" i="33"/>
  <c r="BD115" s="1"/>
  <c r="BB113"/>
  <c r="BA122"/>
  <c r="BA121" s="1"/>
  <c r="BC114" i="15"/>
  <c r="BD115" s="1"/>
  <c r="BB113"/>
  <c r="BA122"/>
  <c r="BA121" s="1"/>
  <c r="AZ178" i="32" l="1"/>
  <c r="AZ179"/>
  <c r="BA123"/>
  <c r="AZ181"/>
  <c r="AZ180"/>
  <c r="AZ94"/>
  <c r="BA113" i="21"/>
  <c r="BB114"/>
  <c r="BC115" s="1"/>
  <c r="AZ122"/>
  <c r="AZ121" s="1"/>
  <c r="AZ178" i="34"/>
  <c r="AZ179"/>
  <c r="BA123"/>
  <c r="AZ181"/>
  <c r="AZ180"/>
  <c r="AZ94"/>
  <c r="BA123" i="1"/>
  <c r="AZ180"/>
  <c r="AZ178"/>
  <c r="AZ181"/>
  <c r="AZ179"/>
  <c r="AZ94"/>
  <c r="BA181" i="33"/>
  <c r="BA180"/>
  <c r="BA178"/>
  <c r="BB123"/>
  <c r="BA179"/>
  <c r="BA94"/>
  <c r="BA178" i="15"/>
  <c r="BA180"/>
  <c r="BA179"/>
  <c r="BA181"/>
  <c r="BB123"/>
  <c r="BA94"/>
  <c r="AZ181" i="21" l="1"/>
  <c r="BA123"/>
  <c r="AZ180"/>
  <c r="AZ178"/>
  <c r="AZ179"/>
  <c r="AZ94"/>
  <c r="AZ182" i="32"/>
  <c r="AZ93" s="1"/>
  <c r="AZ95" s="1"/>
  <c r="AZ98" s="1"/>
  <c r="AZ182" i="1"/>
  <c r="AZ93" s="1"/>
  <c r="AZ95" s="1"/>
  <c r="AZ98" s="1"/>
  <c r="AZ182" i="34"/>
  <c r="AZ93" s="1"/>
  <c r="AZ95" s="1"/>
  <c r="AZ98" s="1"/>
  <c r="BA182" i="33"/>
  <c r="BA93" s="1"/>
  <c r="BA95" s="1"/>
  <c r="BA98" s="1"/>
  <c r="BA182" i="15"/>
  <c r="BA93" s="1"/>
  <c r="BA95" s="1"/>
  <c r="BA98" s="1"/>
  <c r="AZ101" i="34" l="1"/>
  <c r="BA102" s="1"/>
  <c r="AZ154"/>
  <c r="AZ101" i="1"/>
  <c r="BA102" s="1"/>
  <c r="AZ154"/>
  <c r="AZ101" i="32"/>
  <c r="BA102" s="1"/>
  <c r="AZ154"/>
  <c r="AZ182" i="21"/>
  <c r="AZ93" s="1"/>
  <c r="AZ95" s="1"/>
  <c r="AZ98" s="1"/>
  <c r="BA101" i="33"/>
  <c r="BB102" s="1"/>
  <c r="BA154"/>
  <c r="BA101" i="15"/>
  <c r="BB102" s="1"/>
  <c r="BA154"/>
  <c r="BA125"/>
  <c r="BA126" s="1"/>
  <c r="AZ125" i="32" l="1"/>
  <c r="AZ126" s="1"/>
  <c r="AZ146" s="1"/>
  <c r="AZ147" s="1"/>
  <c r="AZ148" s="1"/>
  <c r="AY107" s="1"/>
  <c r="AZ163" s="1"/>
  <c r="AZ101" i="21"/>
  <c r="BA102" s="1"/>
  <c r="AZ154"/>
  <c r="BA92" i="1"/>
  <c r="BA92" i="34"/>
  <c r="BA92" i="32"/>
  <c r="AZ125" i="1"/>
  <c r="AZ126" s="1"/>
  <c r="AZ125" i="34"/>
  <c r="AZ126" s="1"/>
  <c r="BB92" i="33"/>
  <c r="BA125"/>
  <c r="BA126" s="1"/>
  <c r="BA146" i="15"/>
  <c r="BA147" s="1"/>
  <c r="BA148" s="1"/>
  <c r="AZ107" s="1"/>
  <c r="BA163" s="1"/>
  <c r="BA128"/>
  <c r="BA129" s="1"/>
  <c r="BA144"/>
  <c r="AZ143"/>
  <c r="AZ145" s="1"/>
  <c r="AZ155" s="1"/>
  <c r="BB92"/>
  <c r="AZ144" i="32" l="1"/>
  <c r="AY143"/>
  <c r="AY145" s="1"/>
  <c r="AY155" s="1"/>
  <c r="AZ128"/>
  <c r="AZ129" s="1"/>
  <c r="AZ146" i="34"/>
  <c r="AZ147" s="1"/>
  <c r="AZ148" s="1"/>
  <c r="AY107" s="1"/>
  <c r="AZ163" s="1"/>
  <c r="AZ128"/>
  <c r="AZ129" s="1"/>
  <c r="AY143"/>
  <c r="AY145" s="1"/>
  <c r="AY155" s="1"/>
  <c r="AZ144"/>
  <c r="BA97" i="32"/>
  <c r="BA105"/>
  <c r="BA142"/>
  <c r="BA106"/>
  <c r="BA110"/>
  <c r="BA97" i="34"/>
  <c r="BA105"/>
  <c r="BA142"/>
  <c r="BA106"/>
  <c r="BA110"/>
  <c r="BA97" i="1"/>
  <c r="BA142"/>
  <c r="BA105"/>
  <c r="BA106"/>
  <c r="BA110"/>
  <c r="BA92" i="21"/>
  <c r="AZ128" i="1"/>
  <c r="AZ129" s="1"/>
  <c r="AZ146"/>
  <c r="AZ147" s="1"/>
  <c r="AZ148" s="1"/>
  <c r="AY107" s="1"/>
  <c r="AZ163" s="1"/>
  <c r="AY143"/>
  <c r="AY145" s="1"/>
  <c r="AY155" s="1"/>
  <c r="AZ144"/>
  <c r="AZ125" i="21"/>
  <c r="AZ126" s="1"/>
  <c r="BA146" i="33"/>
  <c r="BA147" s="1"/>
  <c r="BA148" s="1"/>
  <c r="AZ107" s="1"/>
  <c r="BA163" s="1"/>
  <c r="AZ143"/>
  <c r="AZ145" s="1"/>
  <c r="AZ155" s="1"/>
  <c r="BA128"/>
  <c r="BA129" s="1"/>
  <c r="BA144"/>
  <c r="BB97"/>
  <c r="BB110"/>
  <c r="BB106"/>
  <c r="BB142"/>
  <c r="BB105"/>
  <c r="BB110" i="15"/>
  <c r="BB106"/>
  <c r="BB105"/>
  <c r="BB97"/>
  <c r="BB142"/>
  <c r="BA97" i="21" l="1"/>
  <c r="BA105"/>
  <c r="BA142"/>
  <c r="BA106"/>
  <c r="BA110"/>
  <c r="BA109" i="1"/>
  <c r="BB112" s="1"/>
  <c r="BA117"/>
  <c r="BA118" s="1"/>
  <c r="BA109" i="32"/>
  <c r="BB112" s="1"/>
  <c r="BA117"/>
  <c r="BA118" s="1"/>
  <c r="AZ144" i="21"/>
  <c r="AZ146"/>
  <c r="AZ147" s="1"/>
  <c r="AZ148" s="1"/>
  <c r="AY107" s="1"/>
  <c r="AZ163" s="1"/>
  <c r="AY143"/>
  <c r="AY145" s="1"/>
  <c r="AY155" s="1"/>
  <c r="AZ128"/>
  <c r="AZ129" s="1"/>
  <c r="BA109" i="34"/>
  <c r="BB112" s="1"/>
  <c r="BA117"/>
  <c r="BA118" s="1"/>
  <c r="BB109" i="33"/>
  <c r="BC112" s="1"/>
  <c r="BB117"/>
  <c r="BB118" s="1"/>
  <c r="BB117" i="15"/>
  <c r="BB118" s="1"/>
  <c r="BB109"/>
  <c r="BC112" s="1"/>
  <c r="BC114" i="34" l="1"/>
  <c r="BD115" s="1"/>
  <c r="BB113"/>
  <c r="BA122"/>
  <c r="BA121" s="1"/>
  <c r="BA109" i="21"/>
  <c r="BB112" s="1"/>
  <c r="BA117"/>
  <c r="BA118" s="1"/>
  <c r="BC114" i="32"/>
  <c r="BD115" s="1"/>
  <c r="BB113"/>
  <c r="BA122"/>
  <c r="BA121" s="1"/>
  <c r="BC114" i="1"/>
  <c r="BD115" s="1"/>
  <c r="BB113"/>
  <c r="BA122"/>
  <c r="BA121" s="1"/>
  <c r="BD114" i="33"/>
  <c r="BE115" s="1"/>
  <c r="BC113"/>
  <c r="BB122"/>
  <c r="BB121" s="1"/>
  <c r="BD114" i="15"/>
  <c r="BE115" s="1"/>
  <c r="BC113"/>
  <c r="BB122"/>
  <c r="BB121" s="1"/>
  <c r="BB123" i="32" l="1"/>
  <c r="BA179"/>
  <c r="BA178"/>
  <c r="BA180"/>
  <c r="BA181"/>
  <c r="BA94"/>
  <c r="BA179" i="34"/>
  <c r="BA178"/>
  <c r="BB123"/>
  <c r="BA181"/>
  <c r="BA180"/>
  <c r="BA94"/>
  <c r="BA180" i="1"/>
  <c r="BA178"/>
  <c r="BB123"/>
  <c r="BA181"/>
  <c r="BA179"/>
  <c r="BA94"/>
  <c r="BC114" i="21"/>
  <c r="BD115" s="1"/>
  <c r="BB113"/>
  <c r="BA122"/>
  <c r="BA121" s="1"/>
  <c r="BB178" i="33"/>
  <c r="BB181"/>
  <c r="BB180"/>
  <c r="BB179"/>
  <c r="BC123"/>
  <c r="BB94"/>
  <c r="BB178" i="15"/>
  <c r="BC123"/>
  <c r="BB181"/>
  <c r="BB179"/>
  <c r="BB180"/>
  <c r="BB94"/>
  <c r="BA182" i="1" l="1"/>
  <c r="BA93" s="1"/>
  <c r="BA95" s="1"/>
  <c r="BA98" s="1"/>
  <c r="BA182" i="34"/>
  <c r="BA93" s="1"/>
  <c r="BA95" s="1"/>
  <c r="BA98" s="1"/>
  <c r="BA180" i="21"/>
  <c r="BA178"/>
  <c r="BA179"/>
  <c r="BA181"/>
  <c r="BB123"/>
  <c r="BA94"/>
  <c r="BA182" i="32"/>
  <c r="BA93" s="1"/>
  <c r="BA95" s="1"/>
  <c r="BA98" s="1"/>
  <c r="BB182" i="33"/>
  <c r="BB93" s="1"/>
  <c r="BB95" s="1"/>
  <c r="BB98" s="1"/>
  <c r="BB182" i="15"/>
  <c r="BB93" s="1"/>
  <c r="BB95" s="1"/>
  <c r="BB98" s="1"/>
  <c r="BA182" i="21" l="1"/>
  <c r="BA93" s="1"/>
  <c r="BA95" s="1"/>
  <c r="BA98" s="1"/>
  <c r="BA101" i="32"/>
  <c r="BB102" s="1"/>
  <c r="BA154"/>
  <c r="BA101" i="34"/>
  <c r="BB102" s="1"/>
  <c r="BA154"/>
  <c r="BA101" i="1"/>
  <c r="BB102" s="1"/>
  <c r="BA125"/>
  <c r="BA126" s="1"/>
  <c r="BA154"/>
  <c r="BB101" i="33"/>
  <c r="BC102" s="1"/>
  <c r="BB154"/>
  <c r="BB101" i="15"/>
  <c r="BC102" s="1"/>
  <c r="BB154"/>
  <c r="BA125" i="32" l="1"/>
  <c r="BA126" s="1"/>
  <c r="AZ143" s="1"/>
  <c r="AZ145" s="1"/>
  <c r="AZ155" s="1"/>
  <c r="BA128" i="1"/>
  <c r="BA129" s="1"/>
  <c r="AZ143"/>
  <c r="AZ145" s="1"/>
  <c r="AZ155" s="1"/>
  <c r="BA146"/>
  <c r="BA147" s="1"/>
  <c r="BA148" s="1"/>
  <c r="AZ107" s="1"/>
  <c r="BA163" s="1"/>
  <c r="BA144"/>
  <c r="BB92" i="34"/>
  <c r="BB92" i="1"/>
  <c r="BB92" i="32"/>
  <c r="BA101" i="21"/>
  <c r="BB102" s="1"/>
  <c r="BA154"/>
  <c r="BA125" i="34"/>
  <c r="BA126" s="1"/>
  <c r="BC92" i="33"/>
  <c r="BB125"/>
  <c r="BB126" s="1"/>
  <c r="BC92" i="15"/>
  <c r="BB125"/>
  <c r="BB126" s="1"/>
  <c r="BA125" i="21" l="1"/>
  <c r="BA126" s="1"/>
  <c r="BA144" s="1"/>
  <c r="BA146" i="32"/>
  <c r="BA147" s="1"/>
  <c r="BA148" s="1"/>
  <c r="AZ107" s="1"/>
  <c r="BA163" s="1"/>
  <c r="BA128"/>
  <c r="BA129" s="1"/>
  <c r="BA144"/>
  <c r="BA146" i="34"/>
  <c r="BA147" s="1"/>
  <c r="BA148" s="1"/>
  <c r="AZ107" s="1"/>
  <c r="BA163" s="1"/>
  <c r="BA128"/>
  <c r="BA129" s="1"/>
  <c r="AZ143"/>
  <c r="AZ145" s="1"/>
  <c r="AZ155" s="1"/>
  <c r="BA144"/>
  <c r="BA128" i="21"/>
  <c r="BA129" s="1"/>
  <c r="BB97" i="32"/>
  <c r="BB142"/>
  <c r="BB106"/>
  <c r="BB105"/>
  <c r="BB110"/>
  <c r="BB106" i="1"/>
  <c r="BB97"/>
  <c r="BB105"/>
  <c r="BB142"/>
  <c r="BB110"/>
  <c r="BB97" i="34"/>
  <c r="BB106"/>
  <c r="BB105"/>
  <c r="BB142"/>
  <c r="BB110"/>
  <c r="BB92" i="21"/>
  <c r="BB146" i="33"/>
  <c r="BB147" s="1"/>
  <c r="BB148" s="1"/>
  <c r="BA107" s="1"/>
  <c r="BB163" s="1"/>
  <c r="BA143"/>
  <c r="BA145" s="1"/>
  <c r="BA155" s="1"/>
  <c r="BB144"/>
  <c r="BB128"/>
  <c r="BB129" s="1"/>
  <c r="BC97"/>
  <c r="BC110"/>
  <c r="BC106"/>
  <c r="BC142"/>
  <c r="BC105"/>
  <c r="BC97" i="15"/>
  <c r="BC110"/>
  <c r="BC106"/>
  <c r="BC142"/>
  <c r="BC105"/>
  <c r="BB146"/>
  <c r="BB147" s="1"/>
  <c r="BB148" s="1"/>
  <c r="BA107" s="1"/>
  <c r="BB163" s="1"/>
  <c r="BB128"/>
  <c r="BB129" s="1"/>
  <c r="BB144"/>
  <c r="BA143"/>
  <c r="BA145" s="1"/>
  <c r="BA155" s="1"/>
  <c r="BA146" i="21" l="1"/>
  <c r="BA147" s="1"/>
  <c r="BA148" s="1"/>
  <c r="AZ107" s="1"/>
  <c r="BA163" s="1"/>
  <c r="AZ143"/>
  <c r="AZ145" s="1"/>
  <c r="AZ155" s="1"/>
  <c r="BB106"/>
  <c r="BB97"/>
  <c r="BB105"/>
  <c r="BB142"/>
  <c r="BB110"/>
  <c r="BB109" i="34"/>
  <c r="BC112" s="1"/>
  <c r="BB117"/>
  <c r="BB118" s="1"/>
  <c r="BB109" i="32"/>
  <c r="BC112" s="1"/>
  <c r="BB117"/>
  <c r="BB118" s="1"/>
  <c r="BB109" i="1"/>
  <c r="BC112" s="1"/>
  <c r="BB117"/>
  <c r="BB118" s="1"/>
  <c r="BC109" i="33"/>
  <c r="BD112" s="1"/>
  <c r="BC117"/>
  <c r="BC118" s="1"/>
  <c r="BC109" i="15"/>
  <c r="BD112" s="1"/>
  <c r="BC117"/>
  <c r="BC118" s="1"/>
  <c r="BD114" i="1" l="1"/>
  <c r="BE115" s="1"/>
  <c r="BC113"/>
  <c r="BB122"/>
  <c r="BB121" s="1"/>
  <c r="BB117" i="21"/>
  <c r="BB118" s="1"/>
  <c r="BB109"/>
  <c r="BC112" s="1"/>
  <c r="BD114" i="32"/>
  <c r="BE115" s="1"/>
  <c r="BC113"/>
  <c r="BB122"/>
  <c r="BB121" s="1"/>
  <c r="BD114" i="34"/>
  <c r="BE115" s="1"/>
  <c r="BC113"/>
  <c r="BB122"/>
  <c r="BB121" s="1"/>
  <c r="BE114" i="33"/>
  <c r="BF115" s="1"/>
  <c r="BD113"/>
  <c r="BC122"/>
  <c r="BC121" s="1"/>
  <c r="BE114" i="15"/>
  <c r="BF115" s="1"/>
  <c r="BD113"/>
  <c r="BC122"/>
  <c r="BC121" s="1"/>
  <c r="BC123" i="34" l="1"/>
  <c r="BB178"/>
  <c r="BB181"/>
  <c r="BB180"/>
  <c r="BB179"/>
  <c r="BB94"/>
  <c r="BD114" i="21"/>
  <c r="BE115" s="1"/>
  <c r="BC113"/>
  <c r="BB122"/>
  <c r="BB121" s="1"/>
  <c r="BB181" i="1"/>
  <c r="BB179"/>
  <c r="BB180"/>
  <c r="BB178"/>
  <c r="BC123"/>
  <c r="BB94"/>
  <c r="BB180" i="32"/>
  <c r="BB181"/>
  <c r="BB178"/>
  <c r="BB179"/>
  <c r="BC123"/>
  <c r="BB94"/>
  <c r="BC178" i="33"/>
  <c r="BC180"/>
  <c r="BC181"/>
  <c r="BD123"/>
  <c r="BC179"/>
  <c r="BC94"/>
  <c r="BC178" i="15"/>
  <c r="BC181"/>
  <c r="BD123"/>
  <c r="BC180"/>
  <c r="BC179"/>
  <c r="BC94"/>
  <c r="BB182" i="1" l="1"/>
  <c r="BB93" s="1"/>
  <c r="BB95" s="1"/>
  <c r="BB98" s="1"/>
  <c r="BC123" i="21"/>
  <c r="BB180"/>
  <c r="BB178"/>
  <c r="BB181"/>
  <c r="BB179"/>
  <c r="BB94"/>
  <c r="BB182" i="32"/>
  <c r="BB93" s="1"/>
  <c r="BB95" s="1"/>
  <c r="BB98" s="1"/>
  <c r="BB182" i="34"/>
  <c r="BB93" s="1"/>
  <c r="BB95" s="1"/>
  <c r="BB98" s="1"/>
  <c r="BC182" i="33"/>
  <c r="BC93" s="1"/>
  <c r="BC95" s="1"/>
  <c r="BC98" s="1"/>
  <c r="BC182" i="15"/>
  <c r="BC93" s="1"/>
  <c r="BC95" s="1"/>
  <c r="BC98" s="1"/>
  <c r="BB101" i="34" l="1"/>
  <c r="BC102" s="1"/>
  <c r="BB154"/>
  <c r="BB182" i="21"/>
  <c r="BB93" s="1"/>
  <c r="BB95" s="1"/>
  <c r="BB98" s="1"/>
  <c r="BB154" i="1"/>
  <c r="BB101"/>
  <c r="BC102" s="1"/>
  <c r="BB101" i="32"/>
  <c r="BC102" s="1"/>
  <c r="BB154"/>
  <c r="BC101" i="33"/>
  <c r="BD102" s="1"/>
  <c r="BC154"/>
  <c r="BC101" i="15"/>
  <c r="BD102" s="1"/>
  <c r="BC154"/>
  <c r="BB125" i="34" l="1"/>
  <c r="BB126" s="1"/>
  <c r="BB146" s="1"/>
  <c r="BB147" s="1"/>
  <c r="BB148" s="1"/>
  <c r="BA107" s="1"/>
  <c r="BB163" s="1"/>
  <c r="BB125" i="32"/>
  <c r="BB126" s="1"/>
  <c r="BB146" s="1"/>
  <c r="BB147" s="1"/>
  <c r="BB148" s="1"/>
  <c r="BA107" s="1"/>
  <c r="BB163" s="1"/>
  <c r="BC92" i="1"/>
  <c r="BB154" i="21"/>
  <c r="BB101"/>
  <c r="BC102" s="1"/>
  <c r="BC92" i="32"/>
  <c r="BC92" i="34"/>
  <c r="BB125" i="1"/>
  <c r="BB126" s="1"/>
  <c r="BD92" i="33"/>
  <c r="BC125"/>
  <c r="BC126" s="1"/>
  <c r="BD92" i="15"/>
  <c r="BC125"/>
  <c r="BC126" s="1"/>
  <c r="BA143" i="34" l="1"/>
  <c r="BA145" s="1"/>
  <c r="BA155" s="1"/>
  <c r="BB144"/>
  <c r="BB128"/>
  <c r="BB129" s="1"/>
  <c r="BB128" i="32"/>
  <c r="BB129" s="1"/>
  <c r="BB144"/>
  <c r="BA143"/>
  <c r="BA145" s="1"/>
  <c r="BA155" s="1"/>
  <c r="BB146" i="1"/>
  <c r="BB147" s="1"/>
  <c r="BB148" s="1"/>
  <c r="BA107" s="1"/>
  <c r="BB163" s="1"/>
  <c r="BB144"/>
  <c r="BB128"/>
  <c r="BB129" s="1"/>
  <c r="BA143"/>
  <c r="BA145" s="1"/>
  <c r="BA155" s="1"/>
  <c r="BC92" i="21"/>
  <c r="BC97" i="1"/>
  <c r="BC105"/>
  <c r="BC106"/>
  <c r="BC142"/>
  <c r="BC110"/>
  <c r="BC97" i="34"/>
  <c r="BC106"/>
  <c r="BC105"/>
  <c r="BC142"/>
  <c r="BC110"/>
  <c r="BC97" i="32"/>
  <c r="BC105"/>
  <c r="BC142"/>
  <c r="BC106"/>
  <c r="BC110"/>
  <c r="BB125" i="21"/>
  <c r="BB126" s="1"/>
  <c r="BD110" i="33"/>
  <c r="BD105"/>
  <c r="BD106"/>
  <c r="BD97"/>
  <c r="BD142"/>
  <c r="BC146"/>
  <c r="BC147" s="1"/>
  <c r="BC148" s="1"/>
  <c r="BB107" s="1"/>
  <c r="BC163" s="1"/>
  <c r="BC144"/>
  <c r="BC128"/>
  <c r="BC129" s="1"/>
  <c r="BB143"/>
  <c r="BB145" s="1"/>
  <c r="BB155" s="1"/>
  <c r="BC146" i="15"/>
  <c r="BC147" s="1"/>
  <c r="BC148" s="1"/>
  <c r="BB107" s="1"/>
  <c r="BC163" s="1"/>
  <c r="BC128"/>
  <c r="BC129" s="1"/>
  <c r="BC144"/>
  <c r="BB143"/>
  <c r="BB145" s="1"/>
  <c r="BB155" s="1"/>
  <c r="BD110"/>
  <c r="BD106"/>
  <c r="BD97"/>
  <c r="BD105"/>
  <c r="BD142"/>
  <c r="BC109" i="34" l="1"/>
  <c r="BD112" s="1"/>
  <c r="BC117"/>
  <c r="BC118" s="1"/>
  <c r="BC97" i="21"/>
  <c r="BC105"/>
  <c r="BC142"/>
  <c r="BC106"/>
  <c r="BC110"/>
  <c r="BB144"/>
  <c r="BB146"/>
  <c r="BB147" s="1"/>
  <c r="BB148" s="1"/>
  <c r="BA107" s="1"/>
  <c r="BB163" s="1"/>
  <c r="BB128"/>
  <c r="BB129" s="1"/>
  <c r="BA143"/>
  <c r="BA145" s="1"/>
  <c r="BA155" s="1"/>
  <c r="BC109" i="32"/>
  <c r="BD112" s="1"/>
  <c r="BC117"/>
  <c r="BC118" s="1"/>
  <c r="BC109" i="1"/>
  <c r="BD112" s="1"/>
  <c r="BC117"/>
  <c r="BC118" s="1"/>
  <c r="BD109" i="33"/>
  <c r="BE112" s="1"/>
  <c r="BD117"/>
  <c r="BD118" s="1"/>
  <c r="BD117" i="15"/>
  <c r="BD118" s="1"/>
  <c r="BD109"/>
  <c r="BE112" s="1"/>
  <c r="BC109" i="21" l="1"/>
  <c r="BD112" s="1"/>
  <c r="BC117"/>
  <c r="BC118" s="1"/>
  <c r="BE114" i="34"/>
  <c r="BF115" s="1"/>
  <c r="BD113"/>
  <c r="BC122"/>
  <c r="BC121" s="1"/>
  <c r="BE114" i="1"/>
  <c r="BF115" s="1"/>
  <c r="BD113"/>
  <c r="BC122"/>
  <c r="BC121" s="1"/>
  <c r="BE114" i="32"/>
  <c r="BF115" s="1"/>
  <c r="BD113"/>
  <c r="BC122"/>
  <c r="BC121" s="1"/>
  <c r="BF114" i="33"/>
  <c r="BG115" s="1"/>
  <c r="BE113"/>
  <c r="BD122"/>
  <c r="BD121" s="1"/>
  <c r="BF114" i="15"/>
  <c r="BG115" s="1"/>
  <c r="BE113"/>
  <c r="BD122"/>
  <c r="BD121" s="1"/>
  <c r="BC178" i="1" l="1"/>
  <c r="BC180"/>
  <c r="BC179"/>
  <c r="BD123"/>
  <c r="BC181"/>
  <c r="BC94"/>
  <c r="BC179" i="34"/>
  <c r="BD123"/>
  <c r="BC178"/>
  <c r="BC180"/>
  <c r="BC181"/>
  <c r="BC94"/>
  <c r="BE114" i="21"/>
  <c r="BF115" s="1"/>
  <c r="BD113"/>
  <c r="BC122"/>
  <c r="BC121" s="1"/>
  <c r="BC181" i="32"/>
  <c r="BC180"/>
  <c r="BC179"/>
  <c r="BC178"/>
  <c r="BD123"/>
  <c r="BC94"/>
  <c r="BD178" i="33"/>
  <c r="BD181"/>
  <c r="BD180"/>
  <c r="BD179"/>
  <c r="BE123"/>
  <c r="BD94"/>
  <c r="BD178" i="15"/>
  <c r="BD180"/>
  <c r="BD179"/>
  <c r="BD181"/>
  <c r="BE123"/>
  <c r="BD94"/>
  <c r="BC182" i="32" l="1"/>
  <c r="BC93" s="1"/>
  <c r="BC95" s="1"/>
  <c r="BC98" s="1"/>
  <c r="BC178" i="21"/>
  <c r="BD123"/>
  <c r="BC180"/>
  <c r="BC179"/>
  <c r="BC181"/>
  <c r="BC94"/>
  <c r="BC182" i="34"/>
  <c r="BC93" s="1"/>
  <c r="BC95" s="1"/>
  <c r="BC98" s="1"/>
  <c r="BC182" i="1"/>
  <c r="BC93" s="1"/>
  <c r="BC95" s="1"/>
  <c r="BC98" s="1"/>
  <c r="BD182" i="33"/>
  <c r="BD93" s="1"/>
  <c r="BD95" s="1"/>
  <c r="BD98" s="1"/>
  <c r="BD182" i="15"/>
  <c r="BD93" s="1"/>
  <c r="BD95" s="1"/>
  <c r="BD98" s="1"/>
  <c r="BC101" i="34" l="1"/>
  <c r="BD102" s="1"/>
  <c r="BC154"/>
  <c r="BC182" i="21"/>
  <c r="BC93" s="1"/>
  <c r="BC95" s="1"/>
  <c r="BC98" s="1"/>
  <c r="BC101" i="32"/>
  <c r="BD102" s="1"/>
  <c r="BC154"/>
  <c r="BC101" i="1"/>
  <c r="BD102" s="1"/>
  <c r="BC154"/>
  <c r="BD101" i="33"/>
  <c r="BE102" s="1"/>
  <c r="BD154"/>
  <c r="BD101" i="15"/>
  <c r="BE102" s="1"/>
  <c r="BD154"/>
  <c r="BD92" i="1" l="1"/>
  <c r="BD92" i="32"/>
  <c r="BC101" i="21"/>
  <c r="BD102" s="1"/>
  <c r="BC154"/>
  <c r="BD92" i="34"/>
  <c r="BC125" i="1"/>
  <c r="BC126" s="1"/>
  <c r="BC125" i="32"/>
  <c r="BC126" s="1"/>
  <c r="BC125" i="34"/>
  <c r="BC126" s="1"/>
  <c r="BE92" i="33"/>
  <c r="BD125"/>
  <c r="BD126" s="1"/>
  <c r="BD125" i="15"/>
  <c r="BD126" s="1"/>
  <c r="BD146" s="1"/>
  <c r="BD147" s="1"/>
  <c r="BD148" s="1"/>
  <c r="BC107" s="1"/>
  <c r="BD163" s="1"/>
  <c r="BE92"/>
  <c r="BC143" l="1"/>
  <c r="BC145" s="1"/>
  <c r="BC155" s="1"/>
  <c r="BC146" i="32"/>
  <c r="BC147" s="1"/>
  <c r="BC148" s="1"/>
  <c r="BB107" s="1"/>
  <c r="BC163" s="1"/>
  <c r="BB143"/>
  <c r="BB145" s="1"/>
  <c r="BB155" s="1"/>
  <c r="BC128"/>
  <c r="BC129" s="1"/>
  <c r="BC144"/>
  <c r="BD97" i="34"/>
  <c r="BD106"/>
  <c r="BD105"/>
  <c r="BD142"/>
  <c r="BD110"/>
  <c r="BD92" i="21"/>
  <c r="BC146" i="34"/>
  <c r="BC147" s="1"/>
  <c r="BC148" s="1"/>
  <c r="BB107" s="1"/>
  <c r="BC163" s="1"/>
  <c r="BC128"/>
  <c r="BC129" s="1"/>
  <c r="BC144"/>
  <c r="BB143"/>
  <c r="BB145" s="1"/>
  <c r="BB155" s="1"/>
  <c r="BC146" i="1"/>
  <c r="BC147" s="1"/>
  <c r="BC148" s="1"/>
  <c r="BB107" s="1"/>
  <c r="BC163" s="1"/>
  <c r="BC128"/>
  <c r="BC129" s="1"/>
  <c r="BB143"/>
  <c r="BB145" s="1"/>
  <c r="BB155" s="1"/>
  <c r="BC144"/>
  <c r="BD97" i="32"/>
  <c r="BD105"/>
  <c r="BD142"/>
  <c r="BD106"/>
  <c r="BD110"/>
  <c r="BD106" i="1"/>
  <c r="BD97"/>
  <c r="BD105"/>
  <c r="BD142"/>
  <c r="BD110"/>
  <c r="BD144" i="15"/>
  <c r="BC125" i="21"/>
  <c r="BC126" s="1"/>
  <c r="BD146" i="33"/>
  <c r="BD147" s="1"/>
  <c r="BD148" s="1"/>
  <c r="BC107" s="1"/>
  <c r="BD163" s="1"/>
  <c r="BD128"/>
  <c r="BD129" s="1"/>
  <c r="BC143"/>
  <c r="BC145" s="1"/>
  <c r="BC155" s="1"/>
  <c r="BD144"/>
  <c r="BE110"/>
  <c r="BE106"/>
  <c r="BE142"/>
  <c r="BE97"/>
  <c r="BE105"/>
  <c r="BD128" i="15"/>
  <c r="BD129" s="1"/>
  <c r="BE97"/>
  <c r="BE110"/>
  <c r="BE106"/>
  <c r="BE142"/>
  <c r="BE105"/>
  <c r="BD109" i="32" l="1"/>
  <c r="BE112" s="1"/>
  <c r="BD117"/>
  <c r="BD118" s="1"/>
  <c r="BC144" i="21"/>
  <c r="BC146"/>
  <c r="BC147" s="1"/>
  <c r="BC148" s="1"/>
  <c r="BB107" s="1"/>
  <c r="BC163" s="1"/>
  <c r="BB143"/>
  <c r="BB145" s="1"/>
  <c r="BB155" s="1"/>
  <c r="BC128"/>
  <c r="BC129" s="1"/>
  <c r="BD109" i="1"/>
  <c r="BE112" s="1"/>
  <c r="BD117"/>
  <c r="BD118" s="1"/>
  <c r="BD105" i="21"/>
  <c r="BD97"/>
  <c r="BD142"/>
  <c r="BD106"/>
  <c r="BD110"/>
  <c r="BD109" i="34"/>
  <c r="BE112" s="1"/>
  <c r="BD117"/>
  <c r="BD118" s="1"/>
  <c r="BE109" i="33"/>
  <c r="BF112" s="1"/>
  <c r="BE117"/>
  <c r="BE118" s="1"/>
  <c r="BE109" i="15"/>
  <c r="BF112" s="1"/>
  <c r="BE117"/>
  <c r="BE118" s="1"/>
  <c r="BD117" i="21" l="1"/>
  <c r="BD118" s="1"/>
  <c r="BD109"/>
  <c r="BE112" s="1"/>
  <c r="BF114" i="1"/>
  <c r="BG115" s="1"/>
  <c r="BE113"/>
  <c r="BD122"/>
  <c r="BD121" s="1"/>
  <c r="BF114" i="32"/>
  <c r="BG115" s="1"/>
  <c r="BE113"/>
  <c r="BD122"/>
  <c r="BD121" s="1"/>
  <c r="BF114" i="34"/>
  <c r="BG115" s="1"/>
  <c r="BE113"/>
  <c r="BD122"/>
  <c r="BD121" s="1"/>
  <c r="BG114" i="33"/>
  <c r="BH115" s="1"/>
  <c r="BF113"/>
  <c r="BE122"/>
  <c r="BE121" s="1"/>
  <c r="BG114" i="15"/>
  <c r="BH115" s="1"/>
  <c r="BF113"/>
  <c r="BE122"/>
  <c r="BE121" s="1"/>
  <c r="BD181" i="1" l="1"/>
  <c r="BD180"/>
  <c r="BD178"/>
  <c r="BD179"/>
  <c r="BE123"/>
  <c r="BD94"/>
  <c r="BD178" i="34"/>
  <c r="BD181"/>
  <c r="BE123"/>
  <c r="BD180"/>
  <c r="BD179"/>
  <c r="BD94"/>
  <c r="BD178" i="32"/>
  <c r="BE123"/>
  <c r="BD181"/>
  <c r="BD180"/>
  <c r="BD179"/>
  <c r="BD94"/>
  <c r="BE113" i="21"/>
  <c r="BF114"/>
  <c r="BG115" s="1"/>
  <c r="BD122"/>
  <c r="BD121" s="1"/>
  <c r="BE178" i="33"/>
  <c r="BE179"/>
  <c r="BF123"/>
  <c r="BE181"/>
  <c r="BE180"/>
  <c r="BE94"/>
  <c r="BE178" i="15"/>
  <c r="BF123"/>
  <c r="BE180"/>
  <c r="BE181"/>
  <c r="BE179"/>
  <c r="BE94"/>
  <c r="BD178" i="21" l="1"/>
  <c r="BD180"/>
  <c r="BD179"/>
  <c r="BD181"/>
  <c r="BE123"/>
  <c r="BD94"/>
  <c r="BD182" i="32"/>
  <c r="BD93" s="1"/>
  <c r="BD95" s="1"/>
  <c r="BD98" s="1"/>
  <c r="BD182" i="34"/>
  <c r="BD93" s="1"/>
  <c r="BD95" s="1"/>
  <c r="BD98" s="1"/>
  <c r="BD182" i="1"/>
  <c r="BD93" s="1"/>
  <c r="BD95" s="1"/>
  <c r="BD98" s="1"/>
  <c r="BE182" i="33"/>
  <c r="BE93" s="1"/>
  <c r="BE95" s="1"/>
  <c r="BE98" s="1"/>
  <c r="BE182" i="15"/>
  <c r="BE93" s="1"/>
  <c r="BE95" s="1"/>
  <c r="BE98" s="1"/>
  <c r="BD101" i="1" l="1"/>
  <c r="BE102" s="1"/>
  <c r="BD154"/>
  <c r="BD101" i="34"/>
  <c r="BE102" s="1"/>
  <c r="BD154"/>
  <c r="BD101" i="32"/>
  <c r="BE102" s="1"/>
  <c r="BD154"/>
  <c r="BD182" i="21"/>
  <c r="BD93" s="1"/>
  <c r="BD95" s="1"/>
  <c r="BD98" s="1"/>
  <c r="BE101" i="33"/>
  <c r="BF102" s="1"/>
  <c r="BE154"/>
  <c r="BE101" i="15"/>
  <c r="BF102" s="1"/>
  <c r="BE154"/>
  <c r="BD125" i="32" l="1"/>
  <c r="BD126" s="1"/>
  <c r="BD146" s="1"/>
  <c r="BD147" s="1"/>
  <c r="BD148" s="1"/>
  <c r="BC107" s="1"/>
  <c r="BD163" s="1"/>
  <c r="BE92"/>
  <c r="BD125" i="34"/>
  <c r="BD126" s="1"/>
  <c r="BD125" i="1"/>
  <c r="BD126" s="1"/>
  <c r="BD101" i="21"/>
  <c r="BE102" s="1"/>
  <c r="BD154"/>
  <c r="BD128" i="32"/>
  <c r="BD129" s="1"/>
  <c r="BE92" i="34"/>
  <c r="BE92" i="1"/>
  <c r="BE125" i="33"/>
  <c r="BE126" s="1"/>
  <c r="BF92"/>
  <c r="BF92" i="15"/>
  <c r="BE125"/>
  <c r="BE126" s="1"/>
  <c r="BD144" i="32" l="1"/>
  <c r="BC143"/>
  <c r="BC145" s="1"/>
  <c r="BC155" s="1"/>
  <c r="BE97" i="34"/>
  <c r="BE106"/>
  <c r="BE105"/>
  <c r="BE142"/>
  <c r="BE110"/>
  <c r="BE92" i="21"/>
  <c r="BD146" i="34"/>
  <c r="BD147" s="1"/>
  <c r="BD148" s="1"/>
  <c r="BC107" s="1"/>
  <c r="BD163" s="1"/>
  <c r="BD128"/>
  <c r="BD129" s="1"/>
  <c r="BC143"/>
  <c r="BC145" s="1"/>
  <c r="BC155" s="1"/>
  <c r="BD144"/>
  <c r="BE97" i="1"/>
  <c r="BE142"/>
  <c r="BE105"/>
  <c r="BE106"/>
  <c r="BE110"/>
  <c r="BD146"/>
  <c r="BD147" s="1"/>
  <c r="BD148" s="1"/>
  <c r="BC107" s="1"/>
  <c r="BD163" s="1"/>
  <c r="BD128"/>
  <c r="BD129" s="1"/>
  <c r="BD144"/>
  <c r="BC143"/>
  <c r="BC145" s="1"/>
  <c r="BC155" s="1"/>
  <c r="BE105" i="32"/>
  <c r="BE142"/>
  <c r="BE97"/>
  <c r="BE106"/>
  <c r="BE110"/>
  <c r="BD125" i="21"/>
  <c r="BD126" s="1"/>
  <c r="BE146" i="33"/>
  <c r="BE147" s="1"/>
  <c r="BE148" s="1"/>
  <c r="BD107" s="1"/>
  <c r="BE163" s="1"/>
  <c r="BD143"/>
  <c r="BD145" s="1"/>
  <c r="BD155" s="1"/>
  <c r="BE128"/>
  <c r="BE129" s="1"/>
  <c r="BE144"/>
  <c r="BF110"/>
  <c r="BF106"/>
  <c r="BF142"/>
  <c r="BF97"/>
  <c r="BF105"/>
  <c r="BE146" i="15"/>
  <c r="BE147" s="1"/>
  <c r="BE148" s="1"/>
  <c r="BD107" s="1"/>
  <c r="BE163" s="1"/>
  <c r="BE128"/>
  <c r="BE129" s="1"/>
  <c r="BE144"/>
  <c r="BD143"/>
  <c r="BD145" s="1"/>
  <c r="BD155" s="1"/>
  <c r="BF110"/>
  <c r="BF106"/>
  <c r="BF97"/>
  <c r="BF105"/>
  <c r="BF142"/>
  <c r="BE109" i="1" l="1"/>
  <c r="BF112" s="1"/>
  <c r="BE117"/>
  <c r="BE118" s="1"/>
  <c r="BE97" i="21"/>
  <c r="BE105"/>
  <c r="BE142"/>
  <c r="BE106"/>
  <c r="BE110"/>
  <c r="BE109" i="34"/>
  <c r="BF112" s="1"/>
  <c r="BE117"/>
  <c r="BE118" s="1"/>
  <c r="BD128" i="21"/>
  <c r="BD129" s="1"/>
  <c r="BD146"/>
  <c r="BD147" s="1"/>
  <c r="BD148" s="1"/>
  <c r="BC107" s="1"/>
  <c r="BD163" s="1"/>
  <c r="BD144"/>
  <c r="BC143"/>
  <c r="BC145" s="1"/>
  <c r="BC155" s="1"/>
  <c r="BE117" i="32"/>
  <c r="BE118" s="1"/>
  <c r="BE109"/>
  <c r="BF112" s="1"/>
  <c r="BF109" i="33"/>
  <c r="BG112" s="1"/>
  <c r="BF117"/>
  <c r="BF118" s="1"/>
  <c r="BF117" i="15"/>
  <c r="BF118" s="1"/>
  <c r="BF109"/>
  <c r="BG112" s="1"/>
  <c r="BG114" i="32" l="1"/>
  <c r="BH115" s="1"/>
  <c r="BF113"/>
  <c r="BE122"/>
  <c r="BE121" s="1"/>
  <c r="BE109" i="21"/>
  <c r="BF112" s="1"/>
  <c r="BE117"/>
  <c r="BE118" s="1"/>
  <c r="BG114" i="1"/>
  <c r="BH115" s="1"/>
  <c r="BF113"/>
  <c r="BE122"/>
  <c r="BE121" s="1"/>
  <c r="BG114" i="34"/>
  <c r="BH115" s="1"/>
  <c r="BF113"/>
  <c r="BE122"/>
  <c r="BE121" s="1"/>
  <c r="BH114" i="33"/>
  <c r="BI115" s="1"/>
  <c r="BG113"/>
  <c r="BF122"/>
  <c r="BF121" s="1"/>
  <c r="BH114" i="15"/>
  <c r="BI115" s="1"/>
  <c r="BG113"/>
  <c r="BF122"/>
  <c r="BF121" s="1"/>
  <c r="BE178" i="1" l="1"/>
  <c r="BE181"/>
  <c r="BE180"/>
  <c r="BE179"/>
  <c r="BF123"/>
  <c r="BE94"/>
  <c r="BG114" i="21"/>
  <c r="BH115" s="1"/>
  <c r="BF113"/>
  <c r="BE122"/>
  <c r="BE121" s="1"/>
  <c r="BE178" i="34"/>
  <c r="BF123"/>
  <c r="BE181"/>
  <c r="BE179"/>
  <c r="BE180"/>
  <c r="BE94"/>
  <c r="BE178" i="32"/>
  <c r="BE181"/>
  <c r="BF123"/>
  <c r="BE179"/>
  <c r="BE180"/>
  <c r="BE94"/>
  <c r="BF178" i="33"/>
  <c r="BG123"/>
  <c r="BF179"/>
  <c r="BF180"/>
  <c r="BF181"/>
  <c r="BF94"/>
  <c r="BF178" i="15"/>
  <c r="BF179"/>
  <c r="BF181"/>
  <c r="BF180"/>
  <c r="BG123"/>
  <c r="BF94"/>
  <c r="BE182" i="34" l="1"/>
  <c r="BE93" s="1"/>
  <c r="BE95" s="1"/>
  <c r="BE98" s="1"/>
  <c r="BE178" i="21"/>
  <c r="BE179"/>
  <c r="BE180"/>
  <c r="BF123"/>
  <c r="BE181"/>
  <c r="BE94"/>
  <c r="BE182" i="1"/>
  <c r="BE93" s="1"/>
  <c r="BE95" s="1"/>
  <c r="BE98" s="1"/>
  <c r="BE182" i="32"/>
  <c r="BE93" s="1"/>
  <c r="BE95" s="1"/>
  <c r="BE98" s="1"/>
  <c r="BF182" i="33"/>
  <c r="BF93" s="1"/>
  <c r="BF95" s="1"/>
  <c r="BF98" s="1"/>
  <c r="BF182" i="15"/>
  <c r="BF93" s="1"/>
  <c r="BF95" s="1"/>
  <c r="BF98" s="1"/>
  <c r="BE154" i="32" l="1"/>
  <c r="BE101"/>
  <c r="BF102" s="1"/>
  <c r="BE182" i="21"/>
  <c r="BE93" s="1"/>
  <c r="BE95" s="1"/>
  <c r="BE98" s="1"/>
  <c r="BE101" i="34"/>
  <c r="BF102" s="1"/>
  <c r="BE154"/>
  <c r="BE101" i="1"/>
  <c r="BF102" s="1"/>
  <c r="BE154"/>
  <c r="BE125"/>
  <c r="BE126" s="1"/>
  <c r="BF101" i="33"/>
  <c r="BG102" s="1"/>
  <c r="BF154"/>
  <c r="BF101" i="15"/>
  <c r="BG102" s="1"/>
  <c r="BF154"/>
  <c r="BE125" i="34" l="1"/>
  <c r="BE126" s="1"/>
  <c r="BE128" s="1"/>
  <c r="BE129" s="1"/>
  <c r="BE146" i="1"/>
  <c r="BE147" s="1"/>
  <c r="BE148" s="1"/>
  <c r="BD107" s="1"/>
  <c r="BE163" s="1"/>
  <c r="BE128"/>
  <c r="BE129" s="1"/>
  <c r="BD143"/>
  <c r="BD145" s="1"/>
  <c r="BD155" s="1"/>
  <c r="BE144"/>
  <c r="BF92"/>
  <c r="BE101" i="21"/>
  <c r="BF102" s="1"/>
  <c r="BE154"/>
  <c r="BE125"/>
  <c r="BE126" s="1"/>
  <c r="BF92" i="32"/>
  <c r="BE125"/>
  <c r="BE126" s="1"/>
  <c r="BF92" i="34"/>
  <c r="BF125" i="33"/>
  <c r="BF126" s="1"/>
  <c r="BF146" s="1"/>
  <c r="BF147" s="1"/>
  <c r="BF148" s="1"/>
  <c r="BE107" s="1"/>
  <c r="BF163" s="1"/>
  <c r="BG92"/>
  <c r="BG92" i="15"/>
  <c r="BF125"/>
  <c r="BF126" s="1"/>
  <c r="BE146" i="34" l="1"/>
  <c r="BE147" s="1"/>
  <c r="BE148" s="1"/>
  <c r="BD107" s="1"/>
  <c r="BE163" s="1"/>
  <c r="BE144"/>
  <c r="BD143"/>
  <c r="BD145" s="1"/>
  <c r="BD155" s="1"/>
  <c r="BF97" i="32"/>
  <c r="BF142"/>
  <c r="BF106"/>
  <c r="BF105"/>
  <c r="BF110"/>
  <c r="BF92" i="21"/>
  <c r="BE128"/>
  <c r="BE129" s="1"/>
  <c r="BE146"/>
  <c r="BE147" s="1"/>
  <c r="BE148" s="1"/>
  <c r="BD107" s="1"/>
  <c r="BE163" s="1"/>
  <c r="BE144"/>
  <c r="BD143"/>
  <c r="BD145" s="1"/>
  <c r="BD155" s="1"/>
  <c r="BF97" i="34"/>
  <c r="BF142"/>
  <c r="BF106"/>
  <c r="BF105"/>
  <c r="BF110"/>
  <c r="BE146" i="32"/>
  <c r="BE147" s="1"/>
  <c r="BE148" s="1"/>
  <c r="BD107" s="1"/>
  <c r="BE163" s="1"/>
  <c r="BE128"/>
  <c r="BE129" s="1"/>
  <c r="BD143"/>
  <c r="BD145" s="1"/>
  <c r="BD155" s="1"/>
  <c r="BE144"/>
  <c r="BF106" i="1"/>
  <c r="BF97"/>
  <c r="BF105"/>
  <c r="BF142"/>
  <c r="BF110"/>
  <c r="BF144" i="33"/>
  <c r="BF128"/>
  <c r="BF129" s="1"/>
  <c r="BE143"/>
  <c r="BE145" s="1"/>
  <c r="BE155" s="1"/>
  <c r="BG110"/>
  <c r="BG106"/>
  <c r="BG142"/>
  <c r="BG97"/>
  <c r="BG105"/>
  <c r="BF146" i="15"/>
  <c r="BF147" s="1"/>
  <c r="BF148" s="1"/>
  <c r="BE107" s="1"/>
  <c r="BF163" s="1"/>
  <c r="BF128"/>
  <c r="BF129" s="1"/>
  <c r="BF144"/>
  <c r="BE143"/>
  <c r="BE145" s="1"/>
  <c r="BE155" s="1"/>
  <c r="BG97"/>
  <c r="BG110"/>
  <c r="BG142"/>
  <c r="BG105"/>
  <c r="BG106"/>
  <c r="BF109" i="1" l="1"/>
  <c r="BG112" s="1"/>
  <c r="BF117"/>
  <c r="BF118" s="1"/>
  <c r="BF106" i="21"/>
  <c r="BF97"/>
  <c r="BF105"/>
  <c r="BF142"/>
  <c r="BF110"/>
  <c r="BF109" i="32"/>
  <c r="BG112" s="1"/>
  <c r="BF117"/>
  <c r="BF118" s="1"/>
  <c r="BF109" i="34"/>
  <c r="BG112" s="1"/>
  <c r="BF117"/>
  <c r="BF118" s="1"/>
  <c r="BG109" i="33"/>
  <c r="BH112" s="1"/>
  <c r="BG117"/>
  <c r="BG118" s="1"/>
  <c r="BG109" i="15"/>
  <c r="BH112" s="1"/>
  <c r="BG117"/>
  <c r="BG118" s="1"/>
  <c r="BF117" i="21" l="1"/>
  <c r="BF118" s="1"/>
  <c r="BF109"/>
  <c r="BG112" s="1"/>
  <c r="BH114" i="1"/>
  <c r="BI115" s="1"/>
  <c r="BG113"/>
  <c r="BF122"/>
  <c r="BF121" s="1"/>
  <c r="BH114" i="34"/>
  <c r="BI115" s="1"/>
  <c r="BG113"/>
  <c r="BF122"/>
  <c r="BF121" s="1"/>
  <c r="BG113" i="32"/>
  <c r="BH114"/>
  <c r="BI115" s="1"/>
  <c r="BF122"/>
  <c r="BF121" s="1"/>
  <c r="BI114" i="33"/>
  <c r="BJ115" s="1"/>
  <c r="BH113"/>
  <c r="BG122"/>
  <c r="BG121" s="1"/>
  <c r="BI114" i="15"/>
  <c r="BJ115" s="1"/>
  <c r="BH113"/>
  <c r="BG122"/>
  <c r="BG121" s="1"/>
  <c r="BG123" i="32" l="1"/>
  <c r="BF181"/>
  <c r="BF178"/>
  <c r="BF180"/>
  <c r="BF179"/>
  <c r="BF94"/>
  <c r="BF181" i="1"/>
  <c r="BF180"/>
  <c r="BF178"/>
  <c r="BF179"/>
  <c r="BG123"/>
  <c r="BF94"/>
  <c r="BF178" i="34"/>
  <c r="BF181"/>
  <c r="BG123"/>
  <c r="BF180"/>
  <c r="BF179"/>
  <c r="BF94"/>
  <c r="BH114" i="21"/>
  <c r="BI115" s="1"/>
  <c r="BG113"/>
  <c r="BF122"/>
  <c r="BF121" s="1"/>
  <c r="BG178" i="33"/>
  <c r="BG179"/>
  <c r="BH123"/>
  <c r="BG181"/>
  <c r="BG180"/>
  <c r="BG94"/>
  <c r="BG178" i="15"/>
  <c r="BG179"/>
  <c r="BG181"/>
  <c r="BG180"/>
  <c r="BH123"/>
  <c r="BG94"/>
  <c r="BF178" i="21" l="1"/>
  <c r="BF180"/>
  <c r="BG123"/>
  <c r="BF181"/>
  <c r="BF179"/>
  <c r="BF94"/>
  <c r="BF182" i="34"/>
  <c r="BF93" s="1"/>
  <c r="BF95" s="1"/>
  <c r="BF98" s="1"/>
  <c r="BF182" i="1"/>
  <c r="BF93" s="1"/>
  <c r="BF95" s="1"/>
  <c r="BF98" s="1"/>
  <c r="BF182" i="32"/>
  <c r="BF93" s="1"/>
  <c r="BF95" s="1"/>
  <c r="BF98" s="1"/>
  <c r="BG182" i="33"/>
  <c r="BG93" s="1"/>
  <c r="BG95" s="1"/>
  <c r="BG98" s="1"/>
  <c r="BG182" i="15"/>
  <c r="BG93" s="1"/>
  <c r="BG95" s="1"/>
  <c r="BG98" s="1"/>
  <c r="BF101" i="32" l="1"/>
  <c r="BG102" s="1"/>
  <c r="BF154"/>
  <c r="BF154" i="1"/>
  <c r="BF101"/>
  <c r="BG102" s="1"/>
  <c r="BF101" i="34"/>
  <c r="BG102" s="1"/>
  <c r="BF154"/>
  <c r="BF182" i="21"/>
  <c r="BF93" s="1"/>
  <c r="BF95" s="1"/>
  <c r="BF98" s="1"/>
  <c r="BG101" i="33"/>
  <c r="BH102" s="1"/>
  <c r="BG154"/>
  <c r="BG101" i="15"/>
  <c r="BH102" s="1"/>
  <c r="BG154"/>
  <c r="BG125"/>
  <c r="BG126" s="1"/>
  <c r="BF125" i="34" l="1"/>
  <c r="BF126" s="1"/>
  <c r="BF128" s="1"/>
  <c r="BF129" s="1"/>
  <c r="BF125" i="32"/>
  <c r="BF126" s="1"/>
  <c r="BF128" s="1"/>
  <c r="BF129" s="1"/>
  <c r="BF154" i="21"/>
  <c r="BF101"/>
  <c r="BG102" s="1"/>
  <c r="BG92" i="1"/>
  <c r="BG92" i="34"/>
  <c r="BG92" i="32"/>
  <c r="BF125" i="1"/>
  <c r="BF126" s="1"/>
  <c r="BG125" i="33"/>
  <c r="BG126" s="1"/>
  <c r="BH92"/>
  <c r="BG146" i="15"/>
  <c r="BG147" s="1"/>
  <c r="BG148" s="1"/>
  <c r="BF107" s="1"/>
  <c r="BG163" s="1"/>
  <c r="BG128"/>
  <c r="BG129" s="1"/>
  <c r="BG144"/>
  <c r="BF143"/>
  <c r="BF145" s="1"/>
  <c r="BF155" s="1"/>
  <c r="BH92"/>
  <c r="BF146" i="34" l="1"/>
  <c r="BF147" s="1"/>
  <c r="BF148" s="1"/>
  <c r="BE107" s="1"/>
  <c r="BF163" s="1"/>
  <c r="BF144"/>
  <c r="BE143"/>
  <c r="BE145" s="1"/>
  <c r="BE155" s="1"/>
  <c r="BF146" i="32"/>
  <c r="BF147" s="1"/>
  <c r="BF148" s="1"/>
  <c r="BE107" s="1"/>
  <c r="BF163" s="1"/>
  <c r="BE143"/>
  <c r="BE145" s="1"/>
  <c r="BE155" s="1"/>
  <c r="BF144"/>
  <c r="BF146" i="1"/>
  <c r="BF147" s="1"/>
  <c r="BF148" s="1"/>
  <c r="BE107" s="1"/>
  <c r="BF163" s="1"/>
  <c r="BF128"/>
  <c r="BF129" s="1"/>
  <c r="BF144"/>
  <c r="BE143"/>
  <c r="BE145" s="1"/>
  <c r="BE155" s="1"/>
  <c r="BG92" i="21"/>
  <c r="BG105" i="32"/>
  <c r="BG142"/>
  <c r="BG97"/>
  <c r="BG106"/>
  <c r="BG110"/>
  <c r="BG97" i="34"/>
  <c r="BG106"/>
  <c r="BG105"/>
  <c r="BG142"/>
  <c r="BG110"/>
  <c r="BG97" i="1"/>
  <c r="BG142"/>
  <c r="BG106"/>
  <c r="BG105"/>
  <c r="BG110"/>
  <c r="BF125" i="21"/>
  <c r="BF126" s="1"/>
  <c r="BG146" i="33"/>
  <c r="BG147" s="1"/>
  <c r="BG148" s="1"/>
  <c r="BF107" s="1"/>
  <c r="BG163" s="1"/>
  <c r="BG144"/>
  <c r="BG128"/>
  <c r="BG129" s="1"/>
  <c r="BF143"/>
  <c r="BF145" s="1"/>
  <c r="BF155" s="1"/>
  <c r="BH110"/>
  <c r="BH105"/>
  <c r="BH106"/>
  <c r="BH97"/>
  <c r="BH142"/>
  <c r="BH110" i="15"/>
  <c r="BH106"/>
  <c r="BH105"/>
  <c r="BH97"/>
  <c r="BH142"/>
  <c r="BG109" i="1" l="1"/>
  <c r="BH112" s="1"/>
  <c r="BG117"/>
  <c r="BG118" s="1"/>
  <c r="BG117" i="32"/>
  <c r="BG118" s="1"/>
  <c r="BG109"/>
  <c r="BH112" s="1"/>
  <c r="BF146" i="21"/>
  <c r="BF147" s="1"/>
  <c r="BF148" s="1"/>
  <c r="BE107" s="1"/>
  <c r="BF163" s="1"/>
  <c r="BF128"/>
  <c r="BF129" s="1"/>
  <c r="BF144"/>
  <c r="BE143"/>
  <c r="BE145" s="1"/>
  <c r="BE155" s="1"/>
  <c r="BG109" i="34"/>
  <c r="BH112" s="1"/>
  <c r="BG117"/>
  <c r="BG118" s="1"/>
  <c r="BG97" i="21"/>
  <c r="BG105"/>
  <c r="BG142"/>
  <c r="BG106"/>
  <c r="BG110"/>
  <c r="BH109" i="33"/>
  <c r="BI112" s="1"/>
  <c r="BH117"/>
  <c r="BH118" s="1"/>
  <c r="BH117" i="15"/>
  <c r="BH118" s="1"/>
  <c r="BH109"/>
  <c r="BI112" s="1"/>
  <c r="BH113" i="1" l="1"/>
  <c r="BI114"/>
  <c r="BJ115" s="1"/>
  <c r="BG122"/>
  <c r="BG121" s="1"/>
  <c r="BG109" i="21"/>
  <c r="BH112" s="1"/>
  <c r="BG117"/>
  <c r="BG118" s="1"/>
  <c r="BI114" i="34"/>
  <c r="BJ115" s="1"/>
  <c r="BH113"/>
  <c r="BG122"/>
  <c r="BG121" s="1"/>
  <c r="BH113" i="32"/>
  <c r="BI114"/>
  <c r="BJ115" s="1"/>
  <c r="BG122"/>
  <c r="BG121" s="1"/>
  <c r="BJ114" i="33"/>
  <c r="BK115" s="1"/>
  <c r="BI113"/>
  <c r="BH122"/>
  <c r="BH121" s="1"/>
  <c r="BJ114" i="15"/>
  <c r="BK115" s="1"/>
  <c r="BI113"/>
  <c r="BH122"/>
  <c r="BH121" s="1"/>
  <c r="BG179" i="34" l="1"/>
  <c r="BG180"/>
  <c r="BG178"/>
  <c r="BH123"/>
  <c r="BG181"/>
  <c r="BG94"/>
  <c r="BI114" i="21"/>
  <c r="BJ115" s="1"/>
  <c r="BH113"/>
  <c r="BG122"/>
  <c r="BG121" s="1"/>
  <c r="BH123" i="1"/>
  <c r="BG179"/>
  <c r="BG178"/>
  <c r="BG181"/>
  <c r="BG180"/>
  <c r="BG94"/>
  <c r="BG178" i="32"/>
  <c r="BG179"/>
  <c r="BG180"/>
  <c r="BH123"/>
  <c r="BG181"/>
  <c r="BG94"/>
  <c r="BH178" i="33"/>
  <c r="BI123"/>
  <c r="BH179"/>
  <c r="BH180"/>
  <c r="BH181"/>
  <c r="BH94"/>
  <c r="BH178" i="15"/>
  <c r="BI123"/>
  <c r="BH180"/>
  <c r="BH181"/>
  <c r="BH179"/>
  <c r="BH94"/>
  <c r="BG178" i="21" l="1"/>
  <c r="BG180"/>
  <c r="BH123"/>
  <c r="BG181"/>
  <c r="BG179"/>
  <c r="BG94"/>
  <c r="BG182" i="34"/>
  <c r="BG93" s="1"/>
  <c r="BG95" s="1"/>
  <c r="BG98" s="1"/>
  <c r="BG182" i="32"/>
  <c r="BG93" s="1"/>
  <c r="BG95" s="1"/>
  <c r="BG98" s="1"/>
  <c r="BG182" i="1"/>
  <c r="BG93" s="1"/>
  <c r="BG95" s="1"/>
  <c r="BG98" s="1"/>
  <c r="BH182" i="33"/>
  <c r="BH93" s="1"/>
  <c r="BH95" s="1"/>
  <c r="BH98" s="1"/>
  <c r="BH182" i="15"/>
  <c r="BH93" s="1"/>
  <c r="BH95" s="1"/>
  <c r="BH98" s="1"/>
  <c r="BG101" i="32" l="1"/>
  <c r="BH102" s="1"/>
  <c r="BG154"/>
  <c r="BG101" i="34"/>
  <c r="BH102" s="1"/>
  <c r="BG154"/>
  <c r="BG182" i="21"/>
  <c r="BG93" s="1"/>
  <c r="BG95" s="1"/>
  <c r="BG98" s="1"/>
  <c r="BG101" i="1"/>
  <c r="BH102" s="1"/>
  <c r="BG125"/>
  <c r="BG126" s="1"/>
  <c r="BG154"/>
  <c r="BH101" i="33"/>
  <c r="BI102" s="1"/>
  <c r="BI92" s="1"/>
  <c r="BH154"/>
  <c r="BH101" i="15"/>
  <c r="BI102" s="1"/>
  <c r="BI92" s="1"/>
  <c r="BH154"/>
  <c r="BG146" i="1" l="1"/>
  <c r="BG147" s="1"/>
  <c r="BG148" s="1"/>
  <c r="BF107" s="1"/>
  <c r="BG163" s="1"/>
  <c r="BG128"/>
  <c r="BG129" s="1"/>
  <c r="BF143"/>
  <c r="BF145" s="1"/>
  <c r="BF155" s="1"/>
  <c r="BG144"/>
  <c r="BH92"/>
  <c r="BG125" i="34"/>
  <c r="BG126" s="1"/>
  <c r="BG125" i="32"/>
  <c r="BG126" s="1"/>
  <c r="BG101" i="21"/>
  <c r="BH102" s="1"/>
  <c r="BG125"/>
  <c r="BG126" s="1"/>
  <c r="BG154"/>
  <c r="BH92" i="34"/>
  <c r="BH92" i="32"/>
  <c r="BH125" i="33"/>
  <c r="BI125" s="1"/>
  <c r="BI106"/>
  <c r="BI142"/>
  <c r="BI97"/>
  <c r="BI110"/>
  <c r="BI105"/>
  <c r="BH125" i="15"/>
  <c r="BI110"/>
  <c r="BI97"/>
  <c r="BI142"/>
  <c r="BI105"/>
  <c r="BI106"/>
  <c r="BG146" i="21" l="1"/>
  <c r="BG147" s="1"/>
  <c r="BG148" s="1"/>
  <c r="BF107" s="1"/>
  <c r="BG163" s="1"/>
  <c r="BG128"/>
  <c r="BG129" s="1"/>
  <c r="BF143"/>
  <c r="BF145" s="1"/>
  <c r="BF155" s="1"/>
  <c r="BG144"/>
  <c r="BG146" i="32"/>
  <c r="BG147" s="1"/>
  <c r="BG148" s="1"/>
  <c r="BF107" s="1"/>
  <c r="BG163" s="1"/>
  <c r="BG128"/>
  <c r="BG129" s="1"/>
  <c r="BG144"/>
  <c r="BF143"/>
  <c r="BF145" s="1"/>
  <c r="BF155" s="1"/>
  <c r="BH106" i="1"/>
  <c r="BH97"/>
  <c r="BH105"/>
  <c r="BH142"/>
  <c r="BH110"/>
  <c r="BH97" i="32"/>
  <c r="BH105"/>
  <c r="BH142"/>
  <c r="BH106"/>
  <c r="BH110"/>
  <c r="BH97" i="34"/>
  <c r="BH106"/>
  <c r="BH105"/>
  <c r="BH142"/>
  <c r="BH110"/>
  <c r="BH92" i="21"/>
  <c r="BG146" i="34"/>
  <c r="BG147" s="1"/>
  <c r="BG148" s="1"/>
  <c r="BF107" s="1"/>
  <c r="BG163" s="1"/>
  <c r="BG128"/>
  <c r="BG129" s="1"/>
  <c r="BG144"/>
  <c r="BF143"/>
  <c r="BF145" s="1"/>
  <c r="BF155" s="1"/>
  <c r="BH126" i="33"/>
  <c r="BH146" s="1"/>
  <c r="BH147" s="1"/>
  <c r="BH148" s="1"/>
  <c r="BG107" s="1"/>
  <c r="BH163" s="1"/>
  <c r="BI109"/>
  <c r="BJ112" s="1"/>
  <c r="BI117"/>
  <c r="BI118" s="1"/>
  <c r="B119" s="1"/>
  <c r="BI126"/>
  <c r="BI109" i="15"/>
  <c r="BJ112" s="1"/>
  <c r="BI117"/>
  <c r="BI118" s="1"/>
  <c r="B119" s="1"/>
  <c r="BH126"/>
  <c r="BI125"/>
  <c r="BH109" i="32" l="1"/>
  <c r="BI112" s="1"/>
  <c r="BH117"/>
  <c r="BH118" s="1"/>
  <c r="BH105" i="21"/>
  <c r="BH97"/>
  <c r="BH142"/>
  <c r="BH106"/>
  <c r="BH110"/>
  <c r="BH109" i="34"/>
  <c r="BI112" s="1"/>
  <c r="BH117"/>
  <c r="BH118" s="1"/>
  <c r="BH109" i="1"/>
  <c r="BI112" s="1"/>
  <c r="BH117"/>
  <c r="BH118" s="1"/>
  <c r="BG143" i="33"/>
  <c r="BG145" s="1"/>
  <c r="BG155" s="1"/>
  <c r="BH155" s="1"/>
  <c r="BI155" s="1"/>
  <c r="BH144"/>
  <c r="BH128"/>
  <c r="BH129" s="1"/>
  <c r="BI146"/>
  <c r="BI147" s="1"/>
  <c r="BI148" s="1"/>
  <c r="BH107" s="1"/>
  <c r="BI163" s="1"/>
  <c r="BI143"/>
  <c r="BH143"/>
  <c r="BI128"/>
  <c r="BI144"/>
  <c r="BK112"/>
  <c r="BJ122" s="1"/>
  <c r="BK114"/>
  <c r="BL115" s="1"/>
  <c r="BJ113"/>
  <c r="BI122"/>
  <c r="BI121" s="1"/>
  <c r="BH146" i="15"/>
  <c r="BH147" s="1"/>
  <c r="BH148" s="1"/>
  <c r="BG107" s="1"/>
  <c r="BH163" s="1"/>
  <c r="BH128"/>
  <c r="BH129" s="1"/>
  <c r="BH144"/>
  <c r="BG143"/>
  <c r="BG145" s="1"/>
  <c r="BG155" s="1"/>
  <c r="BH155" s="1"/>
  <c r="BI155" s="1"/>
  <c r="BK112"/>
  <c r="BK114"/>
  <c r="BL115" s="1"/>
  <c r="BJ122"/>
  <c r="BJ113"/>
  <c r="BI122"/>
  <c r="BI121" s="1"/>
  <c r="BI126"/>
  <c r="BJ114" i="1" l="1"/>
  <c r="BK115" s="1"/>
  <c r="BI113"/>
  <c r="BH122"/>
  <c r="BH121" s="1"/>
  <c r="BJ114" i="34"/>
  <c r="BK115" s="1"/>
  <c r="BI113"/>
  <c r="BH122"/>
  <c r="BH121" s="1"/>
  <c r="BH117" i="21"/>
  <c r="BH118" s="1"/>
  <c r="BH109"/>
  <c r="BI112" s="1"/>
  <c r="BJ114" i="32"/>
  <c r="BK115" s="1"/>
  <c r="BI113"/>
  <c r="BH122"/>
  <c r="BH121" s="1"/>
  <c r="BJ121" i="33"/>
  <c r="BI180"/>
  <c r="BI181"/>
  <c r="BJ181" s="1"/>
  <c r="BI178"/>
  <c r="BJ123"/>
  <c r="BK123" s="1"/>
  <c r="BI179"/>
  <c r="BI94"/>
  <c r="BL112"/>
  <c r="BL114"/>
  <c r="BM115" s="1"/>
  <c r="BK113"/>
  <c r="BI129"/>
  <c r="BH145"/>
  <c r="BI145" s="1"/>
  <c r="BI146" i="15"/>
  <c r="BI147" s="1"/>
  <c r="BI148" s="1"/>
  <c r="BH107" s="1"/>
  <c r="BI128"/>
  <c r="BI144"/>
  <c r="BI143"/>
  <c r="BH143"/>
  <c r="BJ121"/>
  <c r="BI178"/>
  <c r="BI180"/>
  <c r="BJ180" s="1"/>
  <c r="BJ123"/>
  <c r="BI179"/>
  <c r="BJ179" s="1"/>
  <c r="BI181"/>
  <c r="BI94"/>
  <c r="BL112"/>
  <c r="BK122" s="1"/>
  <c r="BL114"/>
  <c r="BM115" s="1"/>
  <c r="BK113"/>
  <c r="BI163"/>
  <c r="BI113" i="21" l="1"/>
  <c r="BJ114"/>
  <c r="BK115" s="1"/>
  <c r="BH122"/>
  <c r="BH121" s="1"/>
  <c r="BH178" i="34"/>
  <c r="BH179"/>
  <c r="BH180"/>
  <c r="BH181"/>
  <c r="BI123"/>
  <c r="BH94"/>
  <c r="BH179" i="32"/>
  <c r="BH178"/>
  <c r="BH180"/>
  <c r="BI123"/>
  <c r="BH181"/>
  <c r="BH94"/>
  <c r="BH179" i="1"/>
  <c r="BI123"/>
  <c r="BH181"/>
  <c r="BH178"/>
  <c r="BH180"/>
  <c r="BH94"/>
  <c r="BJ179" i="33"/>
  <c r="BJ180"/>
  <c r="BM112"/>
  <c r="BM114"/>
  <c r="BN115" s="1"/>
  <c r="BL113"/>
  <c r="BI182"/>
  <c r="BI93" s="1"/>
  <c r="BI95" s="1"/>
  <c r="BI98" s="1"/>
  <c r="BJ178"/>
  <c r="BK122"/>
  <c r="BK121" s="1"/>
  <c r="BJ181" i="15"/>
  <c r="BK123"/>
  <c r="BM114"/>
  <c r="BN115" s="1"/>
  <c r="BM112"/>
  <c r="BL113"/>
  <c r="BI182"/>
  <c r="BI93" s="1"/>
  <c r="BI95" s="1"/>
  <c r="BI98" s="1"/>
  <c r="BJ178"/>
  <c r="BI129"/>
  <c r="BH145"/>
  <c r="BI145" s="1"/>
  <c r="BK121"/>
  <c r="BL123" s="1"/>
  <c r="BH182" i="1" l="1"/>
  <c r="BH93" s="1"/>
  <c r="BH95" s="1"/>
  <c r="BH98" s="1"/>
  <c r="BH182" i="32"/>
  <c r="BH93" s="1"/>
  <c r="BH95" s="1"/>
  <c r="BH98" s="1"/>
  <c r="BI123" i="21"/>
  <c r="BH181"/>
  <c r="BH178"/>
  <c r="BH179"/>
  <c r="BH180"/>
  <c r="BH94"/>
  <c r="BK180" i="15"/>
  <c r="BH182" i="34"/>
  <c r="BH93" s="1"/>
  <c r="BH95" s="1"/>
  <c r="BH98" s="1"/>
  <c r="BK180" i="33"/>
  <c r="BL123"/>
  <c r="BK179"/>
  <c r="BK181"/>
  <c r="BI101"/>
  <c r="BI154"/>
  <c r="BN112"/>
  <c r="BM122" s="1"/>
  <c r="BN114"/>
  <c r="BO115" s="1"/>
  <c r="BM113"/>
  <c r="BJ182"/>
  <c r="BK178"/>
  <c r="BL122"/>
  <c r="BL121" s="1"/>
  <c r="BK178" i="15"/>
  <c r="BJ182"/>
  <c r="BN112"/>
  <c r="BN114"/>
  <c r="BO115" s="1"/>
  <c r="BM122"/>
  <c r="BM113"/>
  <c r="BI154"/>
  <c r="BI101"/>
  <c r="BK179"/>
  <c r="BK181"/>
  <c r="BL122"/>
  <c r="BL121" s="1"/>
  <c r="BH101" i="34" l="1"/>
  <c r="BI102" s="1"/>
  <c r="BI92" s="1"/>
  <c r="BH154"/>
  <c r="BH182" i="21"/>
  <c r="BH93" s="1"/>
  <c r="BH95" s="1"/>
  <c r="BH98" s="1"/>
  <c r="BH101" i="32"/>
  <c r="BI102" s="1"/>
  <c r="BI92" s="1"/>
  <c r="BH154"/>
  <c r="BH154" i="1"/>
  <c r="BH101"/>
  <c r="BI102" s="1"/>
  <c r="BI92" s="1"/>
  <c r="BM121" i="33"/>
  <c r="BL178"/>
  <c r="BK182"/>
  <c r="BL181"/>
  <c r="BM123"/>
  <c r="BN123" s="1"/>
  <c r="BO112"/>
  <c r="BN122" s="1"/>
  <c r="BO114"/>
  <c r="BP115" s="1"/>
  <c r="BN113"/>
  <c r="BL179"/>
  <c r="BM179" s="1"/>
  <c r="BL180"/>
  <c r="BM121" i="15"/>
  <c r="BL180"/>
  <c r="BM123"/>
  <c r="BN123" s="1"/>
  <c r="BO112"/>
  <c r="BN122" s="1"/>
  <c r="BO114"/>
  <c r="BP115" s="1"/>
  <c r="BN113"/>
  <c r="BK182"/>
  <c r="BL178"/>
  <c r="BL179"/>
  <c r="BL181"/>
  <c r="BM181" s="1"/>
  <c r="BH125" i="32" l="1"/>
  <c r="BH126" s="1"/>
  <c r="BI106" i="1"/>
  <c r="BI105"/>
  <c r="BI142"/>
  <c r="BI97"/>
  <c r="BI110"/>
  <c r="BI125" i="32"/>
  <c r="BI126" s="1"/>
  <c r="BI105" i="34"/>
  <c r="BI106"/>
  <c r="BI142"/>
  <c r="BI97"/>
  <c r="BI110"/>
  <c r="BH125" i="1"/>
  <c r="BI97" i="32"/>
  <c r="BI105"/>
  <c r="BI142"/>
  <c r="BI106"/>
  <c r="BI110"/>
  <c r="BH101" i="21"/>
  <c r="BI102" s="1"/>
  <c r="BI92" s="1"/>
  <c r="BH154"/>
  <c r="BH125" i="34"/>
  <c r="BM180" i="33"/>
  <c r="BN121"/>
  <c r="BN179" s="1"/>
  <c r="BM181"/>
  <c r="BP112"/>
  <c r="BO122" s="1"/>
  <c r="BP114"/>
  <c r="BQ115" s="1"/>
  <c r="BO113"/>
  <c r="BM178"/>
  <c r="BL182"/>
  <c r="BM179" i="15"/>
  <c r="BM180"/>
  <c r="BN180" s="1"/>
  <c r="BM178"/>
  <c r="BL182"/>
  <c r="BN121"/>
  <c r="BP112"/>
  <c r="BP114"/>
  <c r="BQ115" s="1"/>
  <c r="BO122"/>
  <c r="BO113"/>
  <c r="BN179"/>
  <c r="BH126" i="1" l="1"/>
  <c r="BI125"/>
  <c r="BI126" s="1"/>
  <c r="BH146" i="32"/>
  <c r="BH147" s="1"/>
  <c r="BH148" s="1"/>
  <c r="BG107" s="1"/>
  <c r="BH163" s="1"/>
  <c r="BH128"/>
  <c r="BH129" s="1"/>
  <c r="BH144"/>
  <c r="BG143"/>
  <c r="BG145" s="1"/>
  <c r="BG155" s="1"/>
  <c r="BH155" s="1"/>
  <c r="BI155" s="1"/>
  <c r="BI117" i="1"/>
  <c r="BI118" s="1"/>
  <c r="B119" s="1"/>
  <c r="BI109"/>
  <c r="BJ112" s="1"/>
  <c r="BH125" i="21"/>
  <c r="BI125" i="34"/>
  <c r="BI126" s="1"/>
  <c r="BH126"/>
  <c r="BI105" i="21"/>
  <c r="BI142"/>
  <c r="BI97"/>
  <c r="BI106"/>
  <c r="BI110"/>
  <c r="BI117" i="32"/>
  <c r="BI118" s="1"/>
  <c r="B119" s="1"/>
  <c r="BI109"/>
  <c r="BJ112" s="1"/>
  <c r="BI117" i="34"/>
  <c r="BI118" s="1"/>
  <c r="B119" s="1"/>
  <c r="BI109"/>
  <c r="BJ112" s="1"/>
  <c r="BI146" i="32"/>
  <c r="BI147" s="1"/>
  <c r="BI148" s="1"/>
  <c r="BH107" s="1"/>
  <c r="BI128"/>
  <c r="BI144"/>
  <c r="BH143"/>
  <c r="BI143"/>
  <c r="BN180" i="33"/>
  <c r="BN181"/>
  <c r="BO123"/>
  <c r="BO121"/>
  <c r="BN178"/>
  <c r="BM182"/>
  <c r="BQ112"/>
  <c r="BQ114"/>
  <c r="BR115" s="1"/>
  <c r="BP113"/>
  <c r="BO179"/>
  <c r="BN178" i="15"/>
  <c r="BM182"/>
  <c r="BO121"/>
  <c r="BO180" s="1"/>
  <c r="BN181"/>
  <c r="BQ114"/>
  <c r="BR115" s="1"/>
  <c r="BQ112"/>
  <c r="BP122" s="1"/>
  <c r="BP113"/>
  <c r="BO179"/>
  <c r="BO123"/>
  <c r="BP123" s="1"/>
  <c r="BH146" i="34" l="1"/>
  <c r="BH147" s="1"/>
  <c r="BH148" s="1"/>
  <c r="BG107" s="1"/>
  <c r="BH163" s="1"/>
  <c r="BH128"/>
  <c r="BH129" s="1"/>
  <c r="BG143"/>
  <c r="BG145" s="1"/>
  <c r="BG155" s="1"/>
  <c r="BH155" s="1"/>
  <c r="BI155" s="1"/>
  <c r="BH144"/>
  <c r="BH126" i="21"/>
  <c r="BI125"/>
  <c r="BI126" s="1"/>
  <c r="BH146" i="1"/>
  <c r="BH147" s="1"/>
  <c r="BH148" s="1"/>
  <c r="BG107" s="1"/>
  <c r="BH163" s="1"/>
  <c r="BH128"/>
  <c r="BH129" s="1"/>
  <c r="BH144"/>
  <c r="BG143"/>
  <c r="BG145" s="1"/>
  <c r="BG155" s="1"/>
  <c r="BI163" i="32"/>
  <c r="BH145"/>
  <c r="BI145" s="1"/>
  <c r="BI129"/>
  <c r="BJ113" i="34"/>
  <c r="BK112"/>
  <c r="BK114"/>
  <c r="BL115" s="1"/>
  <c r="BJ122"/>
  <c r="BI122"/>
  <c r="BI121" s="1"/>
  <c r="BK114" i="32"/>
  <c r="BL115" s="1"/>
  <c r="BK112"/>
  <c r="BJ113"/>
  <c r="BI122"/>
  <c r="BI121" s="1"/>
  <c r="BI117" i="21"/>
  <c r="BI118" s="1"/>
  <c r="B119" s="1"/>
  <c r="BI109"/>
  <c r="BJ112" s="1"/>
  <c r="BI146" i="34"/>
  <c r="BI147" s="1"/>
  <c r="BI148" s="1"/>
  <c r="BH107" s="1"/>
  <c r="BI128"/>
  <c r="BH143"/>
  <c r="BI143"/>
  <c r="BI144"/>
  <c r="BJ113" i="1"/>
  <c r="BK112"/>
  <c r="BK114"/>
  <c r="BL115" s="1"/>
  <c r="BJ122"/>
  <c r="BI122"/>
  <c r="BI121" s="1"/>
  <c r="BI146"/>
  <c r="BI147" s="1"/>
  <c r="BI148" s="1"/>
  <c r="BH107" s="1"/>
  <c r="BI128"/>
  <c r="BH143"/>
  <c r="BI144"/>
  <c r="BI143"/>
  <c r="BO180" i="33"/>
  <c r="BO181"/>
  <c r="BP123"/>
  <c r="BR112"/>
  <c r="BQ122" s="1"/>
  <c r="BR114"/>
  <c r="BS115" s="1"/>
  <c r="BQ113"/>
  <c r="BN182"/>
  <c r="BO178"/>
  <c r="BP122"/>
  <c r="BP121" s="1"/>
  <c r="BQ123" s="1"/>
  <c r="BR112" i="15"/>
  <c r="BR114"/>
  <c r="BS115" s="1"/>
  <c r="BQ122"/>
  <c r="BQ113"/>
  <c r="BO178"/>
  <c r="BN182"/>
  <c r="BO181"/>
  <c r="BP121"/>
  <c r="BL112" i="1" l="1"/>
  <c r="BL114"/>
  <c r="BM115" s="1"/>
  <c r="BK122"/>
  <c r="BK113"/>
  <c r="BJ121" i="34"/>
  <c r="BI181"/>
  <c r="BI178"/>
  <c r="BJ123"/>
  <c r="BI179"/>
  <c r="BJ179" s="1"/>
  <c r="BI180"/>
  <c r="BI94"/>
  <c r="BH155" i="1"/>
  <c r="BI155" s="1"/>
  <c r="B161" i="33"/>
  <c r="B161" i="15"/>
  <c r="BI128" i="21"/>
  <c r="BI146"/>
  <c r="BI147" s="1"/>
  <c r="BH143"/>
  <c r="BI143"/>
  <c r="BI144"/>
  <c r="BH145" i="1"/>
  <c r="BI145" s="1"/>
  <c r="BI129"/>
  <c r="BJ121"/>
  <c r="BI178"/>
  <c r="BJ123"/>
  <c r="BK123" s="1"/>
  <c r="BI180"/>
  <c r="BI179"/>
  <c r="BJ179" s="1"/>
  <c r="BI181"/>
  <c r="BI94"/>
  <c r="BH145" i="34"/>
  <c r="BI145" s="1"/>
  <c r="BI129"/>
  <c r="BK112" i="21"/>
  <c r="BJ122" s="1"/>
  <c r="BK114"/>
  <c r="BL115" s="1"/>
  <c r="BJ113"/>
  <c r="BI122"/>
  <c r="BI121" s="1"/>
  <c r="BI178" i="32"/>
  <c r="BI180"/>
  <c r="BJ123"/>
  <c r="BI181"/>
  <c r="BI179"/>
  <c r="BI94"/>
  <c r="BL114"/>
  <c r="BM115" s="1"/>
  <c r="BK113"/>
  <c r="BL112"/>
  <c r="BK122" s="1"/>
  <c r="BL112" i="34"/>
  <c r="BL114"/>
  <c r="BM115" s="1"/>
  <c r="BK113"/>
  <c r="BI163" i="1"/>
  <c r="B168" i="33" s="1"/>
  <c r="BH128" i="21"/>
  <c r="BH129" s="1"/>
  <c r="BH146"/>
  <c r="BH147" s="1"/>
  <c r="BH148" s="1"/>
  <c r="BG107" s="1"/>
  <c r="BH163" s="1"/>
  <c r="BG143"/>
  <c r="BG145" s="1"/>
  <c r="BG155" s="1"/>
  <c r="BH155" s="1"/>
  <c r="BI155" s="1"/>
  <c r="BH144"/>
  <c r="BQ121" i="15"/>
  <c r="BJ122" i="32"/>
  <c r="BJ121" s="1"/>
  <c r="BI163" i="34"/>
  <c r="BP179" i="33"/>
  <c r="BP178"/>
  <c r="BO182"/>
  <c r="BS112"/>
  <c r="BR122" s="1"/>
  <c r="BS114"/>
  <c r="BT115" s="1"/>
  <c r="BR113"/>
  <c r="BQ121"/>
  <c r="BR123" s="1"/>
  <c r="BP180"/>
  <c r="BP181"/>
  <c r="BP181" i="15"/>
  <c r="BQ181" s="1"/>
  <c r="BP180"/>
  <c r="BQ180" s="1"/>
  <c r="BO182"/>
  <c r="BP178"/>
  <c r="BS112"/>
  <c r="BS114"/>
  <c r="BT115" s="1"/>
  <c r="BR122"/>
  <c r="BR113"/>
  <c r="BP179"/>
  <c r="BQ179" s="1"/>
  <c r="BQ123"/>
  <c r="BR123" s="1"/>
  <c r="B168" l="1"/>
  <c r="BJ181" i="1"/>
  <c r="BJ180"/>
  <c r="BJ180" i="34"/>
  <c r="BK123"/>
  <c r="BJ181"/>
  <c r="BK121" i="32"/>
  <c r="BL113" i="34"/>
  <c r="BM112"/>
  <c r="BM114"/>
  <c r="BN115" s="1"/>
  <c r="BL122"/>
  <c r="BI182"/>
  <c r="BI93" s="1"/>
  <c r="BI95" s="1"/>
  <c r="BI98" s="1"/>
  <c r="BJ178"/>
  <c r="BM114" i="32"/>
  <c r="BN115" s="1"/>
  <c r="BL113"/>
  <c r="BM112"/>
  <c r="BL122" s="1"/>
  <c r="BJ121" i="21"/>
  <c r="BI180"/>
  <c r="BI179"/>
  <c r="BJ179" s="1"/>
  <c r="BI178"/>
  <c r="BJ123"/>
  <c r="BK123" s="1"/>
  <c r="BI181"/>
  <c r="BI94"/>
  <c r="BL112"/>
  <c r="BK122" s="1"/>
  <c r="BL114"/>
  <c r="BM115" s="1"/>
  <c r="BK113"/>
  <c r="BI182" i="1"/>
  <c r="BI93" s="1"/>
  <c r="BI95" s="1"/>
  <c r="BI98" s="1"/>
  <c r="BJ178"/>
  <c r="B161" i="34"/>
  <c r="B161" i="21"/>
  <c r="B161" i="1"/>
  <c r="B161" i="32"/>
  <c r="BM112" i="1"/>
  <c r="BM114"/>
  <c r="BN115" s="1"/>
  <c r="BL122"/>
  <c r="BL113"/>
  <c r="BK123" i="32"/>
  <c r="BL123" s="1"/>
  <c r="BJ181"/>
  <c r="BJ180"/>
  <c r="BK180" s="1"/>
  <c r="BK180" i="1"/>
  <c r="BK121"/>
  <c r="BI148" i="21"/>
  <c r="BH107" s="1"/>
  <c r="B168" i="34"/>
  <c r="B168" i="32"/>
  <c r="B168" i="21"/>
  <c r="B168" i="1"/>
  <c r="B107" i="27" s="1"/>
  <c r="B108" s="1"/>
  <c r="BI182" i="32"/>
  <c r="BI93" s="1"/>
  <c r="BI95" s="1"/>
  <c r="BI98" s="1"/>
  <c r="BJ178"/>
  <c r="BH145" i="21"/>
  <c r="BI145" s="1"/>
  <c r="BI129"/>
  <c r="BI163"/>
  <c r="BK122" i="34"/>
  <c r="BK121" s="1"/>
  <c r="BJ179" i="32"/>
  <c r="BK179" s="1"/>
  <c r="BK179" i="1"/>
  <c r="BL123"/>
  <c r="BQ181" i="33"/>
  <c r="BQ180"/>
  <c r="BT112"/>
  <c r="BS122" s="1"/>
  <c r="BT114"/>
  <c r="BU115" s="1"/>
  <c r="BS113"/>
  <c r="BQ178"/>
  <c r="BP182"/>
  <c r="BR121"/>
  <c r="BQ179"/>
  <c r="BR121" i="15"/>
  <c r="BR179" s="1"/>
  <c r="BQ178"/>
  <c r="BP182"/>
  <c r="BT112"/>
  <c r="BT114"/>
  <c r="BU115" s="1"/>
  <c r="BS122"/>
  <c r="BS121" s="1"/>
  <c r="BS113"/>
  <c r="BR181"/>
  <c r="BJ181" i="21" l="1"/>
  <c r="BK181" s="1"/>
  <c r="BJ180"/>
  <c r="BK181" i="32"/>
  <c r="BL121"/>
  <c r="BL121" i="34"/>
  <c r="BL123"/>
  <c r="BK179"/>
  <c r="BL179" s="1"/>
  <c r="BK180"/>
  <c r="BK181"/>
  <c r="BL181" s="1"/>
  <c r="BI154" i="32"/>
  <c r="BI101"/>
  <c r="BK178" i="1"/>
  <c r="BJ182"/>
  <c r="BN114" i="32"/>
  <c r="BO115" s="1"/>
  <c r="BN112"/>
  <c r="BM113"/>
  <c r="BK178" i="34"/>
  <c r="BJ182"/>
  <c r="BN112"/>
  <c r="BM122" s="1"/>
  <c r="BN114"/>
  <c r="BO115" s="1"/>
  <c r="BM113"/>
  <c r="BS123" i="15"/>
  <c r="BL179" i="32"/>
  <c r="BL121" i="1"/>
  <c r="BK181"/>
  <c r="BL181" s="1"/>
  <c r="BK121" i="21"/>
  <c r="BK179" s="1"/>
  <c r="BJ182" i="32"/>
  <c r="BK178"/>
  <c r="BN112" i="1"/>
  <c r="BN114"/>
  <c r="BO115" s="1"/>
  <c r="BM122"/>
  <c r="BM113"/>
  <c r="BI101"/>
  <c r="BI154"/>
  <c r="BM112" i="21"/>
  <c r="BL113"/>
  <c r="BL122"/>
  <c r="BM114"/>
  <c r="BN115" s="1"/>
  <c r="BI182"/>
  <c r="BI93" s="1"/>
  <c r="BI95" s="1"/>
  <c r="BI98" s="1"/>
  <c r="BJ178"/>
  <c r="BI101" i="34"/>
  <c r="BI154"/>
  <c r="BL180" i="1"/>
  <c r="BK180" i="21"/>
  <c r="BS121" i="33"/>
  <c r="BR178"/>
  <c r="BQ182"/>
  <c r="BU112"/>
  <c r="BT122" s="1"/>
  <c r="BU114"/>
  <c r="BV115" s="1"/>
  <c r="BT113"/>
  <c r="BS123"/>
  <c r="BT123" s="1"/>
  <c r="BR179"/>
  <c r="BR181"/>
  <c r="BS181" s="1"/>
  <c r="BR180"/>
  <c r="BR180" i="15"/>
  <c r="BU114"/>
  <c r="BV115" s="1"/>
  <c r="BU112"/>
  <c r="BT122" s="1"/>
  <c r="BT121" s="1"/>
  <c r="BT113"/>
  <c r="BS181"/>
  <c r="BT123"/>
  <c r="BR178"/>
  <c r="BQ182"/>
  <c r="BS180"/>
  <c r="BS179"/>
  <c r="BL180" i="34" l="1"/>
  <c r="BM123"/>
  <c r="BL181" i="32"/>
  <c r="BL180"/>
  <c r="BM123"/>
  <c r="BI101" i="21"/>
  <c r="BI154"/>
  <c r="BN112"/>
  <c r="BM113"/>
  <c r="BM122"/>
  <c r="BN114"/>
  <c r="BO115" s="1"/>
  <c r="BN113" i="1"/>
  <c r="BO112"/>
  <c r="BO114"/>
  <c r="BP115" s="1"/>
  <c r="BN113" i="34"/>
  <c r="BO112"/>
  <c r="BO114"/>
  <c r="BP115" s="1"/>
  <c r="BN122"/>
  <c r="BK182"/>
  <c r="BL178"/>
  <c r="BO112" i="32"/>
  <c r="BO114"/>
  <c r="BP115" s="1"/>
  <c r="BN113"/>
  <c r="BL178" i="1"/>
  <c r="BK182"/>
  <c r="BM121"/>
  <c r="BM123"/>
  <c r="BN123" s="1"/>
  <c r="BL179"/>
  <c r="BM179" s="1"/>
  <c r="BM122" i="32"/>
  <c r="BM121" s="1"/>
  <c r="BM180" s="1"/>
  <c r="BM121" i="34"/>
  <c r="BN121" s="1"/>
  <c r="BK178" i="21"/>
  <c r="BJ182"/>
  <c r="BL178" i="32"/>
  <c r="BK182"/>
  <c r="BL121" i="21"/>
  <c r="BM121" s="1"/>
  <c r="BL123"/>
  <c r="BM181" i="1"/>
  <c r="BM179" i="32"/>
  <c r="BS180" i="33"/>
  <c r="BS179"/>
  <c r="BT121"/>
  <c r="BU123" s="1"/>
  <c r="BV112"/>
  <c r="BU122" s="1"/>
  <c r="BV114"/>
  <c r="BW115" s="1"/>
  <c r="BU113"/>
  <c r="BR182"/>
  <c r="BS178"/>
  <c r="BT181"/>
  <c r="BS178" i="15"/>
  <c r="BR182"/>
  <c r="BV112"/>
  <c r="BV114"/>
  <c r="BW115" s="1"/>
  <c r="BU122"/>
  <c r="BU121" s="1"/>
  <c r="BU113"/>
  <c r="BT180"/>
  <c r="BT179"/>
  <c r="BU123"/>
  <c r="BT181"/>
  <c r="BN123" i="34" l="1"/>
  <c r="BO123" s="1"/>
  <c r="BM180"/>
  <c r="BN180" s="1"/>
  <c r="BM179"/>
  <c r="BN179" s="1"/>
  <c r="BL182" i="32"/>
  <c r="BM178"/>
  <c r="BK182" i="21"/>
  <c r="BL178"/>
  <c r="BP112" i="32"/>
  <c r="BP114"/>
  <c r="BQ115" s="1"/>
  <c r="BO122"/>
  <c r="BO113"/>
  <c r="BM178" i="34"/>
  <c r="BL182"/>
  <c r="BP112"/>
  <c r="BO122" s="1"/>
  <c r="BP114"/>
  <c r="BQ115" s="1"/>
  <c r="BO113"/>
  <c r="BT180" i="33"/>
  <c r="BL181" i="21"/>
  <c r="BM181" s="1"/>
  <c r="BM181" i="32"/>
  <c r="BN123"/>
  <c r="BL179" i="21"/>
  <c r="BM179" s="1"/>
  <c r="BL182" i="1"/>
  <c r="BM178"/>
  <c r="BP112"/>
  <c r="BP114"/>
  <c r="BQ115" s="1"/>
  <c r="BO122"/>
  <c r="BO113"/>
  <c r="BO112" i="21"/>
  <c r="BN122" s="1"/>
  <c r="BO114"/>
  <c r="BP115" s="1"/>
  <c r="BN113"/>
  <c r="BM123"/>
  <c r="BN123" s="1"/>
  <c r="BM181" i="34"/>
  <c r="BN181" s="1"/>
  <c r="BM180" i="1"/>
  <c r="BL180" i="21"/>
  <c r="BM180" s="1"/>
  <c r="BN122" i="32"/>
  <c r="BN121" s="1"/>
  <c r="BN122" i="1"/>
  <c r="BN121" s="1"/>
  <c r="BT179" i="33"/>
  <c r="BU121"/>
  <c r="BS182"/>
  <c r="BT178"/>
  <c r="BW112"/>
  <c r="BV122" s="1"/>
  <c r="BW114"/>
  <c r="BX115" s="1"/>
  <c r="BV113"/>
  <c r="BU181" i="15"/>
  <c r="BU179"/>
  <c r="BW112"/>
  <c r="BV122" s="1"/>
  <c r="BV121" s="1"/>
  <c r="BW114"/>
  <c r="BX115" s="1"/>
  <c r="BV113"/>
  <c r="BS182"/>
  <c r="BT178"/>
  <c r="BV123"/>
  <c r="BU180"/>
  <c r="BN121" i="21" l="1"/>
  <c r="BN179" s="1"/>
  <c r="BU180" i="33"/>
  <c r="BO121" i="34"/>
  <c r="BO181" s="1"/>
  <c r="BO121" i="32"/>
  <c r="BN179"/>
  <c r="BO179" s="1"/>
  <c r="BN180"/>
  <c r="BO121" i="1"/>
  <c r="BO123"/>
  <c r="BP123" s="1"/>
  <c r="BN179"/>
  <c r="BO179" s="1"/>
  <c r="BN181"/>
  <c r="BO181" s="1"/>
  <c r="BM182"/>
  <c r="BN178"/>
  <c r="BQ112" i="34"/>
  <c r="BQ114"/>
  <c r="BR115" s="1"/>
  <c r="BP122"/>
  <c r="BP113"/>
  <c r="BN178"/>
  <c r="BM182"/>
  <c r="BP113" i="32"/>
  <c r="BQ112"/>
  <c r="BP122" s="1"/>
  <c r="BQ114"/>
  <c r="BR115" s="1"/>
  <c r="BN180" i="21"/>
  <c r="BN181" i="32"/>
  <c r="BO181" s="1"/>
  <c r="BP112" i="21"/>
  <c r="BO122" s="1"/>
  <c r="BO121" s="1"/>
  <c r="BP114"/>
  <c r="BQ115" s="1"/>
  <c r="BO113"/>
  <c r="BQ112" i="1"/>
  <c r="BP122" s="1"/>
  <c r="BQ114"/>
  <c r="BR115" s="1"/>
  <c r="BP113"/>
  <c r="BM178" i="21"/>
  <c r="BL182"/>
  <c r="BN178" i="32"/>
  <c r="BM182"/>
  <c r="BN180" i="1"/>
  <c r="BO180" s="1"/>
  <c r="BO123" i="32"/>
  <c r="BV121" i="33"/>
  <c r="BV180" s="1"/>
  <c r="BU181"/>
  <c r="BV123"/>
  <c r="BW123" s="1"/>
  <c r="BU179"/>
  <c r="BX112"/>
  <c r="BW122" s="1"/>
  <c r="BW121" s="1"/>
  <c r="BX114"/>
  <c r="BY115" s="1"/>
  <c r="BW113"/>
  <c r="BT182"/>
  <c r="BU178"/>
  <c r="BX112" i="15"/>
  <c r="BX114"/>
  <c r="BY115" s="1"/>
  <c r="BW122"/>
  <c r="BW121" s="1"/>
  <c r="BW113"/>
  <c r="BU178"/>
  <c r="BT182"/>
  <c r="BW123"/>
  <c r="BV181"/>
  <c r="BV180"/>
  <c r="BV179"/>
  <c r="BO180" i="34" l="1"/>
  <c r="BO123" i="21"/>
  <c r="BN181"/>
  <c r="BO179" i="34"/>
  <c r="BP123"/>
  <c r="BP121"/>
  <c r="BP123" i="32"/>
  <c r="BO180"/>
  <c r="BO178"/>
  <c r="BN182"/>
  <c r="BM182" i="21"/>
  <c r="BN178"/>
  <c r="BQ112"/>
  <c r="BP113"/>
  <c r="BP122"/>
  <c r="BP121" s="1"/>
  <c r="BQ114"/>
  <c r="BR115" s="1"/>
  <c r="BR112" i="32"/>
  <c r="BQ122" s="1"/>
  <c r="BR114"/>
  <c r="BS115" s="1"/>
  <c r="BQ113"/>
  <c r="BO178" i="1"/>
  <c r="BN182"/>
  <c r="BP180" i="34"/>
  <c r="BP123" i="21"/>
  <c r="BP181" i="34"/>
  <c r="BP121" i="1"/>
  <c r="BP121" i="32"/>
  <c r="BR112" i="1"/>
  <c r="BR114"/>
  <c r="BS115" s="1"/>
  <c r="BQ113"/>
  <c r="BQ122"/>
  <c r="BO178" i="34"/>
  <c r="BN182"/>
  <c r="BR112"/>
  <c r="BR114"/>
  <c r="BS115" s="1"/>
  <c r="BQ122"/>
  <c r="BQ113"/>
  <c r="BO181" i="21"/>
  <c r="BO179"/>
  <c r="BO180"/>
  <c r="BP181" i="1"/>
  <c r="BQ123"/>
  <c r="BP180" i="32"/>
  <c r="BV181" i="33"/>
  <c r="BV179"/>
  <c r="BV178"/>
  <c r="BU182"/>
  <c r="BW180"/>
  <c r="BW179"/>
  <c r="BY112"/>
  <c r="BX122" s="1"/>
  <c r="BX121" s="1"/>
  <c r="BY114"/>
  <c r="BZ115" s="1"/>
  <c r="BX113"/>
  <c r="BX123"/>
  <c r="BW181"/>
  <c r="BV178" i="15"/>
  <c r="BU182"/>
  <c r="BY114"/>
  <c r="BZ115" s="1"/>
  <c r="BY112"/>
  <c r="BX122" s="1"/>
  <c r="BX121" s="1"/>
  <c r="BX113"/>
  <c r="BW180"/>
  <c r="BX123"/>
  <c r="BW179"/>
  <c r="BW181"/>
  <c r="BQ121" i="34" l="1"/>
  <c r="BQ181" s="1"/>
  <c r="BQ123"/>
  <c r="BP179"/>
  <c r="BQ179" s="1"/>
  <c r="BQ121" i="32"/>
  <c r="BQ180" s="1"/>
  <c r="BO178" i="21"/>
  <c r="BN182"/>
  <c r="BP180"/>
  <c r="BP181"/>
  <c r="BQ121" i="1"/>
  <c r="BP180"/>
  <c r="BQ123" i="32"/>
  <c r="BR123" s="1"/>
  <c r="BR113" i="34"/>
  <c r="BS112"/>
  <c r="BS114"/>
  <c r="BT115" s="1"/>
  <c r="BR122"/>
  <c r="BO182"/>
  <c r="BP178"/>
  <c r="BR113" i="1"/>
  <c r="BS112"/>
  <c r="BS114"/>
  <c r="BT115" s="1"/>
  <c r="BP178"/>
  <c r="BO182"/>
  <c r="BS112" i="32"/>
  <c r="BR122" s="1"/>
  <c r="BR121" s="1"/>
  <c r="BS114"/>
  <c r="BT115" s="1"/>
  <c r="BR113"/>
  <c r="BR112" i="21"/>
  <c r="BQ113"/>
  <c r="BQ122"/>
  <c r="BQ121" s="1"/>
  <c r="BR114"/>
  <c r="BS115" s="1"/>
  <c r="BO182" i="32"/>
  <c r="BP178"/>
  <c r="BQ181" i="1"/>
  <c r="BP179" i="21"/>
  <c r="BP179" i="32"/>
  <c r="BQ179" s="1"/>
  <c r="BP179" i="1"/>
  <c r="BQ179" s="1"/>
  <c r="BP181" i="32"/>
  <c r="BQ181" s="1"/>
  <c r="BQ123" i="21"/>
  <c r="BY123" i="33"/>
  <c r="BX181"/>
  <c r="BX179"/>
  <c r="BZ112"/>
  <c r="BY122" s="1"/>
  <c r="BY121" s="1"/>
  <c r="BZ114"/>
  <c r="CA115" s="1"/>
  <c r="BY113"/>
  <c r="BW178"/>
  <c r="BV182"/>
  <c r="BX180"/>
  <c r="BZ112" i="15"/>
  <c r="BY122" s="1"/>
  <c r="BY121" s="1"/>
  <c r="BZ114"/>
  <c r="CA115" s="1"/>
  <c r="BY113"/>
  <c r="BX179"/>
  <c r="BX180"/>
  <c r="BX181"/>
  <c r="BY123"/>
  <c r="BW178"/>
  <c r="BV182"/>
  <c r="BQ180" i="1" l="1"/>
  <c r="BQ180" i="34"/>
  <c r="BR121"/>
  <c r="BR123"/>
  <c r="BR180" i="32"/>
  <c r="BS112" i="21"/>
  <c r="BR122" s="1"/>
  <c r="BR121" s="1"/>
  <c r="BS114"/>
  <c r="BT115" s="1"/>
  <c r="BR113"/>
  <c r="BT112" i="32"/>
  <c r="BT114"/>
  <c r="BU115" s="1"/>
  <c r="BS122"/>
  <c r="BS121" s="1"/>
  <c r="BS113"/>
  <c r="BP182" i="1"/>
  <c r="BQ178"/>
  <c r="BT112"/>
  <c r="BT114"/>
  <c r="BU115" s="1"/>
  <c r="BS122"/>
  <c r="BS113"/>
  <c r="BR123" i="21"/>
  <c r="BR179" i="34"/>
  <c r="BQ179" i="21"/>
  <c r="BR122" i="1"/>
  <c r="BR121"/>
  <c r="BR181" s="1"/>
  <c r="BQ180" i="21"/>
  <c r="BQ178" i="32"/>
  <c r="BP182"/>
  <c r="BQ178" i="34"/>
  <c r="BP182"/>
  <c r="BT112"/>
  <c r="BS122" s="1"/>
  <c r="BT114"/>
  <c r="BU115" s="1"/>
  <c r="BS113"/>
  <c r="BP178" i="21"/>
  <c r="BO182"/>
  <c r="BR181" i="32"/>
  <c r="BR179"/>
  <c r="BS123"/>
  <c r="BR181" i="34"/>
  <c r="BQ181" i="21"/>
  <c r="BR123" i="1"/>
  <c r="BW182" i="33"/>
  <c r="BX178"/>
  <c r="CA112"/>
  <c r="BZ122" s="1"/>
  <c r="BZ121" s="1"/>
  <c r="CA114"/>
  <c r="CB115" s="1"/>
  <c r="BZ113"/>
  <c r="BY180"/>
  <c r="BY181"/>
  <c r="BY179"/>
  <c r="BZ123"/>
  <c r="BW182" i="15"/>
  <c r="BX178"/>
  <c r="BZ123"/>
  <c r="BY180"/>
  <c r="CA112"/>
  <c r="BZ122" s="1"/>
  <c r="BZ121" s="1"/>
  <c r="CA114"/>
  <c r="CB115" s="1"/>
  <c r="BZ113"/>
  <c r="BY181"/>
  <c r="BY179"/>
  <c r="BS123" i="1" l="1"/>
  <c r="BS121" i="34"/>
  <c r="BS123"/>
  <c r="BR180"/>
  <c r="BS180" s="1"/>
  <c r="BP182" i="21"/>
  <c r="BQ178"/>
  <c r="BT113" i="34"/>
  <c r="BU112"/>
  <c r="BU114"/>
  <c r="BV115" s="1"/>
  <c r="BT122"/>
  <c r="BR178"/>
  <c r="BQ182"/>
  <c r="BR178" i="32"/>
  <c r="BQ182"/>
  <c r="BU112" i="1"/>
  <c r="BT122" s="1"/>
  <c r="BU114"/>
  <c r="BV115" s="1"/>
  <c r="BT113"/>
  <c r="BT113" i="32"/>
  <c r="BU112"/>
  <c r="BU114"/>
  <c r="BV115" s="1"/>
  <c r="BT122"/>
  <c r="BT121" s="1"/>
  <c r="BT112" i="21"/>
  <c r="BT114"/>
  <c r="BU115" s="1"/>
  <c r="BS113"/>
  <c r="BS179" i="32"/>
  <c r="BS121" i="1"/>
  <c r="BS181" s="1"/>
  <c r="BS179" i="34"/>
  <c r="BS123" i="21"/>
  <c r="BQ182" i="1"/>
  <c r="BR178"/>
  <c r="BR181" i="21"/>
  <c r="BT123" i="32"/>
  <c r="BT121" i="34"/>
  <c r="BS181" i="32"/>
  <c r="BR180" i="21"/>
  <c r="BR180" i="1"/>
  <c r="BS180" s="1"/>
  <c r="BR179" i="21"/>
  <c r="BR179" i="1"/>
  <c r="BS179" s="1"/>
  <c r="BS180" i="32"/>
  <c r="BX182" i="33"/>
  <c r="BY178"/>
  <c r="BZ180"/>
  <c r="CA123"/>
  <c r="BZ181"/>
  <c r="CB112"/>
  <c r="CA122" s="1"/>
  <c r="CA121" s="1"/>
  <c r="CB114"/>
  <c r="CC115" s="1"/>
  <c r="CA113"/>
  <c r="BZ179"/>
  <c r="BY178" i="15"/>
  <c r="BX182"/>
  <c r="BZ181"/>
  <c r="BZ179"/>
  <c r="BZ180"/>
  <c r="CB112"/>
  <c r="CB114"/>
  <c r="CC115" s="1"/>
  <c r="CA122"/>
  <c r="CA121" s="1"/>
  <c r="CA113"/>
  <c r="CA123"/>
  <c r="BT123" i="1" l="1"/>
  <c r="BT123" i="34"/>
  <c r="BS181"/>
  <c r="BU112" i="21"/>
  <c r="BT113"/>
  <c r="BT122"/>
  <c r="BU114"/>
  <c r="BV115" s="1"/>
  <c r="BR182" i="32"/>
  <c r="BS178"/>
  <c r="BS178" i="34"/>
  <c r="BR182"/>
  <c r="BS178" i="1"/>
  <c r="BR182"/>
  <c r="BV112" i="32"/>
  <c r="BV114"/>
  <c r="BW115" s="1"/>
  <c r="BU122"/>
  <c r="BU121" s="1"/>
  <c r="BU113"/>
  <c r="BV112" i="1"/>
  <c r="BV114"/>
  <c r="BW115" s="1"/>
  <c r="BU113"/>
  <c r="BV112" i="34"/>
  <c r="BV114"/>
  <c r="BW115" s="1"/>
  <c r="BU122"/>
  <c r="BU121" s="1"/>
  <c r="BU113"/>
  <c r="BR178" i="21"/>
  <c r="BQ182"/>
  <c r="BT180" i="32"/>
  <c r="BT179" i="34"/>
  <c r="BT180"/>
  <c r="BU123"/>
  <c r="BT181" i="32"/>
  <c r="BU123"/>
  <c r="BT121" i="1"/>
  <c r="BU123" s="1"/>
  <c r="BT179" i="32"/>
  <c r="BT181" i="34"/>
  <c r="BS122" i="21"/>
  <c r="BS121" s="1"/>
  <c r="BT121" s="1"/>
  <c r="CC112" i="33"/>
  <c r="CB122" s="1"/>
  <c r="CB121" s="1"/>
  <c r="CC114"/>
  <c r="CD115" s="1"/>
  <c r="CB113"/>
  <c r="BZ178"/>
  <c r="BY182"/>
  <c r="CA179"/>
  <c r="CB123"/>
  <c r="CA181"/>
  <c r="CA180"/>
  <c r="CC114" i="15"/>
  <c r="CD115" s="1"/>
  <c r="CC112"/>
  <c r="CB113"/>
  <c r="CB123"/>
  <c r="CA179"/>
  <c r="BZ178"/>
  <c r="BY182"/>
  <c r="CA180"/>
  <c r="CA181"/>
  <c r="BT179" i="1" l="1"/>
  <c r="BS178" i="21"/>
  <c r="BR182"/>
  <c r="BW112" i="34"/>
  <c r="BW114"/>
  <c r="BX115" s="1"/>
  <c r="BV122"/>
  <c r="BV121" s="1"/>
  <c r="BV113"/>
  <c r="BW112" i="1"/>
  <c r="BW114"/>
  <c r="BX115" s="1"/>
  <c r="BV113"/>
  <c r="BW112" i="32"/>
  <c r="BW114"/>
  <c r="BX115" s="1"/>
  <c r="BV122"/>
  <c r="BV121" s="1"/>
  <c r="BV113"/>
  <c r="BT178" i="1"/>
  <c r="BS182"/>
  <c r="BS182" i="34"/>
  <c r="BT178"/>
  <c r="BV112" i="21"/>
  <c r="BU113"/>
  <c r="BU122"/>
  <c r="BV114"/>
  <c r="BW115" s="1"/>
  <c r="BT178" i="32"/>
  <c r="BS182"/>
  <c r="BU179"/>
  <c r="BT123" i="21"/>
  <c r="BU123" s="1"/>
  <c r="BU181" i="32"/>
  <c r="BU180" i="34"/>
  <c r="BS181" i="21"/>
  <c r="BT181" s="1"/>
  <c r="BS180"/>
  <c r="BT180" s="1"/>
  <c r="BU180" i="32"/>
  <c r="BU181" i="34"/>
  <c r="BV123" i="32"/>
  <c r="BT180" i="1"/>
  <c r="BV123" i="34"/>
  <c r="BT181" i="1"/>
  <c r="BU179" i="34"/>
  <c r="BS179" i="21"/>
  <c r="BT179" s="1"/>
  <c r="BU122" i="1"/>
  <c r="BU121" s="1"/>
  <c r="CB181" i="33"/>
  <c r="CB180"/>
  <c r="CC123"/>
  <c r="CA178"/>
  <c r="BZ182"/>
  <c r="CD112"/>
  <c r="CC122" s="1"/>
  <c r="CC121" s="1"/>
  <c r="CD114"/>
  <c r="CE115" s="1"/>
  <c r="CC113"/>
  <c r="CB179"/>
  <c r="CD112" i="15"/>
  <c r="CD114"/>
  <c r="CE115" s="1"/>
  <c r="CC122"/>
  <c r="CC113"/>
  <c r="CA178"/>
  <c r="BZ182"/>
  <c r="CB122"/>
  <c r="CB121" s="1"/>
  <c r="CC121" s="1"/>
  <c r="BU181" i="1" l="1"/>
  <c r="BU180"/>
  <c r="BV180" i="32"/>
  <c r="BV179"/>
  <c r="BV181"/>
  <c r="BU178" i="34"/>
  <c r="BT182"/>
  <c r="BX112" i="1"/>
  <c r="BX114"/>
  <c r="BY115" s="1"/>
  <c r="BW113"/>
  <c r="BW122"/>
  <c r="BT182" i="32"/>
  <c r="BU178"/>
  <c r="BW112" i="21"/>
  <c r="BV122" s="1"/>
  <c r="BW114"/>
  <c r="BX115" s="1"/>
  <c r="BV113"/>
  <c r="BT182" i="1"/>
  <c r="BU178"/>
  <c r="BX112" i="32"/>
  <c r="BW122" s="1"/>
  <c r="BW121" s="1"/>
  <c r="BX114"/>
  <c r="BY115" s="1"/>
  <c r="BW113"/>
  <c r="BX112" i="34"/>
  <c r="BX114"/>
  <c r="BY115" s="1"/>
  <c r="BW122"/>
  <c r="BW121" s="1"/>
  <c r="BW113"/>
  <c r="BT178" i="21"/>
  <c r="BS182"/>
  <c r="BV179" i="34"/>
  <c r="BW123"/>
  <c r="BW123" i="32"/>
  <c r="BV181" i="34"/>
  <c r="BV180"/>
  <c r="BU179" i="1"/>
  <c r="BU121" i="21"/>
  <c r="BV122" i="1"/>
  <c r="BV121" s="1"/>
  <c r="BU179" i="21"/>
  <c r="BV123" i="1"/>
  <c r="CE112" i="33"/>
  <c r="CD122" s="1"/>
  <c r="CD121" s="1"/>
  <c r="CE114"/>
  <c r="CF115" s="1"/>
  <c r="CD113"/>
  <c r="CA182"/>
  <c r="CB178"/>
  <c r="CC179"/>
  <c r="CC180"/>
  <c r="CD123"/>
  <c r="CC181"/>
  <c r="CA182" i="15"/>
  <c r="CB178"/>
  <c r="CE112"/>
  <c r="CE114"/>
  <c r="CF115" s="1"/>
  <c r="CD122"/>
  <c r="CD113"/>
  <c r="CB181"/>
  <c r="CC181" s="1"/>
  <c r="CB180"/>
  <c r="CC180" s="1"/>
  <c r="CC123"/>
  <c r="CD123" s="1"/>
  <c r="CB179"/>
  <c r="CC179" s="1"/>
  <c r="BV179" i="21" l="1"/>
  <c r="BV121"/>
  <c r="BW179" i="32"/>
  <c r="BW180"/>
  <c r="BX123"/>
  <c r="BW121" i="1"/>
  <c r="BV181"/>
  <c r="BW181" s="1"/>
  <c r="BV180"/>
  <c r="BW180" s="1"/>
  <c r="BU182"/>
  <c r="BV178"/>
  <c r="BV178" i="32"/>
  <c r="BU182"/>
  <c r="BW123" i="1"/>
  <c r="BX123" s="1"/>
  <c r="BV123" i="21"/>
  <c r="BW123" s="1"/>
  <c r="BW180" i="34"/>
  <c r="BW181"/>
  <c r="BX123"/>
  <c r="BW181" i="32"/>
  <c r="BU178" i="21"/>
  <c r="BT182"/>
  <c r="BX113" i="34"/>
  <c r="BY112"/>
  <c r="BY114"/>
  <c r="BZ115" s="1"/>
  <c r="BX122"/>
  <c r="BX121" s="1"/>
  <c r="BX113" i="32"/>
  <c r="BY112"/>
  <c r="BY114"/>
  <c r="BZ115" s="1"/>
  <c r="BX122"/>
  <c r="BX121" s="1"/>
  <c r="BX112" i="21"/>
  <c r="BW122" s="1"/>
  <c r="BW121" s="1"/>
  <c r="BW179" s="1"/>
  <c r="BX114"/>
  <c r="BY115" s="1"/>
  <c r="BW113"/>
  <c r="BX113" i="1"/>
  <c r="BY112"/>
  <c r="BY114"/>
  <c r="BZ115" s="1"/>
  <c r="BV178" i="34"/>
  <c r="BU182"/>
  <c r="BV179" i="1"/>
  <c r="BW179" s="1"/>
  <c r="BU180" i="21"/>
  <c r="BV180" s="1"/>
  <c r="BW179" i="34"/>
  <c r="BU181" i="21"/>
  <c r="BV181" s="1"/>
  <c r="CB182" i="33"/>
  <c r="CC178"/>
  <c r="CD179"/>
  <c r="CD181"/>
  <c r="CD180"/>
  <c r="CF112"/>
  <c r="CE122" s="1"/>
  <c r="CE121" s="1"/>
  <c r="CF114"/>
  <c r="CG115" s="1"/>
  <c r="CE113"/>
  <c r="CE123"/>
  <c r="CD121" i="15"/>
  <c r="CD180" s="1"/>
  <c r="CF112"/>
  <c r="CF114"/>
  <c r="CG115" s="1"/>
  <c r="CE122"/>
  <c r="CE113"/>
  <c r="CC178"/>
  <c r="CB182"/>
  <c r="BW181" i="21" l="1"/>
  <c r="BW180"/>
  <c r="BX180" i="32"/>
  <c r="BY123"/>
  <c r="BX179"/>
  <c r="BZ112"/>
  <c r="BZ114"/>
  <c r="CA115" s="1"/>
  <c r="BY122"/>
  <c r="BY121" s="1"/>
  <c r="BY113"/>
  <c r="BZ112" i="34"/>
  <c r="BZ114"/>
  <c r="CA115" s="1"/>
  <c r="BY122"/>
  <c r="BY121" s="1"/>
  <c r="BY113"/>
  <c r="BW178" i="32"/>
  <c r="BV182"/>
  <c r="CE123" i="15"/>
  <c r="BX181" i="32"/>
  <c r="BY123" i="34"/>
  <c r="BX180"/>
  <c r="BW178"/>
  <c r="BV182"/>
  <c r="BZ112" i="1"/>
  <c r="BZ114"/>
  <c r="CA115" s="1"/>
  <c r="BY122"/>
  <c r="BY113"/>
  <c r="BY112" i="21"/>
  <c r="BX113"/>
  <c r="BX122"/>
  <c r="BX121" s="1"/>
  <c r="BX180" s="1"/>
  <c r="BY114"/>
  <c r="BZ115" s="1"/>
  <c r="BV178"/>
  <c r="BU182"/>
  <c r="BW178" i="1"/>
  <c r="BV182"/>
  <c r="BX179" i="34"/>
  <c r="BX122" i="1"/>
  <c r="BX121" s="1"/>
  <c r="BY121" s="1"/>
  <c r="BX181" i="34"/>
  <c r="BX123" i="21"/>
  <c r="CG112" i="33"/>
  <c r="CF122" s="1"/>
  <c r="CF121" s="1"/>
  <c r="CG114"/>
  <c r="CH115" s="1"/>
  <c r="CF113"/>
  <c r="CD178"/>
  <c r="CC182"/>
  <c r="CF123"/>
  <c r="CE181"/>
  <c r="CE180"/>
  <c r="CE179"/>
  <c r="CD181" i="15"/>
  <c r="CE121"/>
  <c r="CE179" s="1"/>
  <c r="CD179"/>
  <c r="CD178"/>
  <c r="CC182"/>
  <c r="CG112"/>
  <c r="CG114"/>
  <c r="CH115" s="1"/>
  <c r="CF122"/>
  <c r="CF121" s="1"/>
  <c r="CF113"/>
  <c r="CF123"/>
  <c r="CE180" l="1"/>
  <c r="CF180" s="1"/>
  <c r="CE181"/>
  <c r="BX181" i="21"/>
  <c r="BY123"/>
  <c r="CF181" i="15"/>
  <c r="BX180" i="1"/>
  <c r="BY180" s="1"/>
  <c r="BY181" i="34"/>
  <c r="BY179"/>
  <c r="BX181" i="1"/>
  <c r="BY181" s="1"/>
  <c r="BY180" i="34"/>
  <c r="BY181" i="32"/>
  <c r="BX179" i="1"/>
  <c r="BY179" s="1"/>
  <c r="BZ123" i="32"/>
  <c r="BX178" i="1"/>
  <c r="BW182"/>
  <c r="BW178" i="21"/>
  <c r="BV182"/>
  <c r="BZ112"/>
  <c r="BY113"/>
  <c r="BY122"/>
  <c r="BY121" s="1"/>
  <c r="BZ114"/>
  <c r="CA115" s="1"/>
  <c r="CA112" i="1"/>
  <c r="CA114"/>
  <c r="CB115" s="1"/>
  <c r="BZ122"/>
  <c r="BZ113"/>
  <c r="BW182" i="34"/>
  <c r="BX178"/>
  <c r="BW182" i="32"/>
  <c r="BX178"/>
  <c r="BZ113" i="34"/>
  <c r="CA112"/>
  <c r="CA114"/>
  <c r="CB115" s="1"/>
  <c r="BZ122"/>
  <c r="BZ121" s="1"/>
  <c r="CA112" i="32"/>
  <c r="CA114"/>
  <c r="CB115" s="1"/>
  <c r="BZ122"/>
  <c r="BZ121" s="1"/>
  <c r="BZ113"/>
  <c r="BY123" i="1"/>
  <c r="BZ123" s="1"/>
  <c r="BZ123" i="34"/>
  <c r="BX179" i="21"/>
  <c r="BY179" i="32"/>
  <c r="BY180"/>
  <c r="CF179" i="33"/>
  <c r="CF181"/>
  <c r="CE178"/>
  <c r="CD182"/>
  <c r="CH112"/>
  <c r="CG122" s="1"/>
  <c r="CG121" s="1"/>
  <c r="CH114"/>
  <c r="CI115" s="1"/>
  <c r="CG113"/>
  <c r="CF180"/>
  <c r="CG123"/>
  <c r="CF179" i="15"/>
  <c r="CG123"/>
  <c r="CH112"/>
  <c r="CH114"/>
  <c r="CI115" s="1"/>
  <c r="CG122"/>
  <c r="CG121" s="1"/>
  <c r="CG181" s="1"/>
  <c r="CG113"/>
  <c r="CE178"/>
  <c r="CD182"/>
  <c r="BZ123" i="21" l="1"/>
  <c r="BY181"/>
  <c r="BY180"/>
  <c r="CB112" i="32"/>
  <c r="CB114"/>
  <c r="CC115" s="1"/>
  <c r="CA122"/>
  <c r="CA121" s="1"/>
  <c r="CA113"/>
  <c r="CB112" i="1"/>
  <c r="CB114"/>
  <c r="CC115" s="1"/>
  <c r="CA122"/>
  <c r="CA113"/>
  <c r="CA112" i="21"/>
  <c r="BZ122" s="1"/>
  <c r="BZ121" s="1"/>
  <c r="CA114"/>
  <c r="CB115" s="1"/>
  <c r="BZ113"/>
  <c r="BW182"/>
  <c r="BX178"/>
  <c r="BX182" i="1"/>
  <c r="BY178"/>
  <c r="BZ180" i="32"/>
  <c r="BY179" i="21"/>
  <c r="BZ121" i="1"/>
  <c r="CA121" s="1"/>
  <c r="BZ180" i="34"/>
  <c r="BZ179"/>
  <c r="BZ181"/>
  <c r="CB112"/>
  <c r="CA122" s="1"/>
  <c r="CA121" s="1"/>
  <c r="CB114"/>
  <c r="CC115" s="1"/>
  <c r="CA113"/>
  <c r="BY178" i="32"/>
  <c r="BX182"/>
  <c r="BY178" i="34"/>
  <c r="BX182"/>
  <c r="BZ179" i="32"/>
  <c r="CA123" i="34"/>
  <c r="CA123" i="32"/>
  <c r="BZ181"/>
  <c r="BZ181" i="1"/>
  <c r="CA181" s="1"/>
  <c r="BZ180"/>
  <c r="CA180" s="1"/>
  <c r="CH123" i="33"/>
  <c r="CG181"/>
  <c r="CI112"/>
  <c r="CH122" s="1"/>
  <c r="CH121" s="1"/>
  <c r="CI114"/>
  <c r="CJ115" s="1"/>
  <c r="CH113"/>
  <c r="CE182"/>
  <c r="CF178"/>
  <c r="CG180"/>
  <c r="CG179"/>
  <c r="CG179" i="15"/>
  <c r="CE182"/>
  <c r="CF178"/>
  <c r="CI112"/>
  <c r="CI114"/>
  <c r="CJ115" s="1"/>
  <c r="CH122"/>
  <c r="CH121" s="1"/>
  <c r="CH181" s="1"/>
  <c r="CH113"/>
  <c r="CG180"/>
  <c r="CH123"/>
  <c r="BZ178" i="34" l="1"/>
  <c r="BY182"/>
  <c r="BZ178" i="32"/>
  <c r="BY182"/>
  <c r="CB113" i="34"/>
  <c r="CC112"/>
  <c r="CC114"/>
  <c r="CD115" s="1"/>
  <c r="CB122"/>
  <c r="CB121" s="1"/>
  <c r="CB112" i="21"/>
  <c r="CA122" s="1"/>
  <c r="CA121" s="1"/>
  <c r="CB114"/>
  <c r="CC115" s="1"/>
  <c r="CA113"/>
  <c r="CB113" i="1"/>
  <c r="CC112"/>
  <c r="CC114"/>
  <c r="CD115" s="1"/>
  <c r="CB122"/>
  <c r="CB113" i="32"/>
  <c r="CC112"/>
  <c r="CC114"/>
  <c r="CD115" s="1"/>
  <c r="CB122"/>
  <c r="CB121" s="1"/>
  <c r="CB123"/>
  <c r="CA179"/>
  <c r="CA179" i="34"/>
  <c r="BZ179" i="1"/>
  <c r="CA179" s="1"/>
  <c r="CA123"/>
  <c r="CB123" s="1"/>
  <c r="CA180" i="32"/>
  <c r="BZ181" i="21"/>
  <c r="BY182" i="1"/>
  <c r="BZ178"/>
  <c r="BX182" i="21"/>
  <c r="BY178"/>
  <c r="CA181" i="32"/>
  <c r="CB123" i="34"/>
  <c r="CA181"/>
  <c r="CA180"/>
  <c r="CB121" i="1"/>
  <c r="BZ179" i="21"/>
  <c r="BZ180"/>
  <c r="CA123"/>
  <c r="CF182" i="33"/>
  <c r="CG178"/>
  <c r="CH179"/>
  <c r="CH181"/>
  <c r="CJ112"/>
  <c r="CJ114"/>
  <c r="CK115" s="1"/>
  <c r="CI113"/>
  <c r="CH180"/>
  <c r="CI123"/>
  <c r="CH180" i="15"/>
  <c r="CI123"/>
  <c r="CG178"/>
  <c r="CF182"/>
  <c r="CJ112"/>
  <c r="CJ114"/>
  <c r="CK115" s="1"/>
  <c r="CI122"/>
  <c r="CI121" s="1"/>
  <c r="CI113"/>
  <c r="CH179"/>
  <c r="BZ178" i="21" l="1"/>
  <c r="BY182"/>
  <c r="CA178" i="1"/>
  <c r="BZ182"/>
  <c r="CD112" i="32"/>
  <c r="CD114"/>
  <c r="CE115" s="1"/>
  <c r="CC122"/>
  <c r="CC121" s="1"/>
  <c r="CC113"/>
  <c r="CD112" i="1"/>
  <c r="CD114"/>
  <c r="CE115" s="1"/>
  <c r="CC122"/>
  <c r="CC121" s="1"/>
  <c r="CC113"/>
  <c r="CD112" i="34"/>
  <c r="CD114"/>
  <c r="CE115" s="1"/>
  <c r="CC113"/>
  <c r="CA180" i="21"/>
  <c r="CB181" i="34"/>
  <c r="CB181" i="32"/>
  <c r="CA181" i="21"/>
  <c r="CC123" i="1"/>
  <c r="CB179" i="34"/>
  <c r="CC123" i="32"/>
  <c r="CC112" i="21"/>
  <c r="CB113"/>
  <c r="CB122"/>
  <c r="CB121" s="1"/>
  <c r="CC114"/>
  <c r="CD115" s="1"/>
  <c r="BZ182" i="32"/>
  <c r="CA178"/>
  <c r="CA178" i="34"/>
  <c r="BZ182"/>
  <c r="CB123" i="21"/>
  <c r="CA179"/>
  <c r="CB180" i="34"/>
  <c r="CC123"/>
  <c r="CB180" i="1"/>
  <c r="CB180" i="32"/>
  <c r="CB179" i="1"/>
  <c r="CB179" i="32"/>
  <c r="CB181" i="1"/>
  <c r="CK112" i="33"/>
  <c r="CJ122" s="1"/>
  <c r="CK114"/>
  <c r="CL115" s="1"/>
  <c r="CJ113"/>
  <c r="CH178"/>
  <c r="CG182"/>
  <c r="CI122"/>
  <c r="CI121" s="1"/>
  <c r="CK112" i="15"/>
  <c r="CK114"/>
  <c r="CL115" s="1"/>
  <c r="CJ122"/>
  <c r="CJ113"/>
  <c r="CH178"/>
  <c r="CG182"/>
  <c r="CJ121"/>
  <c r="CI181"/>
  <c r="CI179"/>
  <c r="CJ179" s="1"/>
  <c r="CJ123"/>
  <c r="CI180"/>
  <c r="CJ180" s="1"/>
  <c r="CA182" i="34" l="1"/>
  <c r="CB178"/>
  <c r="CD112" i="21"/>
  <c r="CC113"/>
  <c r="CC122"/>
  <c r="CC121" s="1"/>
  <c r="CD114"/>
  <c r="CE115" s="1"/>
  <c r="CE112" i="34"/>
  <c r="CD122" s="1"/>
  <c r="CE114"/>
  <c r="CF115" s="1"/>
  <c r="CD113"/>
  <c r="CD113" i="1"/>
  <c r="CE112"/>
  <c r="CE114"/>
  <c r="CF115" s="1"/>
  <c r="CD122"/>
  <c r="CD121" s="1"/>
  <c r="CE112" i="32"/>
  <c r="CE114"/>
  <c r="CF115" s="1"/>
  <c r="CD122"/>
  <c r="CD121" s="1"/>
  <c r="CD113"/>
  <c r="CB178" i="1"/>
  <c r="CA182"/>
  <c r="CA178" i="21"/>
  <c r="BZ182"/>
  <c r="CB178" i="32"/>
  <c r="CA182"/>
  <c r="CC181" i="1"/>
  <c r="CC179"/>
  <c r="CC180"/>
  <c r="CC123" i="21"/>
  <c r="CB181"/>
  <c r="CB180"/>
  <c r="CC179" i="32"/>
  <c r="CC180"/>
  <c r="CB179" i="21"/>
  <c r="CD123" i="32"/>
  <c r="CD123" i="1"/>
  <c r="CC181" i="32"/>
  <c r="CC122" i="34"/>
  <c r="CC121" s="1"/>
  <c r="CJ121" i="33"/>
  <c r="CI178"/>
  <c r="CH182"/>
  <c r="CL112"/>
  <c r="CK122" s="1"/>
  <c r="CL114"/>
  <c r="CM115" s="1"/>
  <c r="CK113"/>
  <c r="CI179"/>
  <c r="CJ179" s="1"/>
  <c r="CI181"/>
  <c r="CJ123"/>
  <c r="CK123" s="1"/>
  <c r="CI180"/>
  <c r="CK123" i="15"/>
  <c r="CJ181"/>
  <c r="CI178"/>
  <c r="CH182"/>
  <c r="CL112"/>
  <c r="CK122" s="1"/>
  <c r="CK121" s="1"/>
  <c r="CL123" s="1"/>
  <c r="CL114"/>
  <c r="CM115" s="1"/>
  <c r="CK113"/>
  <c r="CE123" i="1" l="1"/>
  <c r="CD180"/>
  <c r="CD181"/>
  <c r="CD121" i="34"/>
  <c r="CB182" i="32"/>
  <c r="CC178"/>
  <c r="CB178" i="21"/>
  <c r="CA182"/>
  <c r="CB182" i="1"/>
  <c r="CC178"/>
  <c r="CF112" i="32"/>
  <c r="CF114"/>
  <c r="CG115" s="1"/>
  <c r="CE122"/>
  <c r="CE121" s="1"/>
  <c r="CE113"/>
  <c r="CE112" i="21"/>
  <c r="CD122" s="1"/>
  <c r="CD121" s="1"/>
  <c r="CE114"/>
  <c r="CF115" s="1"/>
  <c r="CD113"/>
  <c r="CF112" i="1"/>
  <c r="CE122" s="1"/>
  <c r="CE121" s="1"/>
  <c r="CF114"/>
  <c r="CG115" s="1"/>
  <c r="CE113"/>
  <c r="CF112" i="34"/>
  <c r="CF114"/>
  <c r="CG115" s="1"/>
  <c r="CE122"/>
  <c r="CE113"/>
  <c r="CC178"/>
  <c r="CB182"/>
  <c r="CC179" i="21"/>
  <c r="CD180" i="32"/>
  <c r="CC180" i="21"/>
  <c r="CC181"/>
  <c r="CD123"/>
  <c r="CD181" i="32"/>
  <c r="CE123"/>
  <c r="CD123" i="34"/>
  <c r="CD179" i="32"/>
  <c r="CC181" i="34"/>
  <c r="CC179"/>
  <c r="CD179" s="1"/>
  <c r="CC180"/>
  <c r="CD179" i="1"/>
  <c r="CJ180" i="33"/>
  <c r="CJ181"/>
  <c r="CK121"/>
  <c r="CK179" s="1"/>
  <c r="CM112"/>
  <c r="CM114"/>
  <c r="CN115" s="1"/>
  <c r="CL113"/>
  <c r="CJ178"/>
  <c r="CI182"/>
  <c r="CL123"/>
  <c r="CM112" i="15"/>
  <c r="CM114"/>
  <c r="CN115" s="1"/>
  <c r="CL122"/>
  <c r="CL121" s="1"/>
  <c r="CL113"/>
  <c r="CI182"/>
  <c r="CJ178"/>
  <c r="CK180"/>
  <c r="CK181"/>
  <c r="CK179"/>
  <c r="CE179" i="1" l="1"/>
  <c r="CD180" i="34"/>
  <c r="CD181"/>
  <c r="CE123"/>
  <c r="CC182" i="1"/>
  <c r="CD178"/>
  <c r="CD178" i="32"/>
  <c r="CC182"/>
  <c r="CD178" i="34"/>
  <c r="CC182"/>
  <c r="CG112"/>
  <c r="CG114"/>
  <c r="CH115" s="1"/>
  <c r="CF113"/>
  <c r="CF113" i="1"/>
  <c r="CG112"/>
  <c r="CG114"/>
  <c r="CH115" s="1"/>
  <c r="CF122"/>
  <c r="CF121" s="1"/>
  <c r="CF112" i="21"/>
  <c r="CE122" s="1"/>
  <c r="CE121" s="1"/>
  <c r="CF114"/>
  <c r="CG115" s="1"/>
  <c r="CE113"/>
  <c r="CF113" i="32"/>
  <c r="CG112"/>
  <c r="CG114"/>
  <c r="CH115" s="1"/>
  <c r="CF122"/>
  <c r="CF121" s="1"/>
  <c r="CC178" i="21"/>
  <c r="CB182"/>
  <c r="CE179" i="32"/>
  <c r="CF123"/>
  <c r="CE180" i="1"/>
  <c r="CD181" i="21"/>
  <c r="CE180" i="32"/>
  <c r="CF123" i="1"/>
  <c r="CE181" i="32"/>
  <c r="CE181" i="1"/>
  <c r="CE123" i="21"/>
  <c r="CD180"/>
  <c r="CD179"/>
  <c r="CE121" i="34"/>
  <c r="CK180" i="33"/>
  <c r="CK181"/>
  <c r="CJ182"/>
  <c r="CK178"/>
  <c r="CN112"/>
  <c r="CM122" s="1"/>
  <c r="CN114"/>
  <c r="CO115" s="1"/>
  <c r="CM113"/>
  <c r="CL122"/>
  <c r="CL121" s="1"/>
  <c r="CL179" s="1"/>
  <c r="CL179" i="15"/>
  <c r="CK178"/>
  <c r="CJ182"/>
  <c r="CL181"/>
  <c r="CM123"/>
  <c r="CN112"/>
  <c r="CN114"/>
  <c r="CO115" s="1"/>
  <c r="CM122"/>
  <c r="CM121" s="1"/>
  <c r="CM113"/>
  <c r="CL180"/>
  <c r="CF179" i="1" l="1"/>
  <c r="CH112" i="32"/>
  <c r="CH114"/>
  <c r="CI115" s="1"/>
  <c r="CG122"/>
  <c r="CG121" s="1"/>
  <c r="CG113"/>
  <c r="CH112" i="1"/>
  <c r="CH114"/>
  <c r="CI115" s="1"/>
  <c r="CG113"/>
  <c r="CG122"/>
  <c r="CG121" s="1"/>
  <c r="CH112" i="34"/>
  <c r="CG122" s="1"/>
  <c r="CH114"/>
  <c r="CI115" s="1"/>
  <c r="CG113"/>
  <c r="CE178" i="1"/>
  <c r="CD182"/>
  <c r="CD178" i="21"/>
  <c r="CC182"/>
  <c r="CG112"/>
  <c r="CF113"/>
  <c r="CF122"/>
  <c r="CF121" s="1"/>
  <c r="CG114"/>
  <c r="CH115" s="1"/>
  <c r="CE178" i="34"/>
  <c r="CD182"/>
  <c r="CE178" i="32"/>
  <c r="CD182"/>
  <c r="CE180" i="21"/>
  <c r="CF181" i="1"/>
  <c r="CF123" i="34"/>
  <c r="CE180"/>
  <c r="CF180" i="32"/>
  <c r="CF180" i="1"/>
  <c r="CG123" i="32"/>
  <c r="CE179" i="34"/>
  <c r="CE179" i="21"/>
  <c r="CF123"/>
  <c r="CF181" i="32"/>
  <c r="CE181" i="34"/>
  <c r="CG123" i="1"/>
  <c r="CE181" i="21"/>
  <c r="CF179" i="32"/>
  <c r="CF122" i="34"/>
  <c r="CF121" s="1"/>
  <c r="CM123" i="33"/>
  <c r="CL178"/>
  <c r="CK182"/>
  <c r="CO112"/>
  <c r="CN122" s="1"/>
  <c r="CO114"/>
  <c r="CP115" s="1"/>
  <c r="CN113"/>
  <c r="CM121"/>
  <c r="CL181"/>
  <c r="CL180"/>
  <c r="CM180" s="1"/>
  <c r="CM179" i="15"/>
  <c r="CL178"/>
  <c r="CK182"/>
  <c r="CM180"/>
  <c r="CN123"/>
  <c r="CO112"/>
  <c r="CN122" s="1"/>
  <c r="CN121" s="1"/>
  <c r="CO114"/>
  <c r="CP115" s="1"/>
  <c r="CN113"/>
  <c r="CM181"/>
  <c r="CF179" i="21" l="1"/>
  <c r="CF180"/>
  <c r="CG121" i="34"/>
  <c r="CE182" i="32"/>
  <c r="CF178"/>
  <c r="CE182" i="34"/>
  <c r="CF178"/>
  <c r="CH112" i="21"/>
  <c r="CG113"/>
  <c r="CG122"/>
  <c r="CH114"/>
  <c r="CI115" s="1"/>
  <c r="CE178"/>
  <c r="CD182"/>
  <c r="CF178" i="1"/>
  <c r="CE182"/>
  <c r="CH113" i="34"/>
  <c r="CI112"/>
  <c r="CI114"/>
  <c r="CJ115" s="1"/>
  <c r="CH122"/>
  <c r="CI112" i="1"/>
  <c r="CI114"/>
  <c r="CJ115" s="1"/>
  <c r="CH122"/>
  <c r="CH121" s="1"/>
  <c r="CH113"/>
  <c r="CI112" i="32"/>
  <c r="CI114"/>
  <c r="CJ115" s="1"/>
  <c r="CH122"/>
  <c r="CH121" s="1"/>
  <c r="CH113"/>
  <c r="CG179"/>
  <c r="CH123" i="1"/>
  <c r="CG181" i="32"/>
  <c r="CH123"/>
  <c r="CG180"/>
  <c r="CG123" i="34"/>
  <c r="CH123" s="1"/>
  <c r="CG121" i="21"/>
  <c r="CG179" i="1"/>
  <c r="CF181" i="21"/>
  <c r="CG181" s="1"/>
  <c r="CF181" i="34"/>
  <c r="CG181" s="1"/>
  <c r="CG123" i="21"/>
  <c r="CH123" s="1"/>
  <c r="CF179" i="34"/>
  <c r="CG179" s="1"/>
  <c r="CG180" i="1"/>
  <c r="CF180" i="34"/>
  <c r="CG180" s="1"/>
  <c r="CG181" i="1"/>
  <c r="CN121" i="33"/>
  <c r="CM181"/>
  <c r="CN180"/>
  <c r="CP112"/>
  <c r="CP114"/>
  <c r="CQ115" s="1"/>
  <c r="CO113"/>
  <c r="CM178"/>
  <c r="CL182"/>
  <c r="CM179"/>
  <c r="CN179" s="1"/>
  <c r="CN123"/>
  <c r="CP112" i="15"/>
  <c r="CP114"/>
  <c r="CQ115" s="1"/>
  <c r="CO122"/>
  <c r="CO121" s="1"/>
  <c r="CO113"/>
  <c r="CM178"/>
  <c r="CL182"/>
  <c r="CN181"/>
  <c r="CN180"/>
  <c r="CO123"/>
  <c r="CN179"/>
  <c r="CH121" i="34" l="1"/>
  <c r="CH179" s="1"/>
  <c r="CJ112" i="32"/>
  <c r="CJ114"/>
  <c r="CK115" s="1"/>
  <c r="CI122"/>
  <c r="CI121" s="1"/>
  <c r="CI113"/>
  <c r="CJ112" i="1"/>
  <c r="CJ114"/>
  <c r="CK115" s="1"/>
  <c r="CI113"/>
  <c r="CI122"/>
  <c r="CI121" s="1"/>
  <c r="CF182"/>
  <c r="CG178"/>
  <c r="CE182" i="21"/>
  <c r="CF178"/>
  <c r="CI112"/>
  <c r="CH122" s="1"/>
  <c r="CH121" s="1"/>
  <c r="CH181" s="1"/>
  <c r="CI114"/>
  <c r="CJ115" s="1"/>
  <c r="CH113"/>
  <c r="CJ112" i="34"/>
  <c r="CJ114"/>
  <c r="CK115" s="1"/>
  <c r="CI122"/>
  <c r="CI113"/>
  <c r="CG178"/>
  <c r="CF182"/>
  <c r="CG178" i="32"/>
  <c r="CF182"/>
  <c r="CH181" i="1"/>
  <c r="CH180"/>
  <c r="CI123" i="34"/>
  <c r="CI123" i="32"/>
  <c r="CH181"/>
  <c r="CH179"/>
  <c r="CH180" i="34"/>
  <c r="CH179" i="1"/>
  <c r="CG180" i="21"/>
  <c r="CH180" i="32"/>
  <c r="CG179" i="21"/>
  <c r="CI123" i="1"/>
  <c r="CO123" i="33"/>
  <c r="CN181"/>
  <c r="CN178"/>
  <c r="CM182"/>
  <c r="CQ112"/>
  <c r="CQ114"/>
  <c r="CR115" s="1"/>
  <c r="CP113"/>
  <c r="CO122"/>
  <c r="CO121" s="1"/>
  <c r="CO179" i="15"/>
  <c r="CO180"/>
  <c r="CM182"/>
  <c r="CN178"/>
  <c r="CQ112"/>
  <c r="CP122" s="1"/>
  <c r="CP121" s="1"/>
  <c r="CQ114"/>
  <c r="CR115" s="1"/>
  <c r="CP113"/>
  <c r="CP123"/>
  <c r="CO181"/>
  <c r="CH179" i="21" l="1"/>
  <c r="CH180"/>
  <c r="CH181" i="34"/>
  <c r="CI121"/>
  <c r="CI180" s="1"/>
  <c r="CF182" i="21"/>
  <c r="CG178"/>
  <c r="CG182" i="1"/>
  <c r="CH178"/>
  <c r="CI181" i="32"/>
  <c r="CI180" i="1"/>
  <c r="CH178" i="32"/>
  <c r="CG182"/>
  <c r="CH178" i="34"/>
  <c r="CG182"/>
  <c r="CK112"/>
  <c r="CK114"/>
  <c r="CL115" s="1"/>
  <c r="CJ122"/>
  <c r="CJ113"/>
  <c r="CJ112" i="21"/>
  <c r="CI122" s="1"/>
  <c r="CI121" s="1"/>
  <c r="CJ114"/>
  <c r="CK115" s="1"/>
  <c r="CI113"/>
  <c r="CK112" i="1"/>
  <c r="CJ122" s="1"/>
  <c r="CJ121" s="1"/>
  <c r="CK114"/>
  <c r="CL115" s="1"/>
  <c r="CJ113"/>
  <c r="CJ113" i="32"/>
  <c r="CK112"/>
  <c r="CK114"/>
  <c r="CL115" s="1"/>
  <c r="CJ122"/>
  <c r="CJ121" s="1"/>
  <c r="CJ123" i="1"/>
  <c r="CI180" i="32"/>
  <c r="CI179" i="1"/>
  <c r="CI179" i="32"/>
  <c r="CJ123"/>
  <c r="CI123" i="21"/>
  <c r="CI181" i="1"/>
  <c r="CO181" i="33"/>
  <c r="CO180"/>
  <c r="CR112"/>
  <c r="CQ122" s="1"/>
  <c r="CR114"/>
  <c r="CS115" s="1"/>
  <c r="CQ113"/>
  <c r="CN182"/>
  <c r="CO178"/>
  <c r="CO179"/>
  <c r="CP123"/>
  <c r="CP122"/>
  <c r="CP121" s="1"/>
  <c r="CO178" i="15"/>
  <c r="CN182"/>
  <c r="CP181"/>
  <c r="CP180"/>
  <c r="CR112"/>
  <c r="CR114"/>
  <c r="CS115" s="1"/>
  <c r="CQ122"/>
  <c r="CQ121" s="1"/>
  <c r="CQ113"/>
  <c r="CQ123"/>
  <c r="CP179"/>
  <c r="CI179" i="34" l="1"/>
  <c r="CJ121"/>
  <c r="CJ123"/>
  <c r="CK123" s="1"/>
  <c r="CI181"/>
  <c r="CJ181" s="1"/>
  <c r="CI180" i="21"/>
  <c r="CI181"/>
  <c r="CI179"/>
  <c r="CL112" i="32"/>
  <c r="CL114"/>
  <c r="CM115" s="1"/>
  <c r="CK122"/>
  <c r="CK121" s="1"/>
  <c r="CK113"/>
  <c r="CL112" i="1"/>
  <c r="CK122" s="1"/>
  <c r="CK121" s="1"/>
  <c r="CL114"/>
  <c r="CM115" s="1"/>
  <c r="CK113"/>
  <c r="CJ123" i="21"/>
  <c r="CK123" i="32"/>
  <c r="CJ180"/>
  <c r="CJ180" i="1"/>
  <c r="CJ181" i="32"/>
  <c r="CK112" i="21"/>
  <c r="CJ113"/>
  <c r="CJ122"/>
  <c r="CJ121" s="1"/>
  <c r="CK114"/>
  <c r="CL115" s="1"/>
  <c r="CL112" i="34"/>
  <c r="CL114"/>
  <c r="CM115" s="1"/>
  <c r="CK122"/>
  <c r="CK113"/>
  <c r="CI178"/>
  <c r="CH182"/>
  <c r="CH182" i="32"/>
  <c r="CI178"/>
  <c r="CI178" i="1"/>
  <c r="CH182"/>
  <c r="CH178" i="21"/>
  <c r="CG182"/>
  <c r="CJ181" i="1"/>
  <c r="CJ179" i="32"/>
  <c r="CJ179" i="1"/>
  <c r="CK123"/>
  <c r="CQ121" i="33"/>
  <c r="CP178"/>
  <c r="CO182"/>
  <c r="CQ123"/>
  <c r="CP180"/>
  <c r="CQ180" s="1"/>
  <c r="CS112"/>
  <c r="CR122" s="1"/>
  <c r="CS114"/>
  <c r="CT115" s="1"/>
  <c r="CR113"/>
  <c r="CP179"/>
  <c r="CQ179" s="1"/>
  <c r="CP181"/>
  <c r="CQ179" i="15"/>
  <c r="CQ180"/>
  <c r="CS112"/>
  <c r="CS114"/>
  <c r="CT115" s="1"/>
  <c r="CR122"/>
  <c r="CR121" s="1"/>
  <c r="CR179" s="1"/>
  <c r="CR113"/>
  <c r="CP178"/>
  <c r="CO182"/>
  <c r="CR123"/>
  <c r="CQ181"/>
  <c r="CR181" l="1"/>
  <c r="CK121" i="34"/>
  <c r="CL123" s="1"/>
  <c r="CJ179"/>
  <c r="CJ180"/>
  <c r="CK180" s="1"/>
  <c r="CI178" i="21"/>
  <c r="CH182"/>
  <c r="CJ178" i="1"/>
  <c r="CI182"/>
  <c r="CI182" i="34"/>
  <c r="CJ178"/>
  <c r="CM112"/>
  <c r="CM114"/>
  <c r="CN115" s="1"/>
  <c r="CL113"/>
  <c r="CL112" i="21"/>
  <c r="CK113"/>
  <c r="CK122"/>
  <c r="CK121" s="1"/>
  <c r="CL114"/>
  <c r="CM115" s="1"/>
  <c r="CK179" i="1"/>
  <c r="CK181"/>
  <c r="CK181" i="32"/>
  <c r="CK180"/>
  <c r="CL123"/>
  <c r="CJ181" i="21"/>
  <c r="CJ178" i="32"/>
  <c r="CI182"/>
  <c r="CL113" i="1"/>
  <c r="CM112"/>
  <c r="CM114"/>
  <c r="CN115" s="1"/>
  <c r="CL122"/>
  <c r="CL121" s="1"/>
  <c r="CM112" i="32"/>
  <c r="CM114"/>
  <c r="CN115" s="1"/>
  <c r="CL122"/>
  <c r="CL121" s="1"/>
  <c r="CL113"/>
  <c r="CL123" i="1"/>
  <c r="CK179" i="32"/>
  <c r="CK180" i="1"/>
  <c r="CK123" i="21"/>
  <c r="CJ179"/>
  <c r="CJ180"/>
  <c r="CQ181" i="33"/>
  <c r="CR121"/>
  <c r="CR180" s="1"/>
  <c r="CR123"/>
  <c r="CT112"/>
  <c r="CS122" s="1"/>
  <c r="CT114"/>
  <c r="CU115" s="1"/>
  <c r="CS113"/>
  <c r="CQ178"/>
  <c r="CP182"/>
  <c r="CT112" i="15"/>
  <c r="CT114"/>
  <c r="CU115" s="1"/>
  <c r="CS122"/>
  <c r="CS121" s="1"/>
  <c r="CS113"/>
  <c r="CQ178"/>
  <c r="CP182"/>
  <c r="CS123"/>
  <c r="CR180"/>
  <c r="CL123" i="21" l="1"/>
  <c r="CK180"/>
  <c r="CK179" i="34"/>
  <c r="CK181"/>
  <c r="CN112" i="32"/>
  <c r="CN114"/>
  <c r="CO115" s="1"/>
  <c r="CM122"/>
  <c r="CM121" s="1"/>
  <c r="CM113"/>
  <c r="CJ182"/>
  <c r="CK178"/>
  <c r="CN112" i="34"/>
  <c r="CN114"/>
  <c r="CO115" s="1"/>
  <c r="CM122"/>
  <c r="CM113"/>
  <c r="CK178"/>
  <c r="CJ182"/>
  <c r="CN112" i="1"/>
  <c r="CN114"/>
  <c r="CO115" s="1"/>
  <c r="CM122"/>
  <c r="CM121" s="1"/>
  <c r="CM113"/>
  <c r="CM112" i="21"/>
  <c r="CL122" s="1"/>
  <c r="CL121" s="1"/>
  <c r="CM114"/>
  <c r="CN115" s="1"/>
  <c r="CL113"/>
  <c r="CJ182" i="1"/>
  <c r="CK178"/>
  <c r="CJ178" i="21"/>
  <c r="CI182"/>
  <c r="CL180" i="1"/>
  <c r="CL179" i="32"/>
  <c r="CM123"/>
  <c r="CL181"/>
  <c r="CL179" i="1"/>
  <c r="CK179" i="21"/>
  <c r="CM123" i="1"/>
  <c r="CK181" i="21"/>
  <c r="CL180" i="32"/>
  <c r="CL181" i="1"/>
  <c r="CL122" i="34"/>
  <c r="CL121" s="1"/>
  <c r="CM121" s="1"/>
  <c r="CS121" i="33"/>
  <c r="CS180" s="1"/>
  <c r="CS123"/>
  <c r="CR181"/>
  <c r="CR179"/>
  <c r="CR178"/>
  <c r="CQ182"/>
  <c r="CU112"/>
  <c r="CU114"/>
  <c r="CV115" s="1"/>
  <c r="CT113"/>
  <c r="CS179" i="15"/>
  <c r="CS181"/>
  <c r="CU112"/>
  <c r="CT122" s="1"/>
  <c r="CT121" s="1"/>
  <c r="CU114"/>
  <c r="CV115" s="1"/>
  <c r="CT113"/>
  <c r="CQ182"/>
  <c r="CR178"/>
  <c r="CT123"/>
  <c r="CS180"/>
  <c r="CM181" i="1" l="1"/>
  <c r="CM179"/>
  <c r="CL180" i="21"/>
  <c r="CM123"/>
  <c r="CL178" i="1"/>
  <c r="CK182"/>
  <c r="CL178" i="32"/>
  <c r="CK182"/>
  <c r="CJ182" i="21"/>
  <c r="CK178"/>
  <c r="CN112"/>
  <c r="CM122" s="1"/>
  <c r="CM121" s="1"/>
  <c r="CN114"/>
  <c r="CO115" s="1"/>
  <c r="CM113"/>
  <c r="CN113" i="1"/>
  <c r="CO112"/>
  <c r="CO114"/>
  <c r="CP115" s="1"/>
  <c r="CN122"/>
  <c r="CN121" s="1"/>
  <c r="CL178" i="34"/>
  <c r="CK182"/>
  <c r="CO112"/>
  <c r="CO114"/>
  <c r="CP115" s="1"/>
  <c r="CN113"/>
  <c r="CN113" i="32"/>
  <c r="CO112"/>
  <c r="CO114"/>
  <c r="CP115" s="1"/>
  <c r="CN122"/>
  <c r="CN121" s="1"/>
  <c r="CL181" i="21"/>
  <c r="CL181" i="34"/>
  <c r="CM181" s="1"/>
  <c r="CL179" i="21"/>
  <c r="CN123" i="32"/>
  <c r="CM179"/>
  <c r="CM123" i="34"/>
  <c r="CN123" s="1"/>
  <c r="CM180" i="32"/>
  <c r="CN123" i="1"/>
  <c r="CL179" i="34"/>
  <c r="CM179" s="1"/>
  <c r="CM181" i="32"/>
  <c r="CL180" i="34"/>
  <c r="CM180" s="1"/>
  <c r="CM180" i="1"/>
  <c r="CS181" i="33"/>
  <c r="CS179"/>
  <c r="CT123"/>
  <c r="CV112"/>
  <c r="CU122" s="1"/>
  <c r="CV114"/>
  <c r="CW115" s="1"/>
  <c r="CU113"/>
  <c r="CR182"/>
  <c r="CS178"/>
  <c r="CT122"/>
  <c r="CT121" s="1"/>
  <c r="CV112" i="15"/>
  <c r="CV114"/>
  <c r="CW115" s="1"/>
  <c r="CU122"/>
  <c r="CU121" s="1"/>
  <c r="CU113"/>
  <c r="CS178"/>
  <c r="CR182"/>
  <c r="CU123"/>
  <c r="CT179"/>
  <c r="CT180"/>
  <c r="CT181"/>
  <c r="CN181" i="1" l="1"/>
  <c r="CN179"/>
  <c r="CP112" i="32"/>
  <c r="CP114"/>
  <c r="CQ115" s="1"/>
  <c r="CO122"/>
  <c r="CO121" s="1"/>
  <c r="CO113"/>
  <c r="CP112" i="34"/>
  <c r="CP114"/>
  <c r="CQ115" s="1"/>
  <c r="CO122"/>
  <c r="CO113"/>
  <c r="CP112" i="1"/>
  <c r="CO122" s="1"/>
  <c r="CO121" s="1"/>
  <c r="CP114"/>
  <c r="CQ115" s="1"/>
  <c r="CO113"/>
  <c r="CL178" i="21"/>
  <c r="CK182"/>
  <c r="CM178" i="34"/>
  <c r="CL182"/>
  <c r="CO112" i="21"/>
  <c r="CN113"/>
  <c r="CN122"/>
  <c r="CN121" s="1"/>
  <c r="CO114"/>
  <c r="CP115" s="1"/>
  <c r="CM178" i="32"/>
  <c r="CL182"/>
  <c r="CL182" i="1"/>
  <c r="CM178"/>
  <c r="CN180"/>
  <c r="CN181" i="32"/>
  <c r="CO123" i="1"/>
  <c r="CN179" i="32"/>
  <c r="CM180" i="21"/>
  <c r="CN180" i="32"/>
  <c r="CO123"/>
  <c r="CM179" i="21"/>
  <c r="CM181"/>
  <c r="CN122" i="34"/>
  <c r="CN121" s="1"/>
  <c r="CO121" s="1"/>
  <c r="CN123" i="21"/>
  <c r="CU121" i="33"/>
  <c r="CT178"/>
  <c r="CS182"/>
  <c r="CW112"/>
  <c r="CV122" s="1"/>
  <c r="CW114"/>
  <c r="CX115" s="1"/>
  <c r="CV113"/>
  <c r="CU123"/>
  <c r="CV123" s="1"/>
  <c r="CT180"/>
  <c r="CT181"/>
  <c r="CU181" s="1"/>
  <c r="CT179"/>
  <c r="CU181" i="15"/>
  <c r="CU179"/>
  <c r="CT178"/>
  <c r="CS182"/>
  <c r="CW114"/>
  <c r="CX115" s="1"/>
  <c r="CW112"/>
  <c r="CV113"/>
  <c r="CU180"/>
  <c r="CV123"/>
  <c r="CM182" i="1" l="1"/>
  <c r="CN178"/>
  <c r="CN179" i="21"/>
  <c r="CO180" i="32"/>
  <c r="CN180" i="34"/>
  <c r="CO180" s="1"/>
  <c r="CN181"/>
  <c r="CO181" s="1"/>
  <c r="CO123"/>
  <c r="CP123" s="1"/>
  <c r="CO181" i="32"/>
  <c r="CO181" i="1"/>
  <c r="CM182" i="32"/>
  <c r="CN178"/>
  <c r="CP112" i="21"/>
  <c r="CO113"/>
  <c r="CO122"/>
  <c r="CO121" s="1"/>
  <c r="CP114"/>
  <c r="CQ115" s="1"/>
  <c r="CM182" i="34"/>
  <c r="CN178"/>
  <c r="CM178" i="21"/>
  <c r="CL182"/>
  <c r="CQ112" i="1"/>
  <c r="CQ114"/>
  <c r="CR115" s="1"/>
  <c r="CP122"/>
  <c r="CP121" s="1"/>
  <c r="CP113"/>
  <c r="CQ112" i="34"/>
  <c r="CQ114"/>
  <c r="CR115" s="1"/>
  <c r="CP122"/>
  <c r="CP113"/>
  <c r="CQ112" i="32"/>
  <c r="CP122" s="1"/>
  <c r="CP121" s="1"/>
  <c r="CQ114"/>
  <c r="CR115" s="1"/>
  <c r="CP113"/>
  <c r="CO123" i="21"/>
  <c r="CN181"/>
  <c r="CP123" i="32"/>
  <c r="CN179" i="34"/>
  <c r="CO179" s="1"/>
  <c r="CN180" i="21"/>
  <c r="CO179" i="32"/>
  <c r="CP123" i="1"/>
  <c r="CO180"/>
  <c r="CO179"/>
  <c r="CU179" i="33"/>
  <c r="CU180"/>
  <c r="CV121"/>
  <c r="CW123" s="1"/>
  <c r="CX112"/>
  <c r="CW122" s="1"/>
  <c r="CW113"/>
  <c r="CX114"/>
  <c r="CU178"/>
  <c r="CT182"/>
  <c r="CX112" i="15"/>
  <c r="CW122" s="1"/>
  <c r="CW113"/>
  <c r="CX114"/>
  <c r="CU178"/>
  <c r="CT182"/>
  <c r="CV122"/>
  <c r="CV121" s="1"/>
  <c r="CV181" i="33" l="1"/>
  <c r="CP121" i="34"/>
  <c r="CP179" s="1"/>
  <c r="CO178"/>
  <c r="CN182"/>
  <c r="CO178" i="32"/>
  <c r="CN182"/>
  <c r="CO178" i="1"/>
  <c r="CN182"/>
  <c r="CP180"/>
  <c r="CP179" i="32"/>
  <c r="CO181" i="21"/>
  <c r="CP181" i="1"/>
  <c r="CO179" i="21"/>
  <c r="CR112" i="32"/>
  <c r="CR114"/>
  <c r="CS115" s="1"/>
  <c r="CQ122"/>
  <c r="CQ121" s="1"/>
  <c r="CQ113"/>
  <c r="CR112" i="34"/>
  <c r="CR114"/>
  <c r="CS115" s="1"/>
  <c r="CQ122"/>
  <c r="CQ121" s="1"/>
  <c r="CQ113"/>
  <c r="CR112" i="1"/>
  <c r="CQ122" s="1"/>
  <c r="CQ121" s="1"/>
  <c r="CR114"/>
  <c r="CS115" s="1"/>
  <c r="CQ113"/>
  <c r="CM182" i="21"/>
  <c r="CN178"/>
  <c r="CQ112"/>
  <c r="CP122" s="1"/>
  <c r="CP121" s="1"/>
  <c r="CQ114"/>
  <c r="CR115" s="1"/>
  <c r="CP113"/>
  <c r="CP179" i="1"/>
  <c r="CQ123"/>
  <c r="CO180" i="21"/>
  <c r="CQ123" i="32"/>
  <c r="CP123" i="21"/>
  <c r="CP181" i="32"/>
  <c r="CP181" i="34"/>
  <c r="CP180" i="32"/>
  <c r="CV179" i="33"/>
  <c r="CV180"/>
  <c r="CW121"/>
  <c r="CW179" s="1"/>
  <c r="CV178"/>
  <c r="CU182"/>
  <c r="CX122"/>
  <c r="CX113"/>
  <c r="CW121" i="15"/>
  <c r="CV179"/>
  <c r="CV181"/>
  <c r="CW181" s="1"/>
  <c r="CU182"/>
  <c r="CV178"/>
  <c r="CW123"/>
  <c r="CX123" s="1"/>
  <c r="CX122"/>
  <c r="CX113"/>
  <c r="CV180"/>
  <c r="CW180" s="1"/>
  <c r="CQ123" i="34" l="1"/>
  <c r="CP180"/>
  <c r="CQ180" s="1"/>
  <c r="CR112" i="21"/>
  <c r="CR114"/>
  <c r="CS115" s="1"/>
  <c r="CQ113"/>
  <c r="CR113" i="1"/>
  <c r="CS112"/>
  <c r="CS114"/>
  <c r="CT115" s="1"/>
  <c r="CR122"/>
  <c r="CR121" s="1"/>
  <c r="CS112" i="34"/>
  <c r="CR122" s="1"/>
  <c r="CS114"/>
  <c r="CT115" s="1"/>
  <c r="CR113"/>
  <c r="CR113" i="32"/>
  <c r="CS112"/>
  <c r="CS114"/>
  <c r="CT115" s="1"/>
  <c r="CR122"/>
  <c r="CR121" s="1"/>
  <c r="CP178" i="1"/>
  <c r="CO182"/>
  <c r="CP178" i="32"/>
  <c r="CO182"/>
  <c r="CP178" i="34"/>
  <c r="CO182"/>
  <c r="CQ181"/>
  <c r="CQ123" i="21"/>
  <c r="CP180"/>
  <c r="CQ179" i="1"/>
  <c r="CQ181"/>
  <c r="CQ179" i="34"/>
  <c r="CQ180" i="1"/>
  <c r="CO178" i="21"/>
  <c r="CN182"/>
  <c r="CQ180" i="32"/>
  <c r="CQ181"/>
  <c r="CR123"/>
  <c r="CR123" i="1"/>
  <c r="CP179" i="21"/>
  <c r="CR123" i="34"/>
  <c r="CP181" i="21"/>
  <c r="CQ179" i="32"/>
  <c r="CX123" i="33"/>
  <c r="CW181"/>
  <c r="CW180"/>
  <c r="CX121"/>
  <c r="CX179" s="1"/>
  <c r="CV182"/>
  <c r="CW178"/>
  <c r="CW179" i="15"/>
  <c r="CW178"/>
  <c r="CV182"/>
  <c r="CX121"/>
  <c r="CX181" s="1"/>
  <c r="CR121" i="34" l="1"/>
  <c r="CR179" s="1"/>
  <c r="CO182" i="21"/>
  <c r="CP178"/>
  <c r="CQ178" i="34"/>
  <c r="CP182"/>
  <c r="CP182" i="32"/>
  <c r="CQ178"/>
  <c r="CP182" i="1"/>
  <c r="CQ178"/>
  <c r="CS112" i="21"/>
  <c r="CR113"/>
  <c r="CR122"/>
  <c r="CS114"/>
  <c r="CT115" s="1"/>
  <c r="CS123" i="32"/>
  <c r="CR180"/>
  <c r="CT112"/>
  <c r="CT114"/>
  <c r="CU115" s="1"/>
  <c r="CS122"/>
  <c r="CS121" s="1"/>
  <c r="CS113"/>
  <c r="CT112" i="34"/>
  <c r="CS122" s="1"/>
  <c r="CT114"/>
  <c r="CU115" s="1"/>
  <c r="CS113"/>
  <c r="CT112" i="1"/>
  <c r="CT114"/>
  <c r="CU115" s="1"/>
  <c r="CS122"/>
  <c r="CS121" s="1"/>
  <c r="CS113"/>
  <c r="CR179" i="32"/>
  <c r="CS123" i="1"/>
  <c r="CR181" i="32"/>
  <c r="CR180" i="1"/>
  <c r="CR181"/>
  <c r="CR179"/>
  <c r="CQ122" i="21"/>
  <c r="CQ121" s="1"/>
  <c r="CR121" s="1"/>
  <c r="CX180" i="33"/>
  <c r="CX181"/>
  <c r="CX178"/>
  <c r="CX182" s="1"/>
  <c r="CW182"/>
  <c r="CX179" i="15"/>
  <c r="CX180"/>
  <c r="CX178"/>
  <c r="CW182"/>
  <c r="CS123" i="34" l="1"/>
  <c r="CS121"/>
  <c r="CR180"/>
  <c r="CS180" s="1"/>
  <c r="CR181"/>
  <c r="CS181" s="1"/>
  <c r="CQ182" i="1"/>
  <c r="CR178"/>
  <c r="CR178" i="32"/>
  <c r="CQ182"/>
  <c r="CQ178" i="21"/>
  <c r="CP182"/>
  <c r="CR123"/>
  <c r="CS123" s="1"/>
  <c r="CS181" i="1"/>
  <c r="CS181" i="32"/>
  <c r="CS180"/>
  <c r="CQ179" i="21"/>
  <c r="CR179" s="1"/>
  <c r="CU112" i="1"/>
  <c r="CU114"/>
  <c r="CV115" s="1"/>
  <c r="CT113"/>
  <c r="CU112" i="34"/>
  <c r="CU114"/>
  <c r="CV115" s="1"/>
  <c r="CT113"/>
  <c r="CU112" i="32"/>
  <c r="CT122" s="1"/>
  <c r="CT121" s="1"/>
  <c r="CU114"/>
  <c r="CV115" s="1"/>
  <c r="CT113"/>
  <c r="CS113" i="21"/>
  <c r="CT112"/>
  <c r="CT114"/>
  <c r="CU115" s="1"/>
  <c r="CS122"/>
  <c r="CQ182" i="34"/>
  <c r="CR178"/>
  <c r="CS179" i="1"/>
  <c r="CS180"/>
  <c r="CT123"/>
  <c r="CS179" i="32"/>
  <c r="CQ180" i="21"/>
  <c r="CR180" s="1"/>
  <c r="CS179" i="34"/>
  <c r="CT123" i="32"/>
  <c r="CQ181" i="21"/>
  <c r="CR181" s="1"/>
  <c r="CX182" i="15"/>
  <c r="CS121" i="21" l="1"/>
  <c r="CS180" s="1"/>
  <c r="CT123" i="34"/>
  <c r="CS178"/>
  <c r="CR182"/>
  <c r="CU112" i="21"/>
  <c r="CU114"/>
  <c r="CV115" s="1"/>
  <c r="CT122"/>
  <c r="CT113"/>
  <c r="CV112" i="34"/>
  <c r="CV114"/>
  <c r="CW115" s="1"/>
  <c r="CU113"/>
  <c r="CV112" i="1"/>
  <c r="CV114"/>
  <c r="CW115" s="1"/>
  <c r="CU122"/>
  <c r="CU113"/>
  <c r="CS178"/>
  <c r="CR182"/>
  <c r="CU123" i="32"/>
  <c r="CS179" i="21"/>
  <c r="CV112" i="32"/>
  <c r="CV114"/>
  <c r="CW115" s="1"/>
  <c r="CU122"/>
  <c r="CU121" s="1"/>
  <c r="CU113"/>
  <c r="CR178" i="21"/>
  <c r="CQ182"/>
  <c r="CR182" i="32"/>
  <c r="CS178"/>
  <c r="CT179"/>
  <c r="CT121" i="21"/>
  <c r="CT122" i="34"/>
  <c r="CT121" s="1"/>
  <c r="CT180" s="1"/>
  <c r="CT122" i="1"/>
  <c r="CT121" s="1"/>
  <c r="CT180" i="32"/>
  <c r="CT181"/>
  <c r="CT123" i="21" l="1"/>
  <c r="CU123" s="1"/>
  <c r="CS181"/>
  <c r="CU121" i="1"/>
  <c r="CT181" i="34"/>
  <c r="CT178" i="32"/>
  <c r="CS182"/>
  <c r="CT178" i="1"/>
  <c r="CS182"/>
  <c r="CV113"/>
  <c r="CW112"/>
  <c r="CW114"/>
  <c r="CX115" s="1"/>
  <c r="CV122"/>
  <c r="CV113" i="34"/>
  <c r="CW112"/>
  <c r="CW114"/>
  <c r="CX115" s="1"/>
  <c r="CV112" i="21"/>
  <c r="CV114"/>
  <c r="CW115" s="1"/>
  <c r="CU113"/>
  <c r="CT178" i="34"/>
  <c r="CS182"/>
  <c r="CR182" i="21"/>
  <c r="CS178"/>
  <c r="CV113" i="32"/>
  <c r="CW112"/>
  <c r="CV122" s="1"/>
  <c r="CV121" s="1"/>
  <c r="CW114"/>
  <c r="CX115" s="1"/>
  <c r="CU179"/>
  <c r="CT181" i="1"/>
  <c r="CT179"/>
  <c r="CT180" i="21"/>
  <c r="CT181"/>
  <c r="CU181" i="32"/>
  <c r="CU180"/>
  <c r="CT180" i="1"/>
  <c r="CT179" i="34"/>
  <c r="CU123"/>
  <c r="CT179" i="21"/>
  <c r="CU123" i="1"/>
  <c r="CV123" i="32"/>
  <c r="CU122" i="34"/>
  <c r="CU121" s="1"/>
  <c r="CV121" i="1" l="1"/>
  <c r="CU179"/>
  <c r="CV123"/>
  <c r="CW123" s="1"/>
  <c r="CU180"/>
  <c r="CU181"/>
  <c r="CV181" s="1"/>
  <c r="CU179" i="34"/>
  <c r="CU178"/>
  <c r="CT182"/>
  <c r="CW114" i="21"/>
  <c r="CX115" s="1"/>
  <c r="CW112"/>
  <c r="CV113"/>
  <c r="CX112" i="34"/>
  <c r="CW113"/>
  <c r="CX114"/>
  <c r="CT182" i="1"/>
  <c r="CU178"/>
  <c r="CU178" i="32"/>
  <c r="CT182"/>
  <c r="CX112"/>
  <c r="CX114"/>
  <c r="CW113"/>
  <c r="CT178" i="21"/>
  <c r="CS182"/>
  <c r="CX112" i="1"/>
  <c r="CW113"/>
  <c r="CX114"/>
  <c r="CW123" i="32"/>
  <c r="CV181"/>
  <c r="CU180" i="34"/>
  <c r="CV179" i="32"/>
  <c r="CV122" i="34"/>
  <c r="CV121" s="1"/>
  <c r="CV123"/>
  <c r="CV180" i="1"/>
  <c r="CV180" i="32"/>
  <c r="CV179" i="1"/>
  <c r="CU181" i="34"/>
  <c r="CU122" i="21"/>
  <c r="CU121" s="1"/>
  <c r="CV179" i="34" l="1"/>
  <c r="CV123" i="21"/>
  <c r="CX113" i="1"/>
  <c r="CX122"/>
  <c r="CU178" i="21"/>
  <c r="CT182"/>
  <c r="CX113" i="32"/>
  <c r="CX122"/>
  <c r="CU182"/>
  <c r="CV178"/>
  <c r="CX113" i="34"/>
  <c r="CX122"/>
  <c r="CX112" i="21"/>
  <c r="CW122" s="1"/>
  <c r="CW113"/>
  <c r="CX114"/>
  <c r="CU182" i="34"/>
  <c r="CV178"/>
  <c r="CV178" i="1"/>
  <c r="CU182"/>
  <c r="CU181" i="21"/>
  <c r="CV180" i="34"/>
  <c r="CV122" i="21"/>
  <c r="CV121" s="1"/>
  <c r="CV181" i="34"/>
  <c r="CW123"/>
  <c r="CU180" i="21"/>
  <c r="CU179"/>
  <c r="CW122" i="1"/>
  <c r="CW121" s="1"/>
  <c r="CX121" s="1"/>
  <c r="CW122" i="32"/>
  <c r="CW121" s="1"/>
  <c r="CW181" s="1"/>
  <c r="CW122" i="34"/>
  <c r="CW121" s="1"/>
  <c r="CW121" i="21" l="1"/>
  <c r="CX121" i="34"/>
  <c r="CW178"/>
  <c r="CV182"/>
  <c r="CW178" i="32"/>
  <c r="CV182"/>
  <c r="CW178" i="1"/>
  <c r="CV182"/>
  <c r="CX122" i="21"/>
  <c r="CX121" s="1"/>
  <c r="CX113"/>
  <c r="CV178"/>
  <c r="CU182"/>
  <c r="CV180"/>
  <c r="CW180" s="1"/>
  <c r="CX123" i="34"/>
  <c r="CW179" i="1"/>
  <c r="CX179" s="1"/>
  <c r="CX123"/>
  <c r="CV181" i="21"/>
  <c r="CW181" s="1"/>
  <c r="CW123"/>
  <c r="CW179" i="34"/>
  <c r="CX121" i="32"/>
  <c r="CX181" s="1"/>
  <c r="CV179" i="21"/>
  <c r="CW179" s="1"/>
  <c r="CW179" i="32"/>
  <c r="CX179" s="1"/>
  <c r="CW180"/>
  <c r="CW181" i="34"/>
  <c r="CX181" s="1"/>
  <c r="CX123" i="32"/>
  <c r="CW180" i="34"/>
  <c r="CX180" s="1"/>
  <c r="CW180" i="1"/>
  <c r="CX180" s="1"/>
  <c r="CW181"/>
  <c r="CX181" s="1"/>
  <c r="CX123" i="21" l="1"/>
  <c r="CX179" i="34"/>
  <c r="CV182" i="21"/>
  <c r="CW178"/>
  <c r="CW182" i="1"/>
  <c r="CX178"/>
  <c r="CX182" s="1"/>
  <c r="CX178" i="32"/>
  <c r="CW182"/>
  <c r="CX178" i="34"/>
  <c r="CX182" s="1"/>
  <c r="CW182"/>
  <c r="CX180" i="21"/>
  <c r="CX180" i="32"/>
  <c r="CX179" i="21"/>
  <c r="CX181"/>
  <c r="CX178" l="1"/>
  <c r="CX182" s="1"/>
  <c r="CW182"/>
  <c r="CX182" i="32"/>
</calcChain>
</file>

<file path=xl/sharedStrings.xml><?xml version="1.0" encoding="utf-8"?>
<sst xmlns="http://schemas.openxmlformats.org/spreadsheetml/2006/main" count="1334" uniqueCount="354">
  <si>
    <t>WORLD</t>
  </si>
  <si>
    <t>PARAMETERS AND EXOGENOUS VARIABLES</t>
  </si>
  <si>
    <t>OUTPUT AND CAPITAL ACCUMULATION</t>
  </si>
  <si>
    <t>damage coefficient on temperature</t>
  </si>
  <si>
    <t>damage coefficient on temperature squared</t>
  </si>
  <si>
    <t>Abatement cost function coefficient</t>
  </si>
  <si>
    <t>Exponent of control cost function</t>
  </si>
  <si>
    <t>EMISSIONS</t>
  </si>
  <si>
    <t>Sigma (industrial CO2 emissions/output -- MTC/$1000)</t>
  </si>
  <si>
    <t xml:space="preserve">      Initial sigma</t>
  </si>
  <si>
    <t xml:space="preserve">      Initial growth rate of sigma (percent per decade)</t>
  </si>
  <si>
    <t xml:space="preserve">      Rate of decrease in the growth rate of sigma (percent per year)</t>
  </si>
  <si>
    <t xml:space="preserve">      Accleration parameter of growth rate of sigma</t>
  </si>
  <si>
    <t xml:space="preserve">     Growth rate of sigma (percent per decade)</t>
  </si>
  <si>
    <t>Carbon emissions from land use change (GTC per year)</t>
  </si>
  <si>
    <t xml:space="preserve">      Initial carbon emissions from land use change (GTC per year)</t>
  </si>
  <si>
    <t>CONCENTRATIONS</t>
  </si>
  <si>
    <t>Initial concentration of CO2 in biosphere/shallow oceans (GTC)</t>
  </si>
  <si>
    <t>Initial concentration of CO2 in deep oceans (GTC)</t>
  </si>
  <si>
    <t>Carbon cycle transition coefficients (percent per decade)</t>
  </si>
  <si>
    <t>TEMPERATURE</t>
  </si>
  <si>
    <t>Exogenous forcing (Watts per square meter)</t>
  </si>
  <si>
    <t>Initial atmospheric temperature (deg. C above 1900)</t>
  </si>
  <si>
    <t>Initial temperature of deep oceans (deg. C above 1900)</t>
  </si>
  <si>
    <t>Speed of adjustment parameter for atmospheric temperature</t>
  </si>
  <si>
    <t>Equilibrium temperature increase for CO2 doubling</t>
  </si>
  <si>
    <t>Coefficient of heat loss from atmosphere to oceans</t>
  </si>
  <si>
    <t>Coefficient of heat gain by deep oceans</t>
  </si>
  <si>
    <t>POPULATION</t>
  </si>
  <si>
    <t>Population (millions)</t>
  </si>
  <si>
    <t xml:space="preserve">     Initial population (millions)</t>
  </si>
  <si>
    <t xml:space="preserve">     Init rate of pop growth (per decade)</t>
  </si>
  <si>
    <t>PRODUCTIVITY</t>
  </si>
  <si>
    <t>Total factor productivity</t>
  </si>
  <si>
    <t xml:space="preserve">     Initial level of total factor productivity</t>
  </si>
  <si>
    <t xml:space="preserve">     Rate of decline in productivity growth rate (percent per year)</t>
  </si>
  <si>
    <t xml:space="preserve">     Rate of growth of productivity (percent per decade)</t>
  </si>
  <si>
    <t>WELFARE</t>
  </si>
  <si>
    <t>Social rate of time preference (percent per year)</t>
  </si>
  <si>
    <t>Social time preference factor</t>
  </si>
  <si>
    <t>Multiplicative scaling coefficient in utility function</t>
  </si>
  <si>
    <t>Additive scaling coefficient in utility function</t>
  </si>
  <si>
    <t>ENDOGENOUS VARIABLES</t>
  </si>
  <si>
    <t xml:space="preserve">OUTPUT  </t>
  </si>
  <si>
    <t>Output gross of abatement cost and climate damage ($trill)</t>
  </si>
  <si>
    <t>CAPITAL ACCUMULATION</t>
  </si>
  <si>
    <t>Investment ($trill per year)</t>
  </si>
  <si>
    <t>Capital ($trill)</t>
  </si>
  <si>
    <t>Total carbon emissions (GTC per year)</t>
  </si>
  <si>
    <t>Industrial emissions (GTC per year)</t>
  </si>
  <si>
    <t>CARBON CYCLE</t>
  </si>
  <si>
    <t>Atmospheric concentration of carbon (GTC.)</t>
  </si>
  <si>
    <t>Concentration in biosphere and upper oceans (GTC)</t>
  </si>
  <si>
    <t>Concentration in deep oceans (GTC)</t>
  </si>
  <si>
    <t>Atmospheric temperature (degrees Celsius above preindustrial)</t>
  </si>
  <si>
    <t>Total increase in radiative forcing since preindustrial (Watts per square meter)</t>
  </si>
  <si>
    <t>Lower ocean temperature (degrees Celsius above preindustrial)</t>
  </si>
  <si>
    <t>Consumption ($trill per year)</t>
  </si>
  <si>
    <t>Consumption per capita ($thous per year)</t>
  </si>
  <si>
    <t xml:space="preserve">      atmosphere to atmosphere (b11)</t>
  </si>
  <si>
    <t xml:space="preserve">      biosphere/shallow oceans to atmosphere (b21)</t>
  </si>
  <si>
    <t xml:space="preserve">      atmosphere to biosphere/shallow oceans (b12)</t>
  </si>
  <si>
    <t xml:space="preserve">      biosphere/shallow oceans to biosphere/shallow oceans (b22)</t>
  </si>
  <si>
    <t xml:space="preserve">      deep oceans to biosphere/shallow oceans (b32)</t>
  </si>
  <si>
    <t xml:space="preserve">      biosphere/shallow oceans to deep oceans (b23)</t>
  </si>
  <si>
    <t xml:space="preserve">      deep oceans to deep oceans (b33)</t>
  </si>
  <si>
    <t>Elasticity of MU of consumption</t>
  </si>
  <si>
    <t>CEMU total period utility</t>
  </si>
  <si>
    <t xml:space="preserve">   Growth factor population</t>
  </si>
  <si>
    <t xml:space="preserve">    Asymptotic population</t>
  </si>
  <si>
    <t xml:space="preserve">     Init rate of prod growth (per decade)</t>
  </si>
  <si>
    <t xml:space="preserve">   pback</t>
  </si>
  <si>
    <t xml:space="preserve">   backrat</t>
  </si>
  <si>
    <t xml:space="preserve">   gback</t>
  </si>
  <si>
    <t xml:space="preserve">   limmiu</t>
  </si>
  <si>
    <t>FCO22x</t>
  </si>
  <si>
    <t>Exponent on damages</t>
  </si>
  <si>
    <t>Climate damages ($ trillions per year) -alt</t>
  </si>
  <si>
    <t>2000 forcings other ghg</t>
  </si>
  <si>
    <t>2100 forcings other ghg</t>
  </si>
  <si>
    <t>CEMU utility function of p. c. consumption</t>
  </si>
  <si>
    <t>Abatement cost ($ trillion)</t>
  </si>
  <si>
    <t>PARTICIPATION</t>
  </si>
  <si>
    <t>dpartfract</t>
  </si>
  <si>
    <t>PARTFRACT (participation rate)</t>
  </si>
  <si>
    <t>partfract1 (control rate 2005)</t>
  </si>
  <si>
    <t>partfract21 (control rate 2205)</t>
  </si>
  <si>
    <t>partfract2 (control rate 2105)</t>
  </si>
  <si>
    <t>Consumption discount rate</t>
  </si>
  <si>
    <t>MPK (gross)</t>
  </si>
  <si>
    <t>Ramsey formula (C(t+1))</t>
  </si>
  <si>
    <t>Ramsey formula (C(t))</t>
  </si>
  <si>
    <t>MU(C)</t>
  </si>
  <si>
    <t>MU(C(t+i)*R(T+i)/MU(1)</t>
  </si>
  <si>
    <t>Discount rate t to t+1</t>
  </si>
  <si>
    <t>CUMULATIVE EMISSIONS</t>
  </si>
  <si>
    <t>Cumulative Emissions to date</t>
  </si>
  <si>
    <t>Ratio to Max</t>
  </si>
  <si>
    <t>CARBON LIMITS</t>
  </si>
  <si>
    <t>Backstop price</t>
  </si>
  <si>
    <t>Abatement cost (fraction of output)</t>
  </si>
  <si>
    <t>Output after damages before abatement</t>
  </si>
  <si>
    <t>Net output (net of damages and abatement, $trill p.a.)</t>
  </si>
  <si>
    <t>GAMA*Y(T)/K(T)- (1-(1-DK)**10)/10</t>
  </si>
  <si>
    <t>Optimal</t>
  </si>
  <si>
    <t>Atmospheric concentration of carbon (ppm)</t>
  </si>
  <si>
    <t>Present value consumption (trillions)</t>
  </si>
  <si>
    <t xml:space="preserve">  through 2300</t>
  </si>
  <si>
    <t xml:space="preserve">  through end</t>
  </si>
  <si>
    <t xml:space="preserve">  through 2200</t>
  </si>
  <si>
    <t>Solutions for control rate</t>
  </si>
  <si>
    <t>Base</t>
  </si>
  <si>
    <t>Ramsey (average)</t>
  </si>
  <si>
    <t>Participation rate (fraction)</t>
  </si>
  <si>
    <t>CARBON PRICE: Determined from miu and backstop price</t>
  </si>
  <si>
    <t>optimal savings rate in most cases. However, when there are major changes in the discount rate, the productivity growth rate,</t>
  </si>
  <si>
    <t>looks weird, then SOLVER has probably make an error. "Weird" solutions would be ones where the control rate moves erratically</t>
  </si>
  <si>
    <t xml:space="preserve">or other variables look bizarre. </t>
  </si>
  <si>
    <t>(a) Suppose you would like to limit temperature to 3 degrees C above pre-industrial levels.</t>
  </si>
  <si>
    <t>constraints. You then would optimize control rates. For this experiment, you need to make sure that</t>
  </si>
  <si>
    <t xml:space="preserve">the limits on the control rate match the control rate periods; and that the optimization is for a sufficiently </t>
  </si>
  <si>
    <t>long period.</t>
  </si>
  <si>
    <t xml:space="preserve">You can also do this for the carbon tax sheet. It should get the same answer. </t>
  </si>
  <si>
    <t xml:space="preserve">(b) Another similar problem would be to limit CO2 concentrations to 450 ppm. </t>
  </si>
  <si>
    <t>Therefore, when using SOLVER, start with the second period (2015) and add future periods.</t>
  </si>
  <si>
    <t xml:space="preserve">Utility (in units of first period consumption, trillions 2000$) </t>
  </si>
  <si>
    <t>DISCOUNT RATES</t>
  </si>
  <si>
    <t>Utility discount rate (per year)</t>
  </si>
  <si>
    <t>pop gr</t>
  </si>
  <si>
    <t>Total</t>
  </si>
  <si>
    <t>Diff</t>
  </si>
  <si>
    <t>Real return capital</t>
  </si>
  <si>
    <t>Good discount factor (using Ramsey average)</t>
  </si>
  <si>
    <t>Rate of depreciation (percent per year)</t>
  </si>
  <si>
    <t>ABATEMENT COST</t>
  </si>
  <si>
    <t>DAMAGE FUNCTION</t>
  </si>
  <si>
    <t>Capital share</t>
  </si>
  <si>
    <t>Initial output (2000 US International $)</t>
  </si>
  <si>
    <t>Initilal K</t>
  </si>
  <si>
    <t>Calculated A</t>
  </si>
  <si>
    <t>Goods discount using U'(C)</t>
  </si>
  <si>
    <t>Consumption discount rate (per year)</t>
  </si>
  <si>
    <t>First period gross MPK</t>
  </si>
  <si>
    <t>All period gross MPK</t>
  </si>
  <si>
    <t>Backstop competitive year (pback = 0 for periods beyond)</t>
  </si>
  <si>
    <t xml:space="preserve">SAVINGS RATE (PERCENT PER YEAR)  </t>
  </si>
  <si>
    <t xml:space="preserve">     Rate of social time preference (% py)</t>
  </si>
  <si>
    <t>SCALING</t>
  </si>
  <si>
    <t>Maximum carbon resources (GtC)</t>
  </si>
  <si>
    <t>Maximum ratio</t>
  </si>
  <si>
    <t>Important Parameters</t>
  </si>
  <si>
    <t>Rate of social time preference (% py)</t>
  </si>
  <si>
    <t>A fundamental assumption.</t>
  </si>
  <si>
    <t>Data</t>
  </si>
  <si>
    <t>Estimates</t>
  </si>
  <si>
    <t>Ditto</t>
  </si>
  <si>
    <t>- The year is not terribly important, but sets a limit to the time of CO2 emissions.</t>
  </si>
  <si>
    <t>- limmiu is generally not used, but can be if there are constraints on buildup of emissions controls.</t>
  </si>
  <si>
    <t>- These are important parameters for the estimates. They are generally from historical and model data.</t>
  </si>
  <si>
    <t>- These are not critical and are poorly measured.</t>
  </si>
  <si>
    <t>- Generally not important or binding except in exceptionally rapid growth cases. Data poorly determined.</t>
  </si>
  <si>
    <t>Model based</t>
  </si>
  <si>
    <t>Assumptions that are part of the policy assumptions.</t>
  </si>
  <si>
    <t>Initial K</t>
  </si>
  <si>
    <t>From production function</t>
  </si>
  <si>
    <t xml:space="preserve">      Acceleration parameter of growth rate of sigma</t>
  </si>
  <si>
    <t>This is scaling so that the utility function has units of first period consumption. It must be recalibrated if utility function is changed.</t>
  </si>
  <si>
    <t>This is scaling so that the value of objective function equals PV of consumption. It must be recalibrated if utility function is changed.</t>
  </si>
  <si>
    <t xml:space="preserve"> It is sometimes useful to add constraints that 0 &lt; miu &lt; 1 for control rate solution or 1 &lt; tax &lt; 2000 for the tax rate solution.</t>
  </si>
  <si>
    <t>The solution periods are only 2015 through 2045. 2005 is "history" while after 2045 it is assumed that the backstop price is 0.</t>
  </si>
  <si>
    <t xml:space="preserve">or variables that change the path greatly, it is useful to ensure that the savings rate is not too far off. This is done by </t>
  </si>
  <si>
    <t>putting the second period (2015) savings rate in the "by changing cells" box in the "Base" sheet.</t>
  </si>
  <si>
    <t>Note that the savings rates in the "Miu" and "Tax" sheets are equal to those in the "Base" sheet.</t>
  </si>
  <si>
    <t>(c) Many are interested in alternative discount rates. We have made that easy by using the Ramsey equation.</t>
  </si>
  <si>
    <t>It sets the elasticity of the marginal utility of consumption to match the rate of time preference (row 11),</t>
  </si>
  <si>
    <t>Initial real interest rate (percent per decade annualized)</t>
  </si>
  <si>
    <t>the real interest rate (line 7), and the rate of growth of consumption and population (set equal to 0.015 per year).</t>
  </si>
  <si>
    <t xml:space="preserve">You can change any of these three parameters. </t>
  </si>
  <si>
    <t>(a)  Do not choose solutions where the elasticity is 1 as that will be degenerate. You can get close with a value of 1.1 or .9</t>
  </si>
  <si>
    <t>(b) You will need to recalibrate the scaling factors to the proper normalization of the objective function. This is not</t>
  </si>
  <si>
    <t>important for estimating policies, but it is to evaluating the present value of different strategies.</t>
  </si>
  <si>
    <t>(c) You may want to reoptimize the savings rate if you change the real interest rate significantly.</t>
  </si>
  <si>
    <t>(d) Do not be surprised if you have scaling problems and solution problems, as this change is very tricky in SOLVER.</t>
  </si>
  <si>
    <t>Good luck! Please report any difficulties to me at william.nordhaus@yale.edu</t>
  </si>
  <si>
    <t>NOTES ON HOW TO SOLVE THE MODEL</t>
  </si>
  <si>
    <t>Growth of population</t>
  </si>
  <si>
    <t xml:space="preserve">    Asymptotic population (millions)</t>
  </si>
  <si>
    <t>Users are warned that this is tricky, however. The basic equation is in line 12 of "Parameters."</t>
  </si>
  <si>
    <t>Data and models</t>
  </si>
  <si>
    <t>These three parameters are fundamental for optimization, but not for basic calculations of paths</t>
  </si>
  <si>
    <t>Estimate</t>
  </si>
  <si>
    <t xml:space="preserve">           Decline rate of land emissions per decade</t>
  </si>
  <si>
    <t>10 year</t>
  </si>
  <si>
    <t>50 year</t>
  </si>
  <si>
    <t>model</t>
  </si>
  <si>
    <t>target</t>
  </si>
  <si>
    <t>g(Y/L)</t>
  </si>
  <si>
    <t>g(pcc)</t>
  </si>
  <si>
    <t>g(TFP)</t>
  </si>
  <si>
    <t xml:space="preserve">   Adjustment rate</t>
  </si>
  <si>
    <t>EMISSIONS CONTROL RATE</t>
  </si>
  <si>
    <t>r</t>
  </si>
  <si>
    <t>CO2 emissions for 2005</t>
  </si>
  <si>
    <t>Initial emissions controls</t>
  </si>
  <si>
    <t xml:space="preserve">   Price backstop technology (2008 US $ per tC)</t>
  </si>
  <si>
    <t xml:space="preserve">      Initial sigma (tC per $1000 GDP US $, 2008 prices)</t>
  </si>
  <si>
    <t>CDIAC, including cement and flaring (3 year average around 2005)</t>
  </si>
  <si>
    <t>Includes minor controls from EU</t>
  </si>
  <si>
    <t>From actual emissions, data, and controls.</t>
  </si>
  <si>
    <t>Key parameters for the model are the following:</t>
  </si>
  <si>
    <t>Initial rate of decarbonization (per decade)</t>
  </si>
  <si>
    <t>Initial rate of total factor productivity growth  (per decade)</t>
  </si>
  <si>
    <t>Initial cost of backstop technology ($ per ton C)</t>
  </si>
  <si>
    <t>Year in which backstop is competitive</t>
  </si>
  <si>
    <t>Maximum supply of carbon fuels (billions tons C)</t>
  </si>
  <si>
    <t>Pure rate of social time preference (per year)</t>
  </si>
  <si>
    <t>Elasticity of marginal utility of consumption</t>
  </si>
  <si>
    <t>2. The "Base" sheet is the sheet with no climate policies. This is the model optimized for the savings rate. Note that the optimization</t>
  </si>
  <si>
    <t>3. The "miu" version optimizes the control rate, and then calculates the carbon tax from the formula  [tax=pbackstop*miu^(b-1) ]</t>
  </si>
  <si>
    <t>4. The "tax" sheet optimizes the carbon tax and then calculates the control rate from the formula in 2 inverted.</t>
  </si>
  <si>
    <t>10. You can also do other simulations. For example:</t>
  </si>
  <si>
    <t>```</t>
  </si>
  <si>
    <t>Asymptotic population (millions)</t>
  </si>
  <si>
    <t>Temperature sensitivity coefficient (oC per CO2  doubling)</t>
  </si>
  <si>
    <t>Coefficient on damage function quadratic term (fraction of output)</t>
  </si>
  <si>
    <t>Note: Most of the parameters can be changed without major adjustments. This</t>
  </si>
  <si>
    <t>is not true for the Pure rate of social time preference and the Elasticity of the</t>
  </si>
  <si>
    <t>marginal utility of consumption, which affect other important parameters.</t>
  </si>
  <si>
    <t>Initial output (2005 US International $)</t>
  </si>
  <si>
    <t>RICE</t>
  </si>
  <si>
    <t>RICE numbers</t>
  </si>
  <si>
    <t>Price deflator from 2005 to 2005</t>
  </si>
  <si>
    <t>Revised from RICE</t>
  </si>
  <si>
    <t>Initial atmospheric concentration of CO2,2000  (GTC)</t>
  </si>
  <si>
    <t>Initial atmospheric concentration of CO2,2010  (GTC)</t>
  </si>
  <si>
    <t>Initial atmospheric temperature, 2005 (deg. C above 1900)</t>
  </si>
  <si>
    <t>Initial atmospheric temperature, 2015 (deg. C above 1900)</t>
  </si>
  <si>
    <t>BACKSTOP DECLINE</t>
  </si>
  <si>
    <t>Rate of decadal decline backstop after threshold</t>
  </si>
  <si>
    <t>Assumed</t>
  </si>
  <si>
    <t xml:space="preserve">     Rate of decline of decline in productivity growth rate (percent per year)</t>
  </si>
  <si>
    <t>Initial atmospheric concentration of CO2 (GTC, 2000)</t>
  </si>
  <si>
    <t>Initial atmospheric concentration of CO2 (GTC, 2010)</t>
  </si>
  <si>
    <t xml:space="preserve">Utility minus PV consumption </t>
  </si>
  <si>
    <t>Diff in utility/10</t>
  </si>
  <si>
    <t>Change in utilty (inverse for mult scaling)</t>
  </si>
  <si>
    <t>Minus above to copy in 84</t>
  </si>
  <si>
    <t>From RICE</t>
  </si>
  <si>
    <t>Calibrted to RICE</t>
  </si>
  <si>
    <t>Procedure for rescaling</t>
  </si>
  <si>
    <t>3. Then add 0.1 to Base:b129</t>
  </si>
  <si>
    <t>5. Remove 0.1 from Base:b129</t>
  </si>
  <si>
    <t xml:space="preserve">THIS SHOULD SUCCESSFULLY RESCALE. CHECK BY LOOKING TO SEE DIFFERENCE IS ZERO AND ADD IS 1. </t>
  </si>
  <si>
    <t>Alternatively, if you want to do it by hand:</t>
  </si>
  <si>
    <t>Are values that are reset in calibration of DICE-2010 to RICE-2010 (April)</t>
  </si>
  <si>
    <t>Are values not yet checked or set</t>
  </si>
  <si>
    <t>Adjustment rate of growth of population (per decade)</t>
  </si>
  <si>
    <t>Italics</t>
  </si>
  <si>
    <t>are from Key parameters sheet</t>
  </si>
  <si>
    <t>v</t>
  </si>
  <si>
    <t>Control variables</t>
  </si>
  <si>
    <t>Sea-level rise minimodel</t>
  </si>
  <si>
    <t>Parameters</t>
  </si>
  <si>
    <t>Threshold</t>
  </si>
  <si>
    <t xml:space="preserve">  Thermal expansion</t>
  </si>
  <si>
    <t xml:space="preserve">  G&amp;SIC</t>
  </si>
  <si>
    <t xml:space="preserve">  GIS</t>
  </si>
  <si>
    <t xml:space="preserve">  AIS</t>
  </si>
  <si>
    <t>SLR from</t>
  </si>
  <si>
    <t xml:space="preserve">   AIS</t>
  </si>
  <si>
    <t xml:space="preserve">  Thermal expansion (meters above 2000)</t>
  </si>
  <si>
    <t>SUM all sources</t>
  </si>
  <si>
    <t>Damage coefficient on SLR</t>
  </si>
  <si>
    <t>Damage coefficient on SLR squared</t>
  </si>
  <si>
    <t>Exponent on damages SLR</t>
  </si>
  <si>
    <t>Climate damage (fraction of gross output)</t>
  </si>
  <si>
    <t>SLR*</t>
  </si>
  <si>
    <t>Rate</t>
  </si>
  <si>
    <t>1. start with 1 and 0 in 86 and 87</t>
  </si>
  <si>
    <t>2. Copy value b89 to b87. This should end with 0 in 88 and 89.</t>
  </si>
  <si>
    <t>4. Copy value b91 to b84.</t>
  </si>
  <si>
    <t>6. Put 0 in b87</t>
  </si>
  <si>
    <t>7. Copy value b89 to b87. This should end with 0 in 88 and 89.</t>
  </si>
  <si>
    <t>Maximum level of control rate</t>
  </si>
  <si>
    <t>EMISSIONS CONTROL RATE (from control rate)</t>
  </si>
  <si>
    <t>CARBON PRICE: optimized</t>
  </si>
  <si>
    <t>1. The "Parameters" sheet contains all the important parameters. The most important are at the top.</t>
  </si>
  <si>
    <t xml:space="preserve">6. To determine the optimum, use SOLVER. SOLVER maximizes the objective function (b130) as "set target cell" and "max"; </t>
  </si>
  <si>
    <t>7. The full model also solves for the optimal savings rate along with the control strategy. It is not essential to solve for the</t>
  </si>
  <si>
    <t xml:space="preserve">9. SOLVER will usually get the right answer, but not always. The current solution has NOT been checked with GAMS. If the solution </t>
  </si>
  <si>
    <r>
      <t xml:space="preserve">You would then add a contraint that limits the temperature to </t>
    </r>
    <r>
      <rPr>
        <u/>
        <sz val="11"/>
        <rFont val="Book Antiqua"/>
        <family val="1"/>
      </rPr>
      <t>&lt;</t>
    </r>
    <r>
      <rPr>
        <sz val="11"/>
        <rFont val="Book Antiqua"/>
        <family val="1"/>
      </rPr>
      <t xml:space="preserve"> 3. This would be added to the</t>
    </r>
  </si>
  <si>
    <t xml:space="preserve">For this you put a constraint on its row &lt; 450. </t>
  </si>
  <si>
    <t>THESE NOTES PERTAIN PRIMARILY TO THE DIFFERENCES FROM EARLIER VERSIONS OF DICE.</t>
  </si>
  <si>
    <t>1. All global parameters are identical to RICE except the SLR.</t>
  </si>
  <si>
    <t>2. The SLR module was calibrated to a first order process in the four major components. It is well calibrated for 500 years for most temperature</t>
  </si>
  <si>
    <t>paths from 3 to 8 °C.</t>
  </si>
  <si>
    <t>3. Output, population, TFP, sigma are all calibrated to equal the RICE aggregate numbers. The deviations can be seen in the following chart,</t>
  </si>
  <si>
    <t>which shows the fractional error for each variable. (Some are due to other errors.)</t>
  </si>
  <si>
    <t>4. However, the optimal tax in DICE is about 30 percent higher than the corresponding RICE. No obvious reason is known.</t>
  </si>
  <si>
    <t>5. Note that the solution for the T limit is very buggy. It needs either reprogramming to soften the limit or extensive experimentation.</t>
  </si>
  <si>
    <t>is done with the damages on. This is slightly inaccurate theoretically, but makes virtually no difference in practice.</t>
  </si>
  <si>
    <t>11. The  Hotelling rents on carbon fuels are not included. These are not binding in the base. Moreoever, they</t>
  </si>
  <si>
    <t>are difficult to include in SOLVER because of solution problems.</t>
  </si>
  <si>
    <t>12. WARNINGS:</t>
  </si>
  <si>
    <t>13. The first period (2005) is "history"  and is not part of the optimal solution in the optimization.</t>
  </si>
  <si>
    <t>14. The utility function has been scaled to equal the present value of consumption using the consumption discount rate from the Ramsey formula.</t>
  </si>
  <si>
    <t>This is the DICE-2010 beta version. It is calibrated to the RICE-2010 model of April 25, 2010.</t>
  </si>
  <si>
    <t>That version was published in the PNAS and is available at</t>
  </si>
  <si>
    <t>http://www.econ.yale.edu/~nordhaus/homepage/RICEmodels.htm</t>
  </si>
  <si>
    <t xml:space="preserve">This version is unpublished and generally unsupported. </t>
  </si>
  <si>
    <t>[Note that key parameters below are linked to above.]</t>
  </si>
  <si>
    <t>US</t>
  </si>
  <si>
    <t>EU</t>
  </si>
  <si>
    <t>Japan</t>
  </si>
  <si>
    <t>Russia</t>
  </si>
  <si>
    <t>Eurasia</t>
  </si>
  <si>
    <t>China</t>
  </si>
  <si>
    <t>India</t>
  </si>
  <si>
    <t>Middle East</t>
  </si>
  <si>
    <t>Africa</t>
  </si>
  <si>
    <t>Latin America</t>
  </si>
  <si>
    <t>OHI</t>
  </si>
  <si>
    <t>Other</t>
  </si>
  <si>
    <t>Global</t>
  </si>
  <si>
    <t>Uncontrolled emissions (RICE042510)</t>
  </si>
  <si>
    <t>Share</t>
  </si>
  <si>
    <t>Other non-OECD Asia</t>
  </si>
  <si>
    <t>[COPEN 223]</t>
  </si>
  <si>
    <t>[GLOBAL 141]</t>
  </si>
  <si>
    <t>PARTICIPATION RATE (ALL)</t>
  </si>
  <si>
    <t>PARTICIPATION RATE (RICH)</t>
  </si>
  <si>
    <t>Participation rate:</t>
  </si>
  <si>
    <t>Copenhagen</t>
  </si>
  <si>
    <t>Copenhagen rich only</t>
  </si>
  <si>
    <t>EMISSIONS CONTROL RATE of participating regions</t>
  </si>
  <si>
    <t>EMISSIONS CONTROL RATE (global)</t>
  </si>
  <si>
    <t>Emissions</t>
  </si>
  <si>
    <t xml:space="preserve">   Copenhagen</t>
  </si>
  <si>
    <t xml:space="preserve">   Copenhagen rich only</t>
  </si>
  <si>
    <t xml:space="preserve">  Base</t>
  </si>
  <si>
    <t>Control rate (global)</t>
  </si>
  <si>
    <t>Global equivalent carbon tax</t>
  </si>
  <si>
    <t>Participating carbon tax</t>
  </si>
  <si>
    <t>Model name is DICE2010_082710d.xlsm</t>
  </si>
  <si>
    <t>COPENHAGEN RUNS</t>
  </si>
  <si>
    <t>1. The Copenhagen runs are derived from the RICE model. We have taken the participation rates and the emissions control</t>
  </si>
  <si>
    <t>rates from those runs. They are in "Parameters" under row 135.</t>
  </si>
  <si>
    <t>2. The difference is simply the participation rates for the base and for the rich countries only.</t>
  </si>
  <si>
    <t>Run macro "setunits" [NOTE: THIS HAS BEEN REMOVED BECAUSE OF BUGGINESS.]</t>
  </si>
  <si>
    <t>0. Copy PV C from Base C168 to B130</t>
  </si>
  <si>
    <t>5. The "LimT" sheet is optimized for a 2.5 degree C limit. It is very tricky to use.</t>
  </si>
  <si>
    <t>Then use either the control rate in"miu" sheet (row 133) or the carbon tax (row 134) in the "tax" sheet as the control variable "by changing cells";</t>
  </si>
  <si>
    <t>THIS VERSION IS CALIBRATED TO RICE-2010, AND THE GLOBAL SECTORS ARE IDENTICAL TO THAT VERSION.</t>
  </si>
  <si>
    <t>NOTE THAT THE SLR MODULE IS SIMPLIFIED.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</si>
</sst>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.000"/>
    <numFmt numFmtId="165" formatCode="0.00000"/>
    <numFmt numFmtId="166" formatCode="0.0000"/>
    <numFmt numFmtId="167" formatCode="0.000000"/>
    <numFmt numFmtId="168" formatCode="0.0000000"/>
    <numFmt numFmtId="169" formatCode="0.0"/>
    <numFmt numFmtId="170" formatCode="_(* #,##0.0000_);_(* \(#,##0.0000\);_(* &quot;-&quot;??_);_(@_)"/>
    <numFmt numFmtId="171" formatCode="_(* #,##0.0_);_(* \(#,##0.0\);_(* &quot;-&quot;??_);_(@_)"/>
    <numFmt numFmtId="172" formatCode="_(* #,##0.000_);_(* \(#,##0.000\);_(* &quot;-&quot;??_);_(@_)"/>
    <numFmt numFmtId="173" formatCode="#,##0.000"/>
    <numFmt numFmtId="174" formatCode="_(* #,##0.00000_);_(* \(#,##0.00000\);_(* &quot;-&quot;??_);_(@_)"/>
    <numFmt numFmtId="175" formatCode="_(* #,##0_);_(* \(#,##0\);_(* &quot;-&quot;??_);_(@_)"/>
    <numFmt numFmtId="176" formatCode="0.000E+00"/>
    <numFmt numFmtId="177" formatCode="_(* #,##0.0000000_);_(* \(#,##0.0000000\);_(* &quot;-&quot;??_);_(@_)"/>
    <numFmt numFmtId="178" formatCode="0.000000000"/>
  </numFmts>
  <fonts count="4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  <font>
      <u/>
      <sz val="11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u/>
      <sz val="10"/>
      <name val="Book Antiqua"/>
      <family val="1"/>
    </font>
    <font>
      <sz val="14"/>
      <name val="Book Antiqua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u/>
      <sz val="10"/>
      <color theme="1"/>
      <name val="Book Antiqua"/>
      <family val="1"/>
    </font>
    <font>
      <b/>
      <sz val="10"/>
      <color rgb="FF00B050"/>
      <name val="Book Antiqua"/>
      <family val="1"/>
    </font>
    <font>
      <sz val="10"/>
      <color rgb="FF00B050"/>
      <name val="Book Antiqua"/>
      <family val="1"/>
    </font>
    <font>
      <sz val="10"/>
      <color rgb="FFFF0000"/>
      <name val="Book Antiqua"/>
      <family val="1"/>
    </font>
    <font>
      <sz val="10"/>
      <color theme="2" tint="-9.9978637043366805E-2"/>
      <name val="Arial"/>
      <family val="2"/>
    </font>
    <font>
      <b/>
      <sz val="10"/>
      <color rgb="FFFF0000"/>
      <name val="Book Antiqua"/>
      <family val="1"/>
    </font>
    <font>
      <sz val="11"/>
      <color rgb="FFFF0000"/>
      <name val="Book Antiqua"/>
      <family val="1"/>
    </font>
    <font>
      <b/>
      <u/>
      <sz val="10"/>
      <name val="Arial"/>
      <family val="2"/>
    </font>
    <font>
      <sz val="10"/>
      <color theme="2" tint="-9.9978637043366805E-2"/>
      <name val="Book Antiqua"/>
      <family val="1"/>
    </font>
    <font>
      <b/>
      <sz val="10"/>
      <color theme="2" tint="-9.9978637043366805E-2"/>
      <name val="Book Antiqua"/>
      <family val="1"/>
    </font>
    <font>
      <i/>
      <sz val="1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0"/>
      <name val="Book Antiqua"/>
      <family val="1"/>
    </font>
    <font>
      <b/>
      <sz val="10"/>
      <color theme="0" tint="-0.249977111117893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sz val="14"/>
      <color rgb="FFFF0000"/>
      <name val="Book Antiqua"/>
      <family val="1"/>
    </font>
    <font>
      <b/>
      <sz val="11"/>
      <color rgb="FFFF0000"/>
      <name val="Book Antiqua"/>
      <family val="1"/>
    </font>
    <font>
      <b/>
      <sz val="10"/>
      <color theme="0" tint="-0.14999847407452621"/>
      <name val="Book Antiqua"/>
      <family val="1"/>
    </font>
    <font>
      <sz val="10"/>
      <color theme="0" tint="-0.14999847407452621"/>
      <name val="Book Antiqua"/>
      <family val="1"/>
    </font>
    <font>
      <b/>
      <u/>
      <sz val="14"/>
      <name val="Book Antiqua"/>
      <family val="1"/>
    </font>
    <font>
      <sz val="10"/>
      <color theme="0" tint="-0.249977111117893"/>
      <name val="Book Antiqua"/>
      <family val="1"/>
    </font>
    <font>
      <u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sz val="16"/>
      <name val="Arial"/>
      <family val="2"/>
    </font>
    <font>
      <b/>
      <sz val="10"/>
      <color theme="2" tint="-9.9978637043366805E-2"/>
      <name val="Arial"/>
      <family val="2"/>
    </font>
    <font>
      <i/>
      <sz val="14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2">
    <xf numFmtId="0" fontId="0" fillId="0" borderId="0" xfId="0"/>
    <xf numFmtId="1" fontId="1" fillId="0" borderId="0" xfId="0" applyNumberFormat="1" applyFont="1" applyAlignment="1">
      <alignment wrapText="1"/>
    </xf>
    <xf numFmtId="164" fontId="2" fillId="0" borderId="0" xfId="0" applyNumberFormat="1" applyFont="1"/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left"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Border="1" applyAlignment="1">
      <alignment wrapText="1"/>
    </xf>
    <xf numFmtId="2" fontId="1" fillId="0" borderId="0" xfId="0" applyNumberFormat="1" applyFont="1" applyAlignment="1">
      <alignment wrapText="1"/>
    </xf>
    <xf numFmtId="167" fontId="2" fillId="0" borderId="0" xfId="0" applyNumberFormat="1" applyFont="1" applyAlignment="1">
      <alignment wrapText="1"/>
    </xf>
    <xf numFmtId="165" fontId="2" fillId="0" borderId="0" xfId="0" applyNumberFormat="1" applyFont="1" applyBorder="1" applyAlignment="1">
      <alignment horizontal="left" wrapText="1"/>
    </xf>
    <xf numFmtId="165" fontId="2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166" fontId="2" fillId="0" borderId="0" xfId="0" applyNumberFormat="1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left" wrapText="1"/>
    </xf>
    <xf numFmtId="164" fontId="1" fillId="0" borderId="0" xfId="0" applyNumberFormat="1" applyFont="1" applyBorder="1"/>
    <xf numFmtId="165" fontId="1" fillId="0" borderId="0" xfId="0" applyNumberFormat="1" applyFont="1"/>
    <xf numFmtId="164" fontId="1" fillId="0" borderId="2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3" borderId="0" xfId="0" applyNumberFormat="1" applyFont="1" applyFill="1"/>
    <xf numFmtId="164" fontId="1" fillId="0" borderId="0" xfId="0" applyNumberFormat="1" applyFont="1" applyBorder="1" applyAlignment="1"/>
    <xf numFmtId="1" fontId="1" fillId="0" borderId="0" xfId="0" applyNumberFormat="1" applyFont="1" applyAlignment="1"/>
    <xf numFmtId="165" fontId="1" fillId="0" borderId="0" xfId="0" applyNumberFormat="1" applyFont="1" applyAlignment="1"/>
    <xf numFmtId="167" fontId="1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166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165" fontId="1" fillId="0" borderId="0" xfId="0" applyNumberFormat="1" applyFont="1" applyBorder="1" applyAlignment="1"/>
    <xf numFmtId="16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left"/>
    </xf>
    <xf numFmtId="164" fontId="2" fillId="0" borderId="0" xfId="0" applyNumberFormat="1" applyFont="1" applyAlignment="1"/>
    <xf numFmtId="167" fontId="2" fillId="0" borderId="0" xfId="0" applyNumberFormat="1" applyFont="1" applyAlignment="1"/>
    <xf numFmtId="165" fontId="2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/>
    <xf numFmtId="166" fontId="2" fillId="0" borderId="0" xfId="0" applyNumberFormat="1" applyFont="1" applyAlignment="1"/>
    <xf numFmtId="2" fontId="2" fillId="0" borderId="0" xfId="0" applyNumberFormat="1" applyFont="1" applyAlignment="1"/>
    <xf numFmtId="165" fontId="1" fillId="0" borderId="0" xfId="0" quotePrefix="1" applyNumberFormat="1" applyFont="1" applyAlignment="1"/>
    <xf numFmtId="164" fontId="1" fillId="0" borderId="0" xfId="0" quotePrefix="1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167" fontId="1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165" fontId="16" fillId="0" borderId="1" xfId="0" applyNumberFormat="1" applyFont="1" applyBorder="1"/>
    <xf numFmtId="164" fontId="5" fillId="0" borderId="0" xfId="0" applyNumberFormat="1" applyFont="1" applyAlignment="1"/>
    <xf numFmtId="0" fontId="9" fillId="0" borderId="0" xfId="0" applyFont="1"/>
    <xf numFmtId="0" fontId="10" fillId="0" borderId="0" xfId="0" applyFont="1"/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/>
    <xf numFmtId="164" fontId="18" fillId="0" borderId="0" xfId="0" applyNumberFormat="1" applyFont="1" applyAlignment="1"/>
    <xf numFmtId="164" fontId="1" fillId="0" borderId="0" xfId="0" applyNumberFormat="1" applyFont="1" applyBorder="1" applyAlignment="1">
      <alignment horizontal="left" wrapText="1"/>
    </xf>
    <xf numFmtId="165" fontId="1" fillId="0" borderId="0" xfId="0" applyNumberFormat="1" applyFont="1" applyBorder="1" applyAlignment="1">
      <alignment horizontal="left" wrapText="1"/>
    </xf>
    <xf numFmtId="170" fontId="1" fillId="0" borderId="0" xfId="1" applyNumberFormat="1" applyFont="1" applyAlignment="1">
      <alignment wrapText="1"/>
    </xf>
    <xf numFmtId="0" fontId="13" fillId="0" borderId="0" xfId="0" applyFont="1"/>
    <xf numFmtId="0" fontId="8" fillId="5" borderId="0" xfId="0" applyFont="1" applyFill="1"/>
    <xf numFmtId="164" fontId="19" fillId="0" borderId="0" xfId="0" applyNumberFormat="1" applyFont="1" applyAlignment="1">
      <alignment wrapText="1"/>
    </xf>
    <xf numFmtId="164" fontId="19" fillId="0" borderId="0" xfId="0" applyNumberFormat="1" applyFont="1"/>
    <xf numFmtId="1" fontId="19" fillId="0" borderId="0" xfId="0" applyNumberFormat="1" applyFont="1" applyAlignment="1">
      <alignment wrapText="1"/>
    </xf>
    <xf numFmtId="1" fontId="19" fillId="0" borderId="0" xfId="0" applyNumberFormat="1" applyFont="1"/>
    <xf numFmtId="1" fontId="20" fillId="0" borderId="0" xfId="0" applyNumberFormat="1" applyFont="1" applyAlignment="1">
      <alignment wrapText="1"/>
    </xf>
    <xf numFmtId="1" fontId="20" fillId="0" borderId="0" xfId="0" applyNumberFormat="1" applyFont="1"/>
    <xf numFmtId="164" fontId="20" fillId="0" borderId="0" xfId="0" applyNumberFormat="1" applyFont="1" applyAlignment="1">
      <alignment horizontal="left" wrapText="1"/>
    </xf>
    <xf numFmtId="164" fontId="20" fillId="0" borderId="0" xfId="0" applyNumberFormat="1" applyFont="1"/>
    <xf numFmtId="1" fontId="13" fillId="0" borderId="0" xfId="0" applyNumberFormat="1" applyFont="1" applyAlignment="1">
      <alignment horizontal="left" vertical="center"/>
    </xf>
    <xf numFmtId="1" fontId="13" fillId="0" borderId="0" xfId="0" applyNumberFormat="1" applyFont="1" applyAlignment="1"/>
    <xf numFmtId="164" fontId="13" fillId="0" borderId="0" xfId="0" applyNumberFormat="1" applyFont="1" applyAlignment="1"/>
    <xf numFmtId="165" fontId="13" fillId="0" borderId="0" xfId="0" applyNumberFormat="1" applyFont="1" applyAlignment="1"/>
    <xf numFmtId="164" fontId="21" fillId="0" borderId="0" xfId="0" applyNumberFormat="1" applyFont="1" applyAlignment="1">
      <alignment horizontal="center" wrapText="1"/>
    </xf>
    <xf numFmtId="164" fontId="22" fillId="0" borderId="0" xfId="0" applyNumberFormat="1" applyFont="1"/>
    <xf numFmtId="164" fontId="21" fillId="0" borderId="0" xfId="0" applyNumberFormat="1" applyFont="1" applyBorder="1" applyAlignment="1">
      <alignment horizontal="center" wrapText="1"/>
    </xf>
    <xf numFmtId="164" fontId="19" fillId="0" borderId="0" xfId="0" applyNumberFormat="1" applyFont="1" applyBorder="1"/>
    <xf numFmtId="165" fontId="19" fillId="0" borderId="0" xfId="0" applyNumberFormat="1" applyFont="1" applyAlignment="1">
      <alignment wrapText="1"/>
    </xf>
    <xf numFmtId="165" fontId="19" fillId="0" borderId="0" xfId="0" applyNumberFormat="1" applyFont="1"/>
    <xf numFmtId="165" fontId="22" fillId="0" borderId="0" xfId="0" applyNumberFormat="1" applyFont="1"/>
    <xf numFmtId="166" fontId="19" fillId="0" borderId="0" xfId="0" applyNumberFormat="1" applyFont="1" applyAlignment="1">
      <alignment wrapText="1"/>
    </xf>
    <xf numFmtId="166" fontId="19" fillId="0" borderId="0" xfId="0" applyNumberFormat="1" applyFont="1"/>
    <xf numFmtId="166" fontId="19" fillId="0" borderId="0" xfId="0" applyNumberFormat="1" applyFont="1" applyBorder="1" applyAlignment="1">
      <alignment wrapText="1"/>
    </xf>
    <xf numFmtId="164" fontId="13" fillId="0" borderId="0" xfId="0" applyNumberFormat="1" applyFont="1" applyAlignment="1">
      <alignment wrapText="1"/>
    </xf>
    <xf numFmtId="164" fontId="13" fillId="0" borderId="0" xfId="0" applyNumberFormat="1" applyFont="1"/>
    <xf numFmtId="0" fontId="19" fillId="0" borderId="0" xfId="0" applyFont="1"/>
    <xf numFmtId="164" fontId="14" fillId="0" borderId="0" xfId="0" applyNumberFormat="1" applyFont="1" applyAlignment="1">
      <alignment horizontal="center"/>
    </xf>
    <xf numFmtId="164" fontId="19" fillId="0" borderId="1" xfId="0" applyNumberFormat="1" applyFont="1" applyBorder="1" applyAlignment="1">
      <alignment wrapText="1"/>
    </xf>
    <xf numFmtId="164" fontId="19" fillId="0" borderId="1" xfId="0" applyNumberFormat="1" applyFont="1" applyBorder="1"/>
    <xf numFmtId="164" fontId="22" fillId="0" borderId="4" xfId="0" applyNumberFormat="1" applyFont="1" applyBorder="1"/>
    <xf numFmtId="164" fontId="22" fillId="0" borderId="2" xfId="0" applyNumberFormat="1" applyFont="1" applyBorder="1"/>
    <xf numFmtId="164" fontId="19" fillId="0" borderId="2" xfId="0" applyNumberFormat="1" applyFont="1" applyBorder="1"/>
    <xf numFmtId="164" fontId="20" fillId="0" borderId="0" xfId="0" applyNumberFormat="1" applyFont="1" applyBorder="1"/>
    <xf numFmtId="164" fontId="20" fillId="0" borderId="0" xfId="0" applyNumberFormat="1" applyFont="1" applyBorder="1" applyAlignment="1">
      <alignment horizontal="left" wrapText="1"/>
    </xf>
    <xf numFmtId="164" fontId="20" fillId="0" borderId="0" xfId="0" applyNumberFormat="1" applyFont="1" applyAlignment="1">
      <alignment wrapText="1"/>
    </xf>
    <xf numFmtId="167" fontId="20" fillId="0" borderId="0" xfId="0" applyNumberFormat="1" applyFont="1" applyAlignment="1">
      <alignment wrapText="1"/>
    </xf>
    <xf numFmtId="167" fontId="19" fillId="0" borderId="0" xfId="0" applyNumberFormat="1" applyFont="1"/>
    <xf numFmtId="165" fontId="20" fillId="0" borderId="0" xfId="0" applyNumberFormat="1" applyFont="1" applyBorder="1" applyAlignment="1">
      <alignment horizontal="left" wrapText="1"/>
    </xf>
    <xf numFmtId="165" fontId="19" fillId="0" borderId="0" xfId="0" applyNumberFormat="1" applyFont="1" applyBorder="1"/>
    <xf numFmtId="165" fontId="20" fillId="0" borderId="0" xfId="0" applyNumberFormat="1" applyFont="1" applyBorder="1"/>
    <xf numFmtId="164" fontId="20" fillId="0" borderId="0" xfId="0" applyNumberFormat="1" applyFont="1" applyBorder="1" applyAlignment="1">
      <alignment wrapText="1"/>
    </xf>
    <xf numFmtId="166" fontId="20" fillId="0" borderId="0" xfId="0" applyNumberFormat="1" applyFont="1" applyAlignment="1">
      <alignment wrapText="1"/>
    </xf>
    <xf numFmtId="2" fontId="19" fillId="0" borderId="0" xfId="0" applyNumberFormat="1" applyFont="1"/>
    <xf numFmtId="2" fontId="20" fillId="0" borderId="0" xfId="0" applyNumberFormat="1" applyFont="1" applyAlignment="1">
      <alignment wrapText="1"/>
    </xf>
    <xf numFmtId="168" fontId="19" fillId="0" borderId="0" xfId="0" applyNumberFormat="1" applyFont="1"/>
    <xf numFmtId="165" fontId="20" fillId="0" borderId="0" xfId="0" applyNumberFormat="1" applyFont="1" applyAlignment="1">
      <alignment wrapText="1"/>
    </xf>
    <xf numFmtId="164" fontId="19" fillId="0" borderId="0" xfId="0" applyNumberFormat="1" applyFont="1" applyBorder="1" applyAlignment="1"/>
    <xf numFmtId="164" fontId="19" fillId="0" borderId="1" xfId="0" applyNumberFormat="1" applyFont="1" applyBorder="1" applyAlignment="1"/>
    <xf numFmtId="172" fontId="13" fillId="0" borderId="0" xfId="0" applyNumberFormat="1" applyFont="1"/>
    <xf numFmtId="164" fontId="19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horizontal="left"/>
    </xf>
    <xf numFmtId="164" fontId="19" fillId="0" borderId="0" xfId="0" applyNumberFormat="1" applyFont="1" applyBorder="1" applyAlignment="1">
      <alignment horizontal="left"/>
    </xf>
    <xf numFmtId="170" fontId="20" fillId="0" borderId="0" xfId="1" applyNumberFormat="1" applyFont="1" applyAlignment="1">
      <alignment wrapText="1"/>
    </xf>
    <xf numFmtId="170" fontId="20" fillId="0" borderId="0" xfId="1" applyNumberFormat="1" applyFont="1"/>
    <xf numFmtId="164" fontId="23" fillId="0" borderId="0" xfId="0" applyNumberFormat="1" applyFont="1" applyAlignment="1"/>
    <xf numFmtId="164" fontId="20" fillId="0" borderId="2" xfId="0" applyNumberFormat="1" applyFont="1" applyBorder="1" applyAlignment="1">
      <alignment wrapText="1"/>
    </xf>
    <xf numFmtId="173" fontId="20" fillId="2" borderId="5" xfId="1" applyNumberFormat="1" applyFont="1" applyFill="1" applyBorder="1" applyAlignment="1">
      <alignment wrapText="1"/>
    </xf>
    <xf numFmtId="173" fontId="19" fillId="4" borderId="3" xfId="1" applyNumberFormat="1" applyFont="1" applyFill="1" applyBorder="1"/>
    <xf numFmtId="173" fontId="19" fillId="0" borderId="6" xfId="1" applyNumberFormat="1" applyFont="1" applyBorder="1"/>
    <xf numFmtId="165" fontId="19" fillId="0" borderId="1" xfId="0" applyNumberFormat="1" applyFont="1" applyBorder="1"/>
    <xf numFmtId="167" fontId="19" fillId="0" borderId="0" xfId="0" applyNumberFormat="1" applyFont="1" applyBorder="1"/>
    <xf numFmtId="164" fontId="24" fillId="0" borderId="0" xfId="0" applyNumberFormat="1" applyFont="1"/>
    <xf numFmtId="172" fontId="19" fillId="0" borderId="7" xfId="1" applyNumberFormat="1" applyFont="1" applyBorder="1"/>
    <xf numFmtId="175" fontId="8" fillId="5" borderId="0" xfId="1" applyNumberFormat="1" applyFont="1" applyFill="1"/>
    <xf numFmtId="174" fontId="8" fillId="6" borderId="0" xfId="1" applyNumberFormat="1" applyFont="1" applyFill="1"/>
    <xf numFmtId="0" fontId="8" fillId="6" borderId="0" xfId="0" applyFont="1" applyFill="1"/>
    <xf numFmtId="175" fontId="8" fillId="6" borderId="0" xfId="1" applyNumberFormat="1" applyFont="1" applyFill="1"/>
    <xf numFmtId="164" fontId="1" fillId="4" borderId="0" xfId="0" applyNumberFormat="1" applyFont="1" applyFill="1" applyAlignment="1"/>
    <xf numFmtId="164" fontId="10" fillId="5" borderId="0" xfId="0" applyNumberFormat="1" applyFont="1" applyFill="1" applyBorder="1"/>
    <xf numFmtId="164" fontId="25" fillId="0" borderId="0" xfId="0" applyNumberFormat="1" applyFont="1" applyAlignment="1">
      <alignment wrapText="1"/>
    </xf>
    <xf numFmtId="164" fontId="25" fillId="0" borderId="0" xfId="0" applyNumberFormat="1" applyFont="1" applyAlignment="1">
      <alignment horizontal="left"/>
    </xf>
    <xf numFmtId="164" fontId="24" fillId="0" borderId="0" xfId="0" applyNumberFormat="1" applyFont="1" applyBorder="1" applyAlignment="1">
      <alignment wrapText="1"/>
    </xf>
    <xf numFmtId="164" fontId="26" fillId="0" borderId="0" xfId="0" applyNumberFormat="1" applyFont="1"/>
    <xf numFmtId="164" fontId="24" fillId="0" borderId="0" xfId="0" applyNumberFormat="1" applyFont="1" applyBorder="1"/>
    <xf numFmtId="164" fontId="26" fillId="5" borderId="0" xfId="0" applyNumberFormat="1" applyFont="1" applyFill="1"/>
    <xf numFmtId="165" fontId="26" fillId="0" borderId="0" xfId="0" applyNumberFormat="1" applyFont="1"/>
    <xf numFmtId="0" fontId="27" fillId="0" borderId="0" xfId="0" applyFont="1"/>
    <xf numFmtId="0" fontId="27" fillId="4" borderId="0" xfId="0" applyFont="1" applyFill="1"/>
    <xf numFmtId="164" fontId="1" fillId="5" borderId="0" xfId="0" applyNumberFormat="1" applyFont="1" applyFill="1" applyAlignment="1">
      <alignment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Alignment="1"/>
    <xf numFmtId="164" fontId="1" fillId="5" borderId="0" xfId="0" applyNumberFormat="1" applyFont="1" applyFill="1" applyBorder="1" applyAlignment="1"/>
    <xf numFmtId="167" fontId="1" fillId="5" borderId="0" xfId="0" applyNumberFormat="1" applyFont="1" applyFill="1" applyAlignment="1"/>
    <xf numFmtId="167" fontId="1" fillId="5" borderId="0" xfId="0" applyNumberFormat="1" applyFont="1" applyFill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" fontId="1" fillId="5" borderId="0" xfId="0" applyNumberFormat="1" applyFont="1" applyFill="1" applyAlignment="1">
      <alignment wrapText="1"/>
    </xf>
    <xf numFmtId="1" fontId="1" fillId="5" borderId="0" xfId="0" applyNumberFormat="1" applyFont="1" applyFill="1" applyAlignment="1"/>
    <xf numFmtId="1" fontId="1" fillId="5" borderId="0" xfId="0" applyNumberFormat="1" applyFont="1" applyFill="1"/>
    <xf numFmtId="0" fontId="10" fillId="5" borderId="0" xfId="0" applyFont="1" applyFill="1"/>
    <xf numFmtId="168" fontId="1" fillId="5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 applyAlignment="1">
      <alignment horizontal="left" wrapText="1"/>
    </xf>
    <xf numFmtId="165" fontId="1" fillId="7" borderId="0" xfId="0" applyNumberFormat="1" applyFont="1" applyFill="1"/>
    <xf numFmtId="164" fontId="1" fillId="7" borderId="0" xfId="0" applyNumberFormat="1" applyFont="1" applyFill="1"/>
    <xf numFmtId="164" fontId="1" fillId="7" borderId="0" xfId="0" applyNumberFormat="1" applyFont="1" applyFill="1" applyAlignment="1">
      <alignment wrapText="1"/>
    </xf>
    <xf numFmtId="164" fontId="3" fillId="5" borderId="0" xfId="0" applyNumberFormat="1" applyFont="1" applyFill="1" applyAlignment="1">
      <alignment horizontal="center" wrapText="1"/>
    </xf>
    <xf numFmtId="164" fontId="3" fillId="5" borderId="0" xfId="0" applyNumberFormat="1" applyFont="1" applyFill="1" applyAlignment="1">
      <alignment horizontal="center"/>
    </xf>
    <xf numFmtId="165" fontId="1" fillId="5" borderId="0" xfId="0" applyNumberFormat="1" applyFont="1" applyFill="1"/>
    <xf numFmtId="164" fontId="1" fillId="5" borderId="0" xfId="0" applyNumberFormat="1" applyFont="1" applyFill="1" applyAlignment="1">
      <alignment horizontal="left"/>
    </xf>
    <xf numFmtId="0" fontId="25" fillId="7" borderId="0" xfId="0" applyFont="1" applyFill="1"/>
    <xf numFmtId="164" fontId="16" fillId="7" borderId="0" xfId="0" applyNumberFormat="1" applyFont="1" applyFill="1"/>
    <xf numFmtId="164" fontId="3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71" fontId="1" fillId="7" borderId="0" xfId="1" applyNumberFormat="1" applyFont="1" applyFill="1" applyAlignment="1">
      <alignment vertical="center"/>
    </xf>
    <xf numFmtId="171" fontId="10" fillId="7" borderId="0" xfId="1" applyNumberFormat="1" applyFont="1" applyFill="1" applyAlignment="1">
      <alignment vertical="center"/>
    </xf>
    <xf numFmtId="164" fontId="1" fillId="5" borderId="0" xfId="0" applyNumberFormat="1" applyFont="1" applyFill="1" applyAlignment="1">
      <alignment vertical="center" wrapText="1"/>
    </xf>
    <xf numFmtId="164" fontId="1" fillId="5" borderId="0" xfId="0" applyNumberFormat="1" applyFont="1" applyFill="1" applyAlignment="1">
      <alignment vertical="center"/>
    </xf>
    <xf numFmtId="164" fontId="1" fillId="5" borderId="0" xfId="0" applyNumberFormat="1" applyFont="1" applyFill="1" applyAlignment="1">
      <alignment horizontal="left" vertical="center"/>
    </xf>
    <xf numFmtId="174" fontId="1" fillId="5" borderId="0" xfId="1" applyNumberFormat="1" applyFont="1" applyFill="1"/>
    <xf numFmtId="0" fontId="1" fillId="5" borderId="0" xfId="0" applyFont="1" applyFill="1" applyAlignment="1">
      <alignment horizontal="left"/>
    </xf>
    <xf numFmtId="164" fontId="1" fillId="5" borderId="0" xfId="0" quotePrefix="1" applyNumberFormat="1" applyFont="1" applyFill="1" applyAlignment="1">
      <alignment horizontal="left"/>
    </xf>
    <xf numFmtId="165" fontId="1" fillId="5" borderId="0" xfId="0" applyNumberFormat="1" applyFont="1" applyFill="1" applyAlignment="1">
      <alignment horizontal="left"/>
    </xf>
    <xf numFmtId="165" fontId="17" fillId="7" borderId="0" xfId="0" applyNumberFormat="1" applyFont="1" applyFill="1"/>
    <xf numFmtId="2" fontId="1" fillId="5" borderId="0" xfId="0" applyNumberFormat="1" applyFont="1" applyFill="1" applyAlignment="1">
      <alignment wrapText="1"/>
    </xf>
    <xf numFmtId="2" fontId="1" fillId="5" borderId="0" xfId="0" applyNumberFormat="1" applyFont="1" applyFill="1" applyAlignment="1">
      <alignment horizontal="left"/>
    </xf>
    <xf numFmtId="165" fontId="16" fillId="5" borderId="0" xfId="0" applyNumberFormat="1" applyFont="1" applyFill="1"/>
    <xf numFmtId="166" fontId="1" fillId="5" borderId="0" xfId="0" applyNumberFormat="1" applyFont="1" applyFill="1" applyAlignment="1">
      <alignment horizontal="left"/>
    </xf>
    <xf numFmtId="174" fontId="10" fillId="5" borderId="0" xfId="1" applyNumberFormat="1" applyFont="1" applyFill="1"/>
    <xf numFmtId="0" fontId="10" fillId="7" borderId="0" xfId="0" applyFont="1" applyFill="1"/>
    <xf numFmtId="164" fontId="1" fillId="7" borderId="1" xfId="0" applyNumberFormat="1" applyFont="1" applyFill="1" applyBorder="1"/>
    <xf numFmtId="164" fontId="1" fillId="7" borderId="0" xfId="0" applyNumberFormat="1" applyFont="1" applyFill="1" applyBorder="1" applyAlignment="1"/>
    <xf numFmtId="164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164" fontId="28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/>
    </xf>
    <xf numFmtId="166" fontId="1" fillId="5" borderId="0" xfId="0" applyNumberFormat="1" applyFont="1" applyFill="1"/>
    <xf numFmtId="164" fontId="5" fillId="7" borderId="0" xfId="0" applyNumberFormat="1" applyFont="1" applyFill="1" applyAlignment="1"/>
    <xf numFmtId="164" fontId="5" fillId="9" borderId="0" xfId="0" applyNumberFormat="1" applyFont="1" applyFill="1" applyAlignment="1"/>
    <xf numFmtId="164" fontId="1" fillId="9" borderId="0" xfId="0" applyNumberFormat="1" applyFont="1" applyFill="1" applyAlignment="1"/>
    <xf numFmtId="10" fontId="1" fillId="9" borderId="0" xfId="2" applyNumberFormat="1" applyFont="1" applyFill="1"/>
    <xf numFmtId="10" fontId="1" fillId="9" borderId="0" xfId="2" applyNumberFormat="1" applyFont="1" applyFill="1" applyBorder="1"/>
    <xf numFmtId="167" fontId="1" fillId="9" borderId="0" xfId="0" applyNumberFormat="1" applyFont="1" applyFill="1" applyAlignment="1"/>
    <xf numFmtId="10" fontId="1" fillId="9" borderId="0" xfId="2" applyNumberFormat="1" applyFont="1" applyFill="1" applyAlignment="1"/>
    <xf numFmtId="164" fontId="1" fillId="9" borderId="0" xfId="0" applyNumberFormat="1" applyFont="1" applyFill="1"/>
    <xf numFmtId="164" fontId="29" fillId="0" borderId="0" xfId="0" applyNumberFormat="1" applyFont="1" applyBorder="1" applyAlignment="1">
      <alignment wrapText="1"/>
    </xf>
    <xf numFmtId="164" fontId="30" fillId="0" borderId="0" xfId="0" applyNumberFormat="1" applyFont="1"/>
    <xf numFmtId="164" fontId="29" fillId="0" borderId="0" xfId="0" applyNumberFormat="1" applyFont="1" applyBorder="1"/>
    <xf numFmtId="164" fontId="29" fillId="0" borderId="0" xfId="0" applyNumberFormat="1" applyFont="1" applyAlignment="1">
      <alignment wrapText="1"/>
    </xf>
    <xf numFmtId="164" fontId="29" fillId="0" borderId="0" xfId="0" applyNumberFormat="1" applyFont="1"/>
    <xf numFmtId="170" fontId="8" fillId="6" borderId="0" xfId="1" applyNumberFormat="1" applyFont="1" applyFill="1"/>
    <xf numFmtId="172" fontId="8" fillId="6" borderId="0" xfId="1" applyNumberFormat="1" applyFont="1" applyFill="1"/>
    <xf numFmtId="43" fontId="8" fillId="6" borderId="0" xfId="1" applyNumberFormat="1" applyFont="1" applyFill="1"/>
    <xf numFmtId="170" fontId="8" fillId="5" borderId="0" xfId="1" applyNumberFormat="1" applyFont="1" applyFill="1"/>
    <xf numFmtId="43" fontId="8" fillId="5" borderId="0" xfId="1" applyNumberFormat="1" applyFont="1" applyFill="1"/>
    <xf numFmtId="2" fontId="10" fillId="5" borderId="0" xfId="0" applyNumberFormat="1" applyFont="1" applyFill="1" applyAlignment="1">
      <alignment wrapText="1"/>
    </xf>
    <xf numFmtId="164" fontId="10" fillId="5" borderId="0" xfId="0" applyNumberFormat="1" applyFont="1" applyFill="1" applyAlignment="1">
      <alignment wrapText="1"/>
    </xf>
    <xf numFmtId="164" fontId="10" fillId="0" borderId="0" xfId="0" applyNumberFormat="1" applyFont="1" applyAlignment="1">
      <alignment vertical="center" wrapText="1"/>
    </xf>
    <xf numFmtId="164" fontId="10" fillId="5" borderId="0" xfId="0" applyNumberFormat="1" applyFont="1" applyFill="1" applyAlignment="1">
      <alignment vertical="center" wrapText="1"/>
    </xf>
    <xf numFmtId="165" fontId="1" fillId="9" borderId="0" xfId="0" applyNumberFormat="1" applyFont="1" applyFill="1" applyAlignment="1">
      <alignment wrapText="1"/>
    </xf>
    <xf numFmtId="164" fontId="31" fillId="5" borderId="0" xfId="0" applyNumberFormat="1" applyFont="1" applyFill="1"/>
    <xf numFmtId="164" fontId="31" fillId="7" borderId="0" xfId="0" applyNumberFormat="1" applyFont="1" applyFill="1"/>
    <xf numFmtId="165" fontId="31" fillId="7" borderId="0" xfId="0" applyNumberFormat="1" applyFont="1" applyFill="1"/>
    <xf numFmtId="1" fontId="31" fillId="5" borderId="0" xfId="0" applyNumberFormat="1" applyFont="1" applyFill="1"/>
    <xf numFmtId="164" fontId="32" fillId="7" borderId="0" xfId="0" applyNumberFormat="1" applyFont="1" applyFill="1"/>
    <xf numFmtId="165" fontId="31" fillId="5" borderId="0" xfId="0" applyNumberFormat="1" applyFont="1" applyFill="1"/>
    <xf numFmtId="1" fontId="33" fillId="0" borderId="0" xfId="0" applyNumberFormat="1" applyFont="1" applyAlignment="1">
      <alignment horizontal="center"/>
    </xf>
    <xf numFmtId="164" fontId="34" fillId="0" borderId="0" xfId="0" applyNumberFormat="1" applyFont="1" applyAlignment="1">
      <alignment horizontal="center"/>
    </xf>
    <xf numFmtId="164" fontId="34" fillId="0" borderId="0" xfId="0" applyNumberFormat="1" applyFont="1"/>
    <xf numFmtId="165" fontId="34" fillId="0" borderId="0" xfId="0" applyNumberFormat="1" applyFont="1"/>
    <xf numFmtId="164" fontId="14" fillId="0" borderId="0" xfId="0" applyNumberFormat="1" applyFont="1" applyAlignment="1">
      <alignment horizontal="center" wrapText="1"/>
    </xf>
    <xf numFmtId="164" fontId="14" fillId="0" borderId="0" xfId="0" applyNumberFormat="1" applyFont="1" applyBorder="1" applyAlignment="1">
      <alignment horizontal="center" wrapText="1"/>
    </xf>
    <xf numFmtId="164" fontId="13" fillId="0" borderId="0" xfId="0" applyNumberFormat="1" applyFont="1" applyBorder="1"/>
    <xf numFmtId="165" fontId="13" fillId="0" borderId="0" xfId="0" applyNumberFormat="1" applyFont="1" applyAlignment="1">
      <alignment wrapText="1"/>
    </xf>
    <xf numFmtId="165" fontId="13" fillId="0" borderId="0" xfId="0" applyNumberFormat="1" applyFont="1"/>
    <xf numFmtId="164" fontId="14" fillId="2" borderId="0" xfId="0" applyNumberFormat="1" applyFont="1" applyFill="1" applyAlignment="1">
      <alignment horizontal="center" wrapText="1"/>
    </xf>
    <xf numFmtId="164" fontId="35" fillId="0" borderId="0" xfId="0" applyNumberFormat="1" applyFont="1"/>
    <xf numFmtId="166" fontId="26" fillId="0" borderId="0" xfId="0" applyNumberFormat="1" applyFont="1"/>
    <xf numFmtId="2" fontId="13" fillId="0" borderId="0" xfId="0" applyNumberFormat="1" applyFont="1" applyAlignment="1">
      <alignment wrapText="1"/>
    </xf>
    <xf numFmtId="167" fontId="13" fillId="0" borderId="0" xfId="0" applyNumberFormat="1" applyFont="1" applyAlignment="1">
      <alignment wrapText="1"/>
    </xf>
    <xf numFmtId="165" fontId="24" fillId="0" borderId="0" xfId="0" applyNumberFormat="1" applyFont="1"/>
    <xf numFmtId="164" fontId="27" fillId="0" borderId="0" xfId="0" applyNumberFormat="1" applyFont="1" applyAlignment="1">
      <alignment horizontal="left"/>
    </xf>
    <xf numFmtId="164" fontId="27" fillId="0" borderId="0" xfId="0" applyNumberFormat="1" applyFont="1"/>
    <xf numFmtId="164" fontId="36" fillId="0" borderId="0" xfId="0" applyNumberFormat="1" applyFont="1" applyAlignment="1">
      <alignment horizontal="left" wrapText="1"/>
    </xf>
    <xf numFmtId="0" fontId="36" fillId="0" borderId="0" xfId="0" applyFont="1" applyAlignment="1">
      <alignment horizontal="right"/>
    </xf>
    <xf numFmtId="164" fontId="36" fillId="0" borderId="0" xfId="0" applyNumberFormat="1" applyFont="1"/>
    <xf numFmtId="164" fontId="36" fillId="0" borderId="0" xfId="0" applyNumberFormat="1" applyFont="1" applyBorder="1" applyAlignment="1">
      <alignment horizontal="left"/>
    </xf>
    <xf numFmtId="164" fontId="36" fillId="0" borderId="0" xfId="0" applyNumberFormat="1" applyFont="1" applyBorder="1"/>
    <xf numFmtId="164" fontId="37" fillId="0" borderId="0" xfId="0" applyNumberFormat="1" applyFont="1" applyBorder="1" applyAlignment="1">
      <alignment horizontal="left"/>
    </xf>
    <xf numFmtId="0" fontId="10" fillId="0" borderId="0" xfId="0" applyFont="1" applyAlignment="1">
      <alignment horizontal="right"/>
    </xf>
    <xf numFmtId="4" fontId="10" fillId="0" borderId="0" xfId="0" applyNumberFormat="1" applyFont="1" applyAlignment="1">
      <alignment horizontal="right"/>
    </xf>
    <xf numFmtId="174" fontId="27" fillId="0" borderId="0" xfId="1" applyNumberFormat="1" applyFont="1" applyAlignment="1">
      <alignment horizontal="right"/>
    </xf>
    <xf numFmtId="43" fontId="27" fillId="0" borderId="0" xfId="1" applyNumberFormat="1" applyFont="1" applyAlignment="1">
      <alignment horizontal="right"/>
    </xf>
    <xf numFmtId="164" fontId="27" fillId="0" borderId="0" xfId="0" applyNumberFormat="1" applyFont="1" applyAlignment="1">
      <alignment horizontal="right"/>
    </xf>
    <xf numFmtId="176" fontId="19" fillId="0" borderId="0" xfId="0" applyNumberFormat="1" applyFont="1" applyAlignment="1">
      <alignment wrapText="1"/>
    </xf>
    <xf numFmtId="176" fontId="19" fillId="0" borderId="0" xfId="0" applyNumberFormat="1" applyFont="1"/>
    <xf numFmtId="177" fontId="19" fillId="0" borderId="0" xfId="1" applyNumberFormat="1" applyFont="1"/>
    <xf numFmtId="164" fontId="38" fillId="0" borderId="0" xfId="0" applyNumberFormat="1" applyFont="1" applyAlignment="1">
      <alignment wrapText="1"/>
    </xf>
    <xf numFmtId="0" fontId="39" fillId="0" borderId="0" xfId="0" applyFont="1"/>
    <xf numFmtId="2" fontId="39" fillId="0" borderId="0" xfId="0" applyNumberFormat="1" applyFont="1"/>
    <xf numFmtId="2" fontId="27" fillId="0" borderId="0" xfId="0" applyNumberFormat="1" applyFont="1"/>
    <xf numFmtId="164" fontId="17" fillId="5" borderId="0" xfId="0" applyNumberFormat="1" applyFont="1" applyFill="1" applyAlignment="1">
      <alignment wrapText="1"/>
    </xf>
    <xf numFmtId="169" fontId="17" fillId="9" borderId="0" xfId="0" applyNumberFormat="1" applyFont="1" applyFill="1"/>
    <xf numFmtId="164" fontId="17" fillId="9" borderId="0" xfId="0" applyNumberFormat="1" applyFont="1" applyFill="1"/>
    <xf numFmtId="165" fontId="17" fillId="9" borderId="0" xfId="0" applyNumberFormat="1" applyFont="1" applyFill="1"/>
    <xf numFmtId="164" fontId="40" fillId="0" borderId="0" xfId="0" applyNumberFormat="1" applyFont="1" applyAlignment="1">
      <alignment wrapText="1"/>
    </xf>
    <xf numFmtId="164" fontId="41" fillId="0" borderId="0" xfId="0" applyNumberFormat="1" applyFont="1"/>
    <xf numFmtId="166" fontId="17" fillId="9" borderId="0" xfId="0" applyNumberFormat="1" applyFont="1" applyFill="1"/>
    <xf numFmtId="2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43" fontId="19" fillId="0" borderId="7" xfId="1" applyNumberFormat="1" applyFont="1" applyBorder="1"/>
    <xf numFmtId="172" fontId="36" fillId="0" borderId="0" xfId="1" applyNumberFormat="1" applyFont="1" applyAlignment="1">
      <alignment horizontal="left" wrapText="1"/>
    </xf>
    <xf numFmtId="172" fontId="10" fillId="0" borderId="0" xfId="1" applyNumberFormat="1" applyFont="1"/>
    <xf numFmtId="172" fontId="36" fillId="0" borderId="0" xfId="1" applyNumberFormat="1" applyFont="1" applyAlignment="1">
      <alignment horizontal="right"/>
    </xf>
    <xf numFmtId="172" fontId="36" fillId="0" borderId="0" xfId="1" applyNumberFormat="1" applyFont="1"/>
    <xf numFmtId="172" fontId="36" fillId="0" borderId="0" xfId="1" applyNumberFormat="1" applyFont="1" applyBorder="1" applyAlignment="1">
      <alignment horizontal="left"/>
    </xf>
    <xf numFmtId="172" fontId="36" fillId="0" borderId="0" xfId="1" applyNumberFormat="1" applyFont="1" applyBorder="1"/>
    <xf numFmtId="172" fontId="24" fillId="0" borderId="0" xfId="4" applyNumberFormat="1" applyFont="1" applyBorder="1" applyAlignment="1">
      <alignment horizontal="left"/>
    </xf>
    <xf numFmtId="172" fontId="24" fillId="0" borderId="0" xfId="4" applyNumberFormat="1" applyFont="1"/>
    <xf numFmtId="172" fontId="19" fillId="0" borderId="0" xfId="4" applyNumberFormat="1" applyFont="1"/>
    <xf numFmtId="172" fontId="19" fillId="0" borderId="0" xfId="4" applyNumberFormat="1" applyFont="1" applyBorder="1"/>
    <xf numFmtId="178" fontId="13" fillId="10" borderId="0" xfId="0" applyNumberFormat="1" applyFont="1" applyFill="1"/>
    <xf numFmtId="0" fontId="15" fillId="5" borderId="0" xfId="0" applyFont="1" applyFill="1"/>
    <xf numFmtId="0" fontId="42" fillId="5" borderId="0" xfId="0" applyFont="1" applyFill="1"/>
    <xf numFmtId="1" fontId="42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 wrapText="1"/>
    </xf>
    <xf numFmtId="0" fontId="0" fillId="5" borderId="0" xfId="0" applyFill="1"/>
    <xf numFmtId="37" fontId="1" fillId="0" borderId="0" xfId="1" applyNumberFormat="1" applyFont="1"/>
    <xf numFmtId="37" fontId="0" fillId="0" borderId="0" xfId="1" applyNumberFormat="1" applyFont="1"/>
    <xf numFmtId="167" fontId="43" fillId="0" borderId="0" xfId="0" applyNumberFormat="1" applyFont="1" applyAlignment="1">
      <alignment wrapText="1"/>
    </xf>
    <xf numFmtId="164" fontId="43" fillId="0" borderId="0" xfId="0" applyNumberFormat="1" applyFont="1" applyBorder="1"/>
    <xf numFmtId="164" fontId="43" fillId="0" borderId="0" xfId="0" applyNumberFormat="1" applyFont="1" applyAlignment="1">
      <alignment wrapText="1"/>
    </xf>
    <xf numFmtId="164" fontId="43" fillId="0" borderId="0" xfId="0" applyNumberFormat="1" applyFont="1"/>
    <xf numFmtId="164" fontId="24" fillId="0" borderId="0" xfId="0" applyNumberFormat="1" applyFont="1" applyAlignment="1">
      <alignment horizontal="left"/>
    </xf>
    <xf numFmtId="172" fontId="24" fillId="0" borderId="0" xfId="1" applyNumberFormat="1" applyFont="1" applyAlignment="1">
      <alignment horizontal="left" wrapText="1"/>
    </xf>
    <xf numFmtId="172" fontId="24" fillId="0" borderId="0" xfId="1" applyNumberFormat="1" applyFont="1"/>
    <xf numFmtId="164" fontId="44" fillId="2" borderId="0" xfId="0" applyNumberFormat="1" applyFont="1" applyFill="1" applyAlignment="1">
      <alignment horizontal="center" wrapText="1"/>
    </xf>
    <xf numFmtId="167" fontId="45" fillId="0" borderId="0" xfId="0" applyNumberFormat="1" applyFont="1"/>
    <xf numFmtId="164" fontId="45" fillId="0" borderId="0" xfId="0" applyNumberFormat="1" applyFont="1" applyAlignment="1">
      <alignment wrapText="1"/>
    </xf>
    <xf numFmtId="164" fontId="45" fillId="0" borderId="0" xfId="0" applyNumberFormat="1" applyFont="1" applyAlignment="1"/>
    <xf numFmtId="164" fontId="45" fillId="0" borderId="0" xfId="0" applyNumberFormat="1" applyFont="1" applyAlignment="1">
      <alignment horizontal="left"/>
    </xf>
    <xf numFmtId="164" fontId="45" fillId="0" borderId="0" xfId="0" applyNumberFormat="1" applyFont="1"/>
    <xf numFmtId="167" fontId="45" fillId="5" borderId="0" xfId="0" applyNumberFormat="1" applyFont="1" applyFill="1" applyAlignment="1">
      <alignment wrapText="1"/>
    </xf>
    <xf numFmtId="167" fontId="45" fillId="5" borderId="0" xfId="0" applyNumberFormat="1" applyFont="1" applyFill="1"/>
    <xf numFmtId="164" fontId="44" fillId="8" borderId="0" xfId="0" applyNumberFormat="1" applyFont="1" applyFill="1" applyAlignment="1">
      <alignment horizontal="center" wrapText="1"/>
    </xf>
    <xf numFmtId="164" fontId="45" fillId="5" borderId="0" xfId="0" applyNumberFormat="1" applyFont="1" applyFill="1" applyAlignment="1">
      <alignment horizontal="left"/>
    </xf>
    <xf numFmtId="164" fontId="45" fillId="8" borderId="0" xfId="0" applyNumberFormat="1" applyFont="1" applyFill="1" applyAlignment="1">
      <alignment horizontal="left"/>
    </xf>
    <xf numFmtId="167" fontId="45" fillId="5" borderId="0" xfId="0" applyNumberFormat="1" applyFont="1" applyFill="1" applyAlignment="1">
      <alignment horizontal="left"/>
    </xf>
    <xf numFmtId="164" fontId="45" fillId="5" borderId="0" xfId="0" applyNumberFormat="1" applyFont="1" applyFill="1" applyBorder="1"/>
    <xf numFmtId="164" fontId="45" fillId="5" borderId="0" xfId="0" applyNumberFormat="1" applyFont="1" applyFill="1" applyAlignment="1">
      <alignment wrapText="1"/>
    </xf>
    <xf numFmtId="164" fontId="45" fillId="5" borderId="0" xfId="0" applyNumberFormat="1" applyFont="1" applyFill="1" applyBorder="1" applyAlignment="1">
      <alignment wrapText="1"/>
    </xf>
    <xf numFmtId="170" fontId="46" fillId="0" borderId="0" xfId="1" applyNumberFormat="1" applyFont="1" applyAlignment="1">
      <alignment wrapText="1"/>
    </xf>
    <xf numFmtId="165" fontId="47" fillId="0" borderId="0" xfId="0" applyNumberFormat="1" applyFont="1" applyBorder="1"/>
    <xf numFmtId="0" fontId="48" fillId="0" borderId="0" xfId="0" applyFont="1"/>
  </cellXfs>
  <cellStyles count="10">
    <cellStyle name="Comma" xfId="1" builtinId="3"/>
    <cellStyle name="Comma 2" xfId="4"/>
    <cellStyle name="Comma 3" xfId="6"/>
    <cellStyle name="Comma 3 2" xfId="8"/>
    <cellStyle name="Normal" xfId="0" builtinId="0"/>
    <cellStyle name="Normal 2" xfId="3"/>
    <cellStyle name="Normal 3" xfId="5"/>
    <cellStyle name="Normal 3 2" xfId="7"/>
    <cellStyle name="Percent" xfId="2" builtinId="5"/>
    <cellStyle name="Percent 2" xfId="9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4409841327994"/>
          <c:y val="7.7393075356415736E-2"/>
          <c:w val="0.82069640293322288"/>
          <c:h val="0.77957252096529828"/>
        </c:manualLayout>
      </c:layout>
      <c:lineChart>
        <c:grouping val="standard"/>
        <c:ser>
          <c:idx val="1"/>
          <c:order val="0"/>
          <c:tx>
            <c:v>Lim 2.5 deg C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LimT!$B$133:$L$133</c:f>
              <c:numCache>
                <c:formatCode>0.000</c:formatCode>
                <c:ptCount val="11"/>
                <c:pt idx="0">
                  <c:v>1.0000000000000011E-3</c:v>
                </c:pt>
                <c:pt idx="1">
                  <c:v>0.22284495010125815</c:v>
                </c:pt>
                <c:pt idx="2">
                  <c:v>0.3051527239050395</c:v>
                </c:pt>
                <c:pt idx="3">
                  <c:v>0.38299834068306732</c:v>
                </c:pt>
                <c:pt idx="4">
                  <c:v>0.47122145835920137</c:v>
                </c:pt>
                <c:pt idx="5">
                  <c:v>0.57024216328308974</c:v>
                </c:pt>
                <c:pt idx="6">
                  <c:v>0.67783282178169335</c:v>
                </c:pt>
                <c:pt idx="7">
                  <c:v>0.78564462053004624</c:v>
                </c:pt>
                <c:pt idx="8">
                  <c:v>0.87103104485857952</c:v>
                </c:pt>
                <c:pt idx="9">
                  <c:v>0.87439812923138338</c:v>
                </c:pt>
                <c:pt idx="10">
                  <c:v>0.86709871292726581</c:v>
                </c:pt>
              </c:numCache>
            </c:numRef>
          </c:val>
        </c:ser>
        <c:ser>
          <c:idx val="0"/>
          <c:order val="1"/>
          <c:tx>
            <c:v>Optimal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Tax!$B$133:$L$133</c:f>
              <c:numCache>
                <c:formatCode>0.000</c:formatCode>
                <c:ptCount val="11"/>
                <c:pt idx="0">
                  <c:v>1.0000000000000011E-3</c:v>
                </c:pt>
                <c:pt idx="1">
                  <c:v>0.18502853537424543</c:v>
                </c:pt>
                <c:pt idx="2">
                  <c:v>0.24922770916701079</c:v>
                </c:pt>
                <c:pt idx="3">
                  <c:v>0.30008505869257407</c:v>
                </c:pt>
                <c:pt idx="4">
                  <c:v>0.3523722312253727</c:v>
                </c:pt>
                <c:pt idx="5">
                  <c:v>0.40617410845536106</c:v>
                </c:pt>
                <c:pt idx="6">
                  <c:v>0.46160064083716384</c:v>
                </c:pt>
                <c:pt idx="7">
                  <c:v>0.5187662343340349</c:v>
                </c:pt>
                <c:pt idx="8">
                  <c:v>0.57766831232618254</c:v>
                </c:pt>
                <c:pt idx="9">
                  <c:v>0.63833931041290259</c:v>
                </c:pt>
                <c:pt idx="10">
                  <c:v>0.70053874426489859</c:v>
                </c:pt>
              </c:numCache>
            </c:numRef>
          </c:val>
        </c:ser>
        <c:ser>
          <c:idx val="2"/>
          <c:order val="2"/>
          <c:tx>
            <c:v>Copenhagen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Copen!$B$133:$L$133</c:f>
              <c:numCache>
                <c:formatCode>0.000</c:formatCode>
                <c:ptCount val="11"/>
                <c:pt idx="0">
                  <c:v>1E-3</c:v>
                </c:pt>
                <c:pt idx="1">
                  <c:v>2.7246965743374929E-2</c:v>
                </c:pt>
                <c:pt idx="2">
                  <c:v>6.7827148656410596E-2</c:v>
                </c:pt>
                <c:pt idx="3">
                  <c:v>0.20728737905770234</c:v>
                </c:pt>
                <c:pt idx="4">
                  <c:v>0.385447172782168</c:v>
                </c:pt>
                <c:pt idx="5">
                  <c:v>0.53749374429431729</c:v>
                </c:pt>
                <c:pt idx="6">
                  <c:v>0.59470291298043088</c:v>
                </c:pt>
                <c:pt idx="7">
                  <c:v>0.62009388309396329</c:v>
                </c:pt>
                <c:pt idx="8">
                  <c:v>0.65961703320082488</c:v>
                </c:pt>
                <c:pt idx="9">
                  <c:v>0.6882949820733153</c:v>
                </c:pt>
                <c:pt idx="10">
                  <c:v>0.70876718544991624</c:v>
                </c:pt>
              </c:numCache>
            </c:numRef>
          </c:val>
        </c:ser>
        <c:ser>
          <c:idx val="3"/>
          <c:order val="3"/>
          <c:tx>
            <c:v>Copenhagen (rich only)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Copenrich!$B$133:$L$133</c:f>
              <c:numCache>
                <c:formatCode>0.000</c:formatCode>
                <c:ptCount val="11"/>
                <c:pt idx="0">
                  <c:v>1E-3</c:v>
                </c:pt>
                <c:pt idx="1">
                  <c:v>7.2669077597703469E-3</c:v>
                </c:pt>
                <c:pt idx="2">
                  <c:v>5.4196607138292774E-2</c:v>
                </c:pt>
                <c:pt idx="3">
                  <c:v>0.11810828584411692</c:v>
                </c:pt>
                <c:pt idx="4">
                  <c:v>0.17625697661045003</c:v>
                </c:pt>
                <c:pt idx="5">
                  <c:v>0.21169112113198174</c:v>
                </c:pt>
                <c:pt idx="6">
                  <c:v>0.22075349993727045</c:v>
                </c:pt>
                <c:pt idx="7">
                  <c:v>0.22275982831329799</c:v>
                </c:pt>
                <c:pt idx="8">
                  <c:v>0.22161685322502211</c:v>
                </c:pt>
                <c:pt idx="9">
                  <c:v>0.21859444461458788</c:v>
                </c:pt>
                <c:pt idx="10">
                  <c:v>0.21628340431698923</c:v>
                </c:pt>
              </c:numCache>
            </c:numRef>
          </c:val>
        </c:ser>
        <c:marker val="1"/>
        <c:axId val="112500736"/>
        <c:axId val="112502272"/>
      </c:lineChart>
      <c:catAx>
        <c:axId val="112500736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502272"/>
        <c:crosses val="autoZero"/>
        <c:auto val="1"/>
        <c:lblAlgn val="ctr"/>
        <c:lblOffset val="100"/>
        <c:tickLblSkip val="2"/>
        <c:tickMarkSkip val="1"/>
      </c:catAx>
      <c:valAx>
        <c:axId val="112502272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Control rate (percent)</a:t>
                </a:r>
              </a:p>
            </c:rich>
          </c:tx>
          <c:layout>
            <c:manualLayout>
              <c:xMode val="edge"/>
              <c:yMode val="edge"/>
              <c:x val="3.5647203292413658E-2"/>
              <c:y val="0.27891225717997475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500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31699797701879"/>
          <c:y val="0.10448078734651378"/>
          <c:w val="0.30755744864395201"/>
          <c:h val="0.15658088036065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4409841327994"/>
          <c:y val="7.7393075356415778E-2"/>
          <c:w val="0.8206964029332231"/>
          <c:h val="0.77957252096529828"/>
        </c:manualLayout>
      </c:layout>
      <c:lineChart>
        <c:grouping val="standard"/>
        <c:ser>
          <c:idx val="1"/>
          <c:order val="0"/>
          <c:tx>
            <c:v>Lim 2.5 deg C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LimT!$B$134:$L$134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82.424044350857059</c:v>
                </c:pt>
                <c:pt idx="2">
                  <c:v>141.68684012569872</c:v>
                </c:pt>
                <c:pt idx="3">
                  <c:v>208.34024721699268</c:v>
                </c:pt>
                <c:pt idx="4">
                  <c:v>295.74272219738049</c:v>
                </c:pt>
                <c:pt idx="5">
                  <c:v>407.7318591346604</c:v>
                </c:pt>
                <c:pt idx="6">
                  <c:v>544.64640681646245</c:v>
                </c:pt>
                <c:pt idx="7">
                  <c:v>695.6527885648469</c:v>
                </c:pt>
                <c:pt idx="8">
                  <c:v>820.73089925662691</c:v>
                </c:pt>
                <c:pt idx="9">
                  <c:v>810.27500183452537</c:v>
                </c:pt>
                <c:pt idx="10">
                  <c:v>782.98409921630605</c:v>
                </c:pt>
              </c:numCache>
            </c:numRef>
          </c:val>
        </c:ser>
        <c:ser>
          <c:idx val="0"/>
          <c:order val="1"/>
          <c:tx>
            <c:v>Optimal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Tax!$B$134:$L$134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58.97644167017512</c:v>
                </c:pt>
                <c:pt idx="2">
                  <c:v>98.417391278822137</c:v>
                </c:pt>
                <c:pt idx="3">
                  <c:v>134.29462752708955</c:v>
                </c:pt>
                <c:pt idx="4">
                  <c:v>175.27177198889186</c:v>
                </c:pt>
                <c:pt idx="5">
                  <c:v>221.38586362919509</c:v>
                </c:pt>
                <c:pt idx="6">
                  <c:v>272.7554886722333</c:v>
                </c:pt>
                <c:pt idx="7">
                  <c:v>329.56003304553809</c:v>
                </c:pt>
                <c:pt idx="8">
                  <c:v>391.88769223624536</c:v>
                </c:pt>
                <c:pt idx="9">
                  <c:v>459.88443095719612</c:v>
                </c:pt>
                <c:pt idx="10">
                  <c:v>533.34405049768577</c:v>
                </c:pt>
              </c:numCache>
            </c:numRef>
          </c:val>
        </c:ser>
        <c:ser>
          <c:idx val="2"/>
          <c:order val="2"/>
          <c:tx>
            <c:v>Copenhagen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Copen!$B$134:$L$134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1.875951250003594</c:v>
                </c:pt>
                <c:pt idx="2">
                  <c:v>9.4563790424178418</c:v>
                </c:pt>
                <c:pt idx="3">
                  <c:v>69.000131346356042</c:v>
                </c:pt>
                <c:pt idx="4">
                  <c:v>205.98980001035576</c:v>
                </c:pt>
                <c:pt idx="5">
                  <c:v>366.55572481101473</c:v>
                </c:pt>
                <c:pt idx="6">
                  <c:v>430.36217282632225</c:v>
                </c:pt>
                <c:pt idx="7">
                  <c:v>454.36919676230383</c:v>
                </c:pt>
                <c:pt idx="8">
                  <c:v>497.58306854320114</c:v>
                </c:pt>
                <c:pt idx="9">
                  <c:v>526.68400701378755</c:v>
                </c:pt>
                <c:pt idx="10">
                  <c:v>544.67325650842099</c:v>
                </c:pt>
              </c:numCache>
            </c:numRef>
          </c:val>
        </c:ser>
        <c:ser>
          <c:idx val="3"/>
          <c:order val="3"/>
          <c:tx>
            <c:v>Copenhagen (rich only)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Copenrich!$B$134:$L$134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0.17381139760933606</c:v>
                </c:pt>
                <c:pt idx="2">
                  <c:v>6.3146348463137194</c:v>
                </c:pt>
                <c:pt idx="3">
                  <c:v>25.068216016652595</c:v>
                </c:pt>
                <c:pt idx="4">
                  <c:v>50.370043870657582</c:v>
                </c:pt>
                <c:pt idx="5">
                  <c:v>68.50663231659432</c:v>
                </c:pt>
                <c:pt idx="6">
                  <c:v>72.298227365015492</c:v>
                </c:pt>
                <c:pt idx="7">
                  <c:v>71.960115276218346</c:v>
                </c:pt>
                <c:pt idx="8">
                  <c:v>69.859464750965287</c:v>
                </c:pt>
                <c:pt idx="9">
                  <c:v>66.819967778637363</c:v>
                </c:pt>
                <c:pt idx="10">
                  <c:v>64.3089356611856</c:v>
                </c:pt>
              </c:numCache>
            </c:numRef>
          </c:val>
        </c:ser>
        <c:marker val="1"/>
        <c:axId val="112414720"/>
        <c:axId val="112416256"/>
      </c:lineChart>
      <c:catAx>
        <c:axId val="112414720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416256"/>
        <c:crosses val="autoZero"/>
        <c:auto val="1"/>
        <c:lblAlgn val="ctr"/>
        <c:lblOffset val="100"/>
        <c:tickLblSkip val="2"/>
        <c:tickMarkSkip val="1"/>
      </c:catAx>
      <c:valAx>
        <c:axId val="112416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 price (2005 $ per ton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647203292413672E-2"/>
              <c:y val="0.278912257179974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414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31699797701884"/>
          <c:y val="0.10448078734651382"/>
          <c:w val="0.30755744864395201"/>
          <c:h val="0.15658088036065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655" r="0.7500000000000065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4409841327994"/>
          <c:y val="7.7393075356415833E-2"/>
          <c:w val="0.82069640293322332"/>
          <c:h val="0.77957252096529828"/>
        </c:manualLayout>
      </c:layout>
      <c:lineChart>
        <c:grouping val="standard"/>
        <c:ser>
          <c:idx val="4"/>
          <c:order val="0"/>
          <c:tx>
            <c:v>Baseline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Base!$B$121:$Q$121</c:f>
              <c:numCache>
                <c:formatCode>0.000</c:formatCode>
                <c:ptCount val="16"/>
                <c:pt idx="0">
                  <c:v>0.83</c:v>
                </c:pt>
                <c:pt idx="1">
                  <c:v>0.98</c:v>
                </c:pt>
                <c:pt idx="2">
                  <c:v>1.3881597063065036</c:v>
                </c:pt>
                <c:pt idx="3">
                  <c:v>1.7763568832996073</c:v>
                </c:pt>
                <c:pt idx="4">
                  <c:v>2.1433784185420022</c:v>
                </c:pt>
                <c:pt idx="5">
                  <c:v>2.4877155356900094</c:v>
                </c:pt>
                <c:pt idx="6">
                  <c:v>2.8087148591501148</c:v>
                </c:pt>
                <c:pt idx="7">
                  <c:v>3.1067163964921689</c:v>
                </c:pt>
                <c:pt idx="8">
                  <c:v>3.3828252595383206</c:v>
                </c:pt>
                <c:pt idx="9">
                  <c:v>3.6386207932274317</c:v>
                </c:pt>
                <c:pt idx="10">
                  <c:v>3.8759150825139428</c:v>
                </c:pt>
                <c:pt idx="11">
                  <c:v>4.1076036405065945</c:v>
                </c:pt>
                <c:pt idx="12">
                  <c:v>4.3320678899024756</c:v>
                </c:pt>
                <c:pt idx="13">
                  <c:v>4.548669639694527</c:v>
                </c:pt>
                <c:pt idx="14">
                  <c:v>4.7573641048766335</c:v>
                </c:pt>
                <c:pt idx="15">
                  <c:v>4.9584504363246795</c:v>
                </c:pt>
              </c:numCache>
            </c:numRef>
          </c:val>
        </c:ser>
        <c:ser>
          <c:idx val="3"/>
          <c:order val="1"/>
          <c:tx>
            <c:v>Copenhagen (rich only)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Copenrich!$B$121:$Q$121</c:f>
              <c:numCache>
                <c:formatCode>0.000</c:formatCode>
                <c:ptCount val="16"/>
                <c:pt idx="0">
                  <c:v>0.83</c:v>
                </c:pt>
                <c:pt idx="1">
                  <c:v>0.98</c:v>
                </c:pt>
                <c:pt idx="2">
                  <c:v>1.3835237281277664</c:v>
                </c:pt>
                <c:pt idx="3">
                  <c:v>1.7570779298870234</c:v>
                </c:pt>
                <c:pt idx="4">
                  <c:v>2.0957218553280539</c:v>
                </c:pt>
                <c:pt idx="5">
                  <c:v>2.3986264880413342</c:v>
                </c:pt>
                <c:pt idx="6">
                  <c:v>2.66973057135771</c:v>
                </c:pt>
                <c:pt idx="7">
                  <c:v>2.9147149096683287</c:v>
                </c:pt>
                <c:pt idx="8">
                  <c:v>3.1384952283309522</c:v>
                </c:pt>
                <c:pt idx="9">
                  <c:v>3.3450370118117858</c:v>
                </c:pt>
                <c:pt idx="10">
                  <c:v>3.5373472685184622</c:v>
                </c:pt>
                <c:pt idx="11">
                  <c:v>3.7285894531853154</c:v>
                </c:pt>
                <c:pt idx="12">
                  <c:v>3.9168045209091726</c:v>
                </c:pt>
                <c:pt idx="13">
                  <c:v>4.1008537746450502</c:v>
                </c:pt>
                <c:pt idx="14">
                  <c:v>4.280300004730651</c:v>
                </c:pt>
                <c:pt idx="15">
                  <c:v>4.4376339048954101</c:v>
                </c:pt>
              </c:numCache>
            </c:numRef>
          </c:val>
        </c:ser>
        <c:ser>
          <c:idx val="2"/>
          <c:order val="2"/>
          <c:tx>
            <c:v>Copenhagen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Copen!$B$121:$Q$121</c:f>
              <c:numCache>
                <c:formatCode>0.000</c:formatCode>
                <c:ptCount val="16"/>
                <c:pt idx="0">
                  <c:v>0.83</c:v>
                </c:pt>
                <c:pt idx="1">
                  <c:v>0.98</c:v>
                </c:pt>
                <c:pt idx="2">
                  <c:v>1.3801963235531878</c:v>
                </c:pt>
                <c:pt idx="3">
                  <c:v>1.7443778449797369</c:v>
                </c:pt>
                <c:pt idx="4">
                  <c:v>2.0557787448964011</c:v>
                </c:pt>
                <c:pt idx="5">
                  <c:v>2.3037055358245562</c:v>
                </c:pt>
                <c:pt idx="6">
                  <c:v>2.4923230891385186</c:v>
                </c:pt>
                <c:pt idx="7">
                  <c:v>2.6355242308091511</c:v>
                </c:pt>
                <c:pt idx="8">
                  <c:v>2.7441106152693213</c:v>
                </c:pt>
                <c:pt idx="9">
                  <c:v>2.8250961018009688</c:v>
                </c:pt>
                <c:pt idx="10">
                  <c:v>2.8849830771030089</c:v>
                </c:pt>
                <c:pt idx="11">
                  <c:v>2.9402921480915314</c:v>
                </c:pt>
                <c:pt idx="12">
                  <c:v>2.9918456192490415</c:v>
                </c:pt>
                <c:pt idx="13">
                  <c:v>3.0404453931074742</c:v>
                </c:pt>
                <c:pt idx="14">
                  <c:v>3.0868532817827212</c:v>
                </c:pt>
                <c:pt idx="15">
                  <c:v>3.131837389342647</c:v>
                </c:pt>
              </c:numCache>
            </c:numRef>
          </c:val>
        </c:ser>
        <c:ser>
          <c:idx val="0"/>
          <c:order val="3"/>
          <c:tx>
            <c:v>Optimal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Tax!$B$121:$Q$121</c:f>
              <c:numCache>
                <c:formatCode>0.000</c:formatCode>
                <c:ptCount val="16"/>
                <c:pt idx="0">
                  <c:v>0.83</c:v>
                </c:pt>
                <c:pt idx="1">
                  <c:v>0.98</c:v>
                </c:pt>
                <c:pt idx="2">
                  <c:v>1.3479774358258427</c:v>
                </c:pt>
                <c:pt idx="3">
                  <c:v>1.6761069769878605</c:v>
                </c:pt>
                <c:pt idx="4">
                  <c:v>1.9661160048900648</c:v>
                </c:pt>
                <c:pt idx="5">
                  <c:v>2.2187184216912135</c:v>
                </c:pt>
                <c:pt idx="6">
                  <c:v>2.4347560802044748</c:v>
                </c:pt>
                <c:pt idx="7">
                  <c:v>2.6154056984472427</c:v>
                </c:pt>
                <c:pt idx="8">
                  <c:v>2.762056015311297</c:v>
                </c:pt>
                <c:pt idx="9">
                  <c:v>2.8761125060022721</c:v>
                </c:pt>
                <c:pt idx="10">
                  <c:v>2.9588393409055755</c:v>
                </c:pt>
                <c:pt idx="11">
                  <c:v>3.0223408794696907</c:v>
                </c:pt>
                <c:pt idx="12">
                  <c:v>3.0640785240349619</c:v>
                </c:pt>
                <c:pt idx="13">
                  <c:v>3.0823123179564007</c:v>
                </c:pt>
                <c:pt idx="14">
                  <c:v>3.0756206742130368</c:v>
                </c:pt>
                <c:pt idx="15">
                  <c:v>3.0442638673231359</c:v>
                </c:pt>
              </c:numCache>
            </c:numRef>
          </c:val>
        </c:ser>
        <c:ser>
          <c:idx val="1"/>
          <c:order val="4"/>
          <c:tx>
            <c:v>Lim 2.5 deg C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LimT!$B$121:$Q$121</c:f>
              <c:numCache>
                <c:formatCode>0.000</c:formatCode>
                <c:ptCount val="16"/>
                <c:pt idx="0">
                  <c:v>0.83</c:v>
                </c:pt>
                <c:pt idx="1">
                  <c:v>0.98</c:v>
                </c:pt>
                <c:pt idx="2">
                  <c:v>1.3391633309271016</c:v>
                </c:pt>
                <c:pt idx="3">
                  <c:v>1.6521248288179864</c:v>
                </c:pt>
                <c:pt idx="4">
                  <c:v>1.9184497930307942</c:v>
                </c:pt>
                <c:pt idx="5">
                  <c:v>2.1360415399718997</c:v>
                </c:pt>
                <c:pt idx="6">
                  <c:v>2.3024940168690322</c:v>
                </c:pt>
                <c:pt idx="7">
                  <c:v>2.4160996823312799</c:v>
                </c:pt>
                <c:pt idx="8">
                  <c:v>2.4781601749199265</c:v>
                </c:pt>
                <c:pt idx="9">
                  <c:v>2.4999999999911449</c:v>
                </c:pt>
                <c:pt idx="10">
                  <c:v>2.4985683610779001</c:v>
                </c:pt>
                <c:pt idx="11">
                  <c:v>2.4982046421741342</c:v>
                </c:pt>
                <c:pt idx="12">
                  <c:v>2.4996665236938047</c:v>
                </c:pt>
                <c:pt idx="13">
                  <c:v>2.4999999999900839</c:v>
                </c:pt>
                <c:pt idx="14">
                  <c:v>2.4957661721245641</c:v>
                </c:pt>
                <c:pt idx="15">
                  <c:v>2.4782333579837279</c:v>
                </c:pt>
              </c:numCache>
            </c:numRef>
          </c:val>
        </c:ser>
        <c:marker val="1"/>
        <c:axId val="112513408"/>
        <c:axId val="112514944"/>
      </c:lineChart>
      <c:catAx>
        <c:axId val="112513408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514944"/>
        <c:crosses val="autoZero"/>
        <c:auto val="1"/>
        <c:lblAlgn val="ctr"/>
        <c:lblOffset val="100"/>
        <c:tickLblSkip val="2"/>
        <c:tickMarkSkip val="1"/>
      </c:catAx>
      <c:valAx>
        <c:axId val="112514944"/>
        <c:scaling>
          <c:orientation val="minMax"/>
          <c:max val="5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temperature (deg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647203292413686E-2"/>
              <c:y val="0.27891225717997503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513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869108072273393"/>
          <c:y val="0.55134952160444572"/>
          <c:w val="0.44811070396985908"/>
          <c:h val="0.285110239943820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677" r="0.75000000000000677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4409841327994"/>
          <c:y val="7.7393075356415875E-2"/>
          <c:w val="0.82069640293322355"/>
          <c:h val="0.77957252096529828"/>
        </c:manualLayout>
      </c:layout>
      <c:lineChart>
        <c:grouping val="standard"/>
        <c:ser>
          <c:idx val="4"/>
          <c:order val="0"/>
          <c:tx>
            <c:v>Baseline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Base!$B$182:$Q$182</c:f>
              <c:numCache>
                <c:formatCode>0.00</c:formatCode>
                <c:ptCount val="16"/>
                <c:pt idx="0">
                  <c:v>0.11</c:v>
                </c:pt>
                <c:pt idx="1">
                  <c:v>0.13792775278289832</c:v>
                </c:pt>
                <c:pt idx="2">
                  <c:v>0.17712094058274758</c:v>
                </c:pt>
                <c:pt idx="3">
                  <c:v>0.226629518890333</c:v>
                </c:pt>
                <c:pt idx="4">
                  <c:v>0.28541135969459419</c:v>
                </c:pt>
                <c:pt idx="5">
                  <c:v>0.35236619267682534</c:v>
                </c:pt>
                <c:pt idx="6">
                  <c:v>0.4263977838774739</c:v>
                </c:pt>
                <c:pt idx="7">
                  <c:v>0.52394319666465794</c:v>
                </c:pt>
                <c:pt idx="8">
                  <c:v>0.62814108500821475</c:v>
                </c:pt>
                <c:pt idx="9">
                  <c:v>0.73806048143908198</c:v>
                </c:pt>
                <c:pt idx="10">
                  <c:v>0.85290690382540024</c:v>
                </c:pt>
                <c:pt idx="11">
                  <c:v>0.97233859491220698</c:v>
                </c:pt>
                <c:pt idx="12">
                  <c:v>1.0960130106809434</c:v>
                </c:pt>
                <c:pt idx="13">
                  <c:v>1.2236150312732723</c:v>
                </c:pt>
                <c:pt idx="14">
                  <c:v>1.3548696505927293</c:v>
                </c:pt>
                <c:pt idx="15">
                  <c:v>1.4895452030847784</c:v>
                </c:pt>
              </c:numCache>
            </c:numRef>
          </c:val>
        </c:ser>
        <c:ser>
          <c:idx val="3"/>
          <c:order val="1"/>
          <c:tx>
            <c:v>Copenhagen (rich only)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Copenrich!$B$182:$Q$182</c:f>
              <c:numCache>
                <c:formatCode>0.00</c:formatCode>
                <c:ptCount val="16"/>
                <c:pt idx="0">
                  <c:v>0.11</c:v>
                </c:pt>
                <c:pt idx="1">
                  <c:v>0.13792775278289832</c:v>
                </c:pt>
                <c:pt idx="2">
                  <c:v>0.17699004875339266</c:v>
                </c:pt>
                <c:pt idx="3">
                  <c:v>0.22596343671212693</c:v>
                </c:pt>
                <c:pt idx="4">
                  <c:v>0.28345085976072026</c:v>
                </c:pt>
                <c:pt idx="5">
                  <c:v>0.34804867463636663</c:v>
                </c:pt>
                <c:pt idx="6">
                  <c:v>0.4185123713748562</c:v>
                </c:pt>
                <c:pt idx="7">
                  <c:v>0.49381698340897551</c:v>
                </c:pt>
                <c:pt idx="8">
                  <c:v>0.59078811393799102</c:v>
                </c:pt>
                <c:pt idx="9">
                  <c:v>0.69227320045287488</c:v>
                </c:pt>
                <c:pt idx="10">
                  <c:v>0.79767032460858411</c:v>
                </c:pt>
                <c:pt idx="11">
                  <c:v>0.90681833287757541</c:v>
                </c:pt>
                <c:pt idx="12">
                  <c:v>1.019525043000016</c:v>
                </c:pt>
                <c:pt idx="13">
                  <c:v>1.1355937480720231</c:v>
                </c:pt>
                <c:pt idx="14">
                  <c:v>1.2548427373210134</c:v>
                </c:pt>
                <c:pt idx="15">
                  <c:v>1.3766342673902148</c:v>
                </c:pt>
              </c:numCache>
            </c:numRef>
          </c:val>
        </c:ser>
        <c:ser>
          <c:idx val="2"/>
          <c:order val="2"/>
          <c:tx>
            <c:v>Copenhagen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Copen!$B$182:$Q$182</c:f>
              <c:numCache>
                <c:formatCode>0.00</c:formatCode>
                <c:ptCount val="16"/>
                <c:pt idx="0">
                  <c:v>0.11</c:v>
                </c:pt>
                <c:pt idx="1">
                  <c:v>0.13792775278289832</c:v>
                </c:pt>
                <c:pt idx="2">
                  <c:v>0.17689610308432804</c:v>
                </c:pt>
                <c:pt idx="3">
                  <c:v>0.22551703154450486</c:v>
                </c:pt>
                <c:pt idx="4">
                  <c:v>0.2819170364493197</c:v>
                </c:pt>
                <c:pt idx="5">
                  <c:v>0.34398916275410996</c:v>
                </c:pt>
                <c:pt idx="6">
                  <c:v>0.40985443610492095</c:v>
                </c:pt>
                <c:pt idx="7">
                  <c:v>0.47812604382486007</c:v>
                </c:pt>
                <c:pt idx="8">
                  <c:v>0.54780005437165125</c:v>
                </c:pt>
                <c:pt idx="9">
                  <c:v>0.61813009079226755</c:v>
                </c:pt>
                <c:pt idx="10">
                  <c:v>0.68859109714910616</c:v>
                </c:pt>
                <c:pt idx="11">
                  <c:v>0.75909753038913108</c:v>
                </c:pt>
                <c:pt idx="12">
                  <c:v>0.82959261143774432</c:v>
                </c:pt>
                <c:pt idx="13">
                  <c:v>0.91714449768872031</c:v>
                </c:pt>
                <c:pt idx="14">
                  <c:v>1.0048987021425564</c:v>
                </c:pt>
                <c:pt idx="15">
                  <c:v>1.0928558600114124</c:v>
                </c:pt>
              </c:numCache>
            </c:numRef>
          </c:val>
        </c:ser>
        <c:ser>
          <c:idx val="0"/>
          <c:order val="3"/>
          <c:tx>
            <c:v>Optimal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Tax!$B$182:$Q$182</c:f>
              <c:numCache>
                <c:formatCode>0.00</c:formatCode>
                <c:ptCount val="16"/>
                <c:pt idx="0">
                  <c:v>0.11</c:v>
                </c:pt>
                <c:pt idx="1">
                  <c:v>0.13792775278289832</c:v>
                </c:pt>
                <c:pt idx="2">
                  <c:v>0.17598643763901703</c:v>
                </c:pt>
                <c:pt idx="3">
                  <c:v>0.22271858077409526</c:v>
                </c:pt>
                <c:pt idx="4">
                  <c:v>0.27670817710827095</c:v>
                </c:pt>
                <c:pt idx="5">
                  <c:v>0.33659050384647227</c:v>
                </c:pt>
                <c:pt idx="6">
                  <c:v>0.40108380661755805</c:v>
                </c:pt>
                <c:pt idx="7">
                  <c:v>0.46901518856872237</c:v>
                </c:pt>
                <c:pt idx="8">
                  <c:v>0.53933264847968099</c:v>
                </c:pt>
                <c:pt idx="9">
                  <c:v>0.61110384741082657</c:v>
                </c:pt>
                <c:pt idx="10">
                  <c:v>0.68350549540691152</c:v>
                </c:pt>
                <c:pt idx="11">
                  <c:v>0.77307154735011052</c:v>
                </c:pt>
                <c:pt idx="12">
                  <c:v>0.86254816367351883</c:v>
                </c:pt>
                <c:pt idx="13">
                  <c:v>0.95131405978175088</c:v>
                </c:pt>
                <c:pt idx="14">
                  <c:v>1.0387402963045709</c:v>
                </c:pt>
                <c:pt idx="15">
                  <c:v>1.1242331184867802</c:v>
                </c:pt>
              </c:numCache>
            </c:numRef>
          </c:val>
        </c:ser>
        <c:ser>
          <c:idx val="1"/>
          <c:order val="4"/>
          <c:tx>
            <c:v>Lim 2.5 deg C</c:v>
          </c:tx>
          <c:cat>
            <c:numRef>
              <c:f>Tax!$B$3:$Q$3</c:f>
              <c:numCache>
                <c:formatCode>0</c:formatCode>
                <c:ptCount val="16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</c:numCache>
            </c:numRef>
          </c:cat>
          <c:val>
            <c:numRef>
              <c:f>LimT!$B$182:$Q$182</c:f>
              <c:numCache>
                <c:formatCode>0.00</c:formatCode>
                <c:ptCount val="16"/>
                <c:pt idx="0">
                  <c:v>0.11</c:v>
                </c:pt>
                <c:pt idx="1">
                  <c:v>0.13792775278289832</c:v>
                </c:pt>
                <c:pt idx="2">
                  <c:v>0.17573758092100789</c:v>
                </c:pt>
                <c:pt idx="3">
                  <c:v>0.22180487776217875</c:v>
                </c:pt>
                <c:pt idx="4">
                  <c:v>0.27450133602113558</c:v>
                </c:pt>
                <c:pt idx="5">
                  <c:v>0.33219320622854176</c:v>
                </c:pt>
                <c:pt idx="6">
                  <c:v>0.39326750867946797</c:v>
                </c:pt>
                <c:pt idx="7">
                  <c:v>0.45617260501642165</c:v>
                </c:pt>
                <c:pt idx="8">
                  <c:v>0.51950355611924537</c:v>
                </c:pt>
                <c:pt idx="9">
                  <c:v>0.58224493517073617</c:v>
                </c:pt>
                <c:pt idx="10">
                  <c:v>0.64387312878034342</c:v>
                </c:pt>
                <c:pt idx="11">
                  <c:v>0.70449018923820383</c:v>
                </c:pt>
                <c:pt idx="12">
                  <c:v>0.76420864050532988</c:v>
                </c:pt>
                <c:pt idx="13">
                  <c:v>0.82306353290147993</c:v>
                </c:pt>
                <c:pt idx="14">
                  <c:v>0.88100684026100917</c:v>
                </c:pt>
                <c:pt idx="15">
                  <c:v>0.93779151548568462</c:v>
                </c:pt>
              </c:numCache>
            </c:numRef>
          </c:val>
        </c:ser>
        <c:marker val="1"/>
        <c:axId val="112579328"/>
        <c:axId val="112580864"/>
      </c:lineChart>
      <c:catAx>
        <c:axId val="112579328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580864"/>
        <c:crosses val="autoZero"/>
        <c:auto val="1"/>
        <c:lblAlgn val="ctr"/>
        <c:lblOffset val="100"/>
        <c:tickLblSkip val="2"/>
        <c:tickMarkSkip val="1"/>
      </c:catAx>
      <c:valAx>
        <c:axId val="112580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Sea-level rise (meters)</a:t>
                </a:r>
              </a:p>
            </c:rich>
          </c:tx>
          <c:layout>
            <c:manualLayout>
              <c:xMode val="edge"/>
              <c:yMode val="edge"/>
              <c:x val="3.56472032924137E-2"/>
              <c:y val="0.27891225717997525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57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31699797701898"/>
          <c:y val="0.10448078734651391"/>
          <c:w val="0.2781622097847829"/>
          <c:h val="0.381271866303122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699" r="0.75000000000000699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4409841327994"/>
          <c:y val="7.7393075356415916E-2"/>
          <c:w val="0.82069640293322377"/>
          <c:h val="0.77957252096529828"/>
        </c:manualLayout>
      </c:layout>
      <c:lineChart>
        <c:grouping val="standard"/>
        <c:ser>
          <c:idx val="4"/>
          <c:order val="0"/>
          <c:tx>
            <c:v>Baseline</c:v>
          </c:tx>
          <c:marker>
            <c:symbol val="star"/>
            <c:size val="5"/>
          </c:marker>
          <c:cat>
            <c:numRef>
              <c:f>Tax!$B$3:$BJ$3</c:f>
              <c:numCache>
                <c:formatCode>0</c:formatCode>
                <c:ptCount val="6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  <c:pt idx="50">
                  <c:v>2505</c:v>
                </c:pt>
                <c:pt idx="51">
                  <c:v>2515</c:v>
                </c:pt>
                <c:pt idx="52">
                  <c:v>2525</c:v>
                </c:pt>
                <c:pt idx="53">
                  <c:v>2535</c:v>
                </c:pt>
                <c:pt idx="54">
                  <c:v>2545</c:v>
                </c:pt>
                <c:pt idx="55">
                  <c:v>2555</c:v>
                </c:pt>
                <c:pt idx="56">
                  <c:v>2565</c:v>
                </c:pt>
                <c:pt idx="57">
                  <c:v>2575</c:v>
                </c:pt>
                <c:pt idx="58">
                  <c:v>2585</c:v>
                </c:pt>
                <c:pt idx="59">
                  <c:v>2595</c:v>
                </c:pt>
                <c:pt idx="60">
                  <c:v>2605</c:v>
                </c:pt>
              </c:numCache>
            </c:numRef>
          </c:cat>
          <c:val>
            <c:numRef>
              <c:f>Base!$B$182:$BI$182</c:f>
              <c:numCache>
                <c:formatCode>0.00</c:formatCode>
                <c:ptCount val="60"/>
                <c:pt idx="0">
                  <c:v>0.11</c:v>
                </c:pt>
                <c:pt idx="1">
                  <c:v>0.13792775278289832</c:v>
                </c:pt>
                <c:pt idx="2">
                  <c:v>0.17712094058274758</c:v>
                </c:pt>
                <c:pt idx="3">
                  <c:v>0.226629518890333</c:v>
                </c:pt>
                <c:pt idx="4">
                  <c:v>0.28541135969459419</c:v>
                </c:pt>
                <c:pt idx="5">
                  <c:v>0.35236619267682534</c:v>
                </c:pt>
                <c:pt idx="6">
                  <c:v>0.4263977838774739</c:v>
                </c:pt>
                <c:pt idx="7">
                  <c:v>0.52394319666465794</c:v>
                </c:pt>
                <c:pt idx="8">
                  <c:v>0.62814108500821475</c:v>
                </c:pt>
                <c:pt idx="9">
                  <c:v>0.73806048143908198</c:v>
                </c:pt>
                <c:pt idx="10">
                  <c:v>0.85290690382540024</c:v>
                </c:pt>
                <c:pt idx="11">
                  <c:v>0.97233859491220698</c:v>
                </c:pt>
                <c:pt idx="12">
                  <c:v>1.0960130106809434</c:v>
                </c:pt>
                <c:pt idx="13">
                  <c:v>1.2236150312732723</c:v>
                </c:pt>
                <c:pt idx="14">
                  <c:v>1.3548696505927293</c:v>
                </c:pt>
                <c:pt idx="15">
                  <c:v>1.4895452030847784</c:v>
                </c:pt>
                <c:pt idx="16">
                  <c:v>1.6274511697054801</c:v>
                </c:pt>
                <c:pt idx="17">
                  <c:v>1.7684332033883714</c:v>
                </c:pt>
                <c:pt idx="18">
                  <c:v>1.9123670483838531</c:v>
                </c:pt>
                <c:pt idx="19">
                  <c:v>2.0591523725113006</c:v>
                </c:pt>
                <c:pt idx="20">
                  <c:v>2.2087070987105197</c:v>
                </c:pt>
                <c:pt idx="21">
                  <c:v>2.3609625558353824</c:v>
                </c:pt>
                <c:pt idx="22">
                  <c:v>2.515859644838935</c:v>
                </c:pt>
                <c:pt idx="23">
                  <c:v>2.6733465553373188</c:v>
                </c:pt>
                <c:pt idx="24">
                  <c:v>2.8333756232219893</c:v>
                </c:pt>
                <c:pt idx="25">
                  <c:v>2.9946670006058875</c:v>
                </c:pt>
                <c:pt idx="26">
                  <c:v>3.155215154678205</c:v>
                </c:pt>
                <c:pt idx="27">
                  <c:v>3.3138680473260367</c:v>
                </c:pt>
                <c:pt idx="28">
                  <c:v>3.4700224937919013</c:v>
                </c:pt>
                <c:pt idx="29">
                  <c:v>3.623422697425946</c:v>
                </c:pt>
                <c:pt idx="30">
                  <c:v>3.7740273658394417</c:v>
                </c:pt>
                <c:pt idx="31">
                  <c:v>3.9219224104082091</c:v>
                </c:pt>
                <c:pt idx="32">
                  <c:v>4.0672640105951112</c:v>
                </c:pt>
                <c:pt idx="33">
                  <c:v>4.2102419466118421</c:v>
                </c:pt>
                <c:pt idx="34">
                  <c:v>4.3510564655199087</c:v>
                </c:pt>
                <c:pt idx="35">
                  <c:v>4.4899041618962636</c:v>
                </c:pt>
                <c:pt idx="36">
                  <c:v>4.6269698263979437</c:v>
                </c:pt>
                <c:pt idx="37">
                  <c:v>4.7624222020427807</c:v>
                </c:pt>
                <c:pt idx="38">
                  <c:v>4.8964122543420272</c:v>
                </c:pt>
                <c:pt idx="39">
                  <c:v>5.0290730144577296</c:v>
                </c:pt>
                <c:pt idx="40">
                  <c:v>5.1605203640235828</c:v>
                </c:pt>
                <c:pt idx="41">
                  <c:v>5.290854342176976</c:v>
                </c:pt>
                <c:pt idx="42">
                  <c:v>5.4201607004504391</c:v>
                </c:pt>
                <c:pt idx="43">
                  <c:v>5.5485125302515783</c:v>
                </c:pt>
                <c:pt idx="44">
                  <c:v>5.6759718549245619</c:v>
                </c:pt>
                <c:pt idx="45">
                  <c:v>5.8025911236206618</c:v>
                </c:pt>
                <c:pt idx="46">
                  <c:v>5.9284145742004757</c:v>
                </c:pt>
                <c:pt idx="47">
                  <c:v>6.0534794518785509</c:v>
                </c:pt>
                <c:pt idx="48">
                  <c:v>6.177817082608013</c:v>
                </c:pt>
                <c:pt idx="49">
                  <c:v>6.3014538075989712</c:v>
                </c:pt>
                <c:pt idx="50">
                  <c:v>6.4244117894812263</c:v>
                </c:pt>
                <c:pt idx="51">
                  <c:v>6.5467097025790553</c:v>
                </c:pt>
                <c:pt idx="52">
                  <c:v>6.6683633203368133</c:v>
                </c:pt>
                <c:pt idx="53">
                  <c:v>6.7893860126479835</c:v>
                </c:pt>
                <c:pt idx="54">
                  <c:v>6.9097891650553818</c:v>
                </c:pt>
                <c:pt idx="55">
                  <c:v>7.0295825307445936</c:v>
                </c:pt>
                <c:pt idx="56">
                  <c:v>7.1487745251017634</c:v>
                </c:pt>
                <c:pt idx="57">
                  <c:v>7.2673724714484225</c:v>
                </c:pt>
                <c:pt idx="58">
                  <c:v>7.3853828054589989</c:v>
                </c:pt>
                <c:pt idx="59">
                  <c:v>7.5028112447438211</c:v>
                </c:pt>
              </c:numCache>
            </c:numRef>
          </c:val>
        </c:ser>
        <c:ser>
          <c:idx val="3"/>
          <c:order val="1"/>
          <c:tx>
            <c:v>Copenhagen (rich only)</c:v>
          </c:tx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</c:spPr>
          </c:marker>
          <c:cat>
            <c:numRef>
              <c:f>Tax!$B$3:$BJ$3</c:f>
              <c:numCache>
                <c:formatCode>0</c:formatCode>
                <c:ptCount val="6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  <c:pt idx="50">
                  <c:v>2505</c:v>
                </c:pt>
                <c:pt idx="51">
                  <c:v>2515</c:v>
                </c:pt>
                <c:pt idx="52">
                  <c:v>2525</c:v>
                </c:pt>
                <c:pt idx="53">
                  <c:v>2535</c:v>
                </c:pt>
                <c:pt idx="54">
                  <c:v>2545</c:v>
                </c:pt>
                <c:pt idx="55">
                  <c:v>2555</c:v>
                </c:pt>
                <c:pt idx="56">
                  <c:v>2565</c:v>
                </c:pt>
                <c:pt idx="57">
                  <c:v>2575</c:v>
                </c:pt>
                <c:pt idx="58">
                  <c:v>2585</c:v>
                </c:pt>
                <c:pt idx="59">
                  <c:v>2595</c:v>
                </c:pt>
                <c:pt idx="60">
                  <c:v>2605</c:v>
                </c:pt>
              </c:numCache>
            </c:numRef>
          </c:cat>
          <c:val>
            <c:numRef>
              <c:f>Copenrich!$B$182:$BI$182</c:f>
              <c:numCache>
                <c:formatCode>0.00</c:formatCode>
                <c:ptCount val="60"/>
                <c:pt idx="0">
                  <c:v>0.11</c:v>
                </c:pt>
                <c:pt idx="1">
                  <c:v>0.13792775278289832</c:v>
                </c:pt>
                <c:pt idx="2">
                  <c:v>0.17699004875339266</c:v>
                </c:pt>
                <c:pt idx="3">
                  <c:v>0.22596343671212693</c:v>
                </c:pt>
                <c:pt idx="4">
                  <c:v>0.28345085976072026</c:v>
                </c:pt>
                <c:pt idx="5">
                  <c:v>0.34804867463636663</c:v>
                </c:pt>
                <c:pt idx="6">
                  <c:v>0.4185123713748562</c:v>
                </c:pt>
                <c:pt idx="7">
                  <c:v>0.49381698340897551</c:v>
                </c:pt>
                <c:pt idx="8">
                  <c:v>0.59078811393799102</c:v>
                </c:pt>
                <c:pt idx="9">
                  <c:v>0.69227320045287488</c:v>
                </c:pt>
                <c:pt idx="10">
                  <c:v>0.79767032460858411</c:v>
                </c:pt>
                <c:pt idx="11">
                  <c:v>0.90681833287757541</c:v>
                </c:pt>
                <c:pt idx="12">
                  <c:v>1.019525043000016</c:v>
                </c:pt>
                <c:pt idx="13">
                  <c:v>1.1355937480720231</c:v>
                </c:pt>
                <c:pt idx="14">
                  <c:v>1.2548427373210134</c:v>
                </c:pt>
                <c:pt idx="15">
                  <c:v>1.3766342673902148</c:v>
                </c:pt>
                <c:pt idx="16">
                  <c:v>1.4997154752492765</c:v>
                </c:pt>
                <c:pt idx="17">
                  <c:v>1.6227103234587545</c:v>
                </c:pt>
                <c:pt idx="18">
                  <c:v>1.7446079527461293</c:v>
                </c:pt>
                <c:pt idx="19">
                  <c:v>1.8649239810004288</c:v>
                </c:pt>
                <c:pt idx="20">
                  <c:v>1.9834955639475735</c:v>
                </c:pt>
                <c:pt idx="21">
                  <c:v>2.100347942317895</c:v>
                </c:pt>
                <c:pt idx="22">
                  <c:v>2.2156230659743175</c:v>
                </c:pt>
                <c:pt idx="23">
                  <c:v>2.329524163459018</c:v>
                </c:pt>
                <c:pt idx="24">
                  <c:v>2.4422888189931649</c:v>
                </c:pt>
                <c:pt idx="25">
                  <c:v>2.5549031352309974</c:v>
                </c:pt>
                <c:pt idx="26">
                  <c:v>2.6676253059042279</c:v>
                </c:pt>
                <c:pt idx="27">
                  <c:v>2.7795575707466167</c:v>
                </c:pt>
                <c:pt idx="28">
                  <c:v>2.8902112790188399</c:v>
                </c:pt>
                <c:pt idx="29">
                  <c:v>2.9993559348325736</c:v>
                </c:pt>
                <c:pt idx="30">
                  <c:v>3.1069200244369006</c:v>
                </c:pt>
                <c:pt idx="31">
                  <c:v>3.2129263630427709</c:v>
                </c:pt>
                <c:pt idx="32">
                  <c:v>3.3174503763680336</c:v>
                </c:pt>
                <c:pt idx="33">
                  <c:v>3.4205935720658043</c:v>
                </c:pt>
                <c:pt idx="34">
                  <c:v>3.5224670301847398</c:v>
                </c:pt>
                <c:pt idx="35">
                  <c:v>3.623181462154089</c:v>
                </c:pt>
                <c:pt idx="36">
                  <c:v>3.7228415376319335</c:v>
                </c:pt>
                <c:pt idx="37">
                  <c:v>3.8215429479993972</c:v>
                </c:pt>
                <c:pt idx="38">
                  <c:v>3.9193711908244748</c:v>
                </c:pt>
                <c:pt idx="39">
                  <c:v>4.0164014052795629</c:v>
                </c:pt>
                <c:pt idx="40">
                  <c:v>4.1126988201857166</c:v>
                </c:pt>
                <c:pt idx="41">
                  <c:v>4.2083195314011634</c:v>
                </c:pt>
                <c:pt idx="42">
                  <c:v>4.3033114286883558</c:v>
                </c:pt>
                <c:pt idx="43">
                  <c:v>4.3977151608098586</c:v>
                </c:pt>
                <c:pt idx="44">
                  <c:v>4.4915650727718388</c:v>
                </c:pt>
                <c:pt idx="45">
                  <c:v>4.5848900785323048</c:v>
                </c:pt>
                <c:pt idx="46">
                  <c:v>4.6777144513182201</c:v>
                </c:pt>
                <c:pt idx="47">
                  <c:v>4.7700585254727033</c:v>
                </c:pt>
                <c:pt idx="48">
                  <c:v>4.8619393108644617</c:v>
                </c:pt>
                <c:pt idx="49">
                  <c:v>4.9533710249464553</c:v>
                </c:pt>
                <c:pt idx="50">
                  <c:v>5.0443655496336071</c:v>
                </c:pt>
                <c:pt idx="51">
                  <c:v>5.1349328210063474</c:v>
                </c:pt>
                <c:pt idx="52">
                  <c:v>5.2250811599207294</c:v>
                </c:pt>
                <c:pt idx="53">
                  <c:v>5.3148175512348104</c:v>
                </c:pt>
                <c:pt idx="54">
                  <c:v>5.4041478787515658</c:v>
                </c:pt>
                <c:pt idx="55">
                  <c:v>5.4930771222623882</c:v>
                </c:pt>
                <c:pt idx="56">
                  <c:v>5.5816095223338973</c:v>
                </c:pt>
                <c:pt idx="57">
                  <c:v>5.6697487177628254</c:v>
                </c:pt>
                <c:pt idx="58">
                  <c:v>5.7574978599560405</c:v>
                </c:pt>
                <c:pt idx="59">
                  <c:v>5.8448597078883182</c:v>
                </c:pt>
              </c:numCache>
            </c:numRef>
          </c:val>
        </c:ser>
        <c:ser>
          <c:idx val="2"/>
          <c:order val="2"/>
          <c:tx>
            <c:v>Copenhagen</c:v>
          </c:tx>
          <c:marker>
            <c:symbol val="triangle"/>
            <c:size val="5"/>
            <c:spPr>
              <a:solidFill>
                <a:schemeClr val="accent1"/>
              </a:solidFill>
            </c:spPr>
          </c:marker>
          <c:cat>
            <c:numRef>
              <c:f>Tax!$B$3:$BJ$3</c:f>
              <c:numCache>
                <c:formatCode>0</c:formatCode>
                <c:ptCount val="6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  <c:pt idx="50">
                  <c:v>2505</c:v>
                </c:pt>
                <c:pt idx="51">
                  <c:v>2515</c:v>
                </c:pt>
                <c:pt idx="52">
                  <c:v>2525</c:v>
                </c:pt>
                <c:pt idx="53">
                  <c:v>2535</c:v>
                </c:pt>
                <c:pt idx="54">
                  <c:v>2545</c:v>
                </c:pt>
                <c:pt idx="55">
                  <c:v>2555</c:v>
                </c:pt>
                <c:pt idx="56">
                  <c:v>2565</c:v>
                </c:pt>
                <c:pt idx="57">
                  <c:v>2575</c:v>
                </c:pt>
                <c:pt idx="58">
                  <c:v>2585</c:v>
                </c:pt>
                <c:pt idx="59">
                  <c:v>2595</c:v>
                </c:pt>
                <c:pt idx="60">
                  <c:v>2605</c:v>
                </c:pt>
              </c:numCache>
            </c:numRef>
          </c:cat>
          <c:val>
            <c:numRef>
              <c:f>Copen!$B$182:$BI$182</c:f>
              <c:numCache>
                <c:formatCode>0.00</c:formatCode>
                <c:ptCount val="60"/>
                <c:pt idx="0">
                  <c:v>0.11</c:v>
                </c:pt>
                <c:pt idx="1">
                  <c:v>0.13792775278289832</c:v>
                </c:pt>
                <c:pt idx="2">
                  <c:v>0.17689610308432804</c:v>
                </c:pt>
                <c:pt idx="3">
                  <c:v>0.22551703154450486</c:v>
                </c:pt>
                <c:pt idx="4">
                  <c:v>0.2819170364493197</c:v>
                </c:pt>
                <c:pt idx="5">
                  <c:v>0.34398916275410996</c:v>
                </c:pt>
                <c:pt idx="6">
                  <c:v>0.40985443610492095</c:v>
                </c:pt>
                <c:pt idx="7">
                  <c:v>0.47812604382486007</c:v>
                </c:pt>
                <c:pt idx="8">
                  <c:v>0.54780005437165125</c:v>
                </c:pt>
                <c:pt idx="9">
                  <c:v>0.61813009079226755</c:v>
                </c:pt>
                <c:pt idx="10">
                  <c:v>0.68859109714910616</c:v>
                </c:pt>
                <c:pt idx="11">
                  <c:v>0.75909753038913108</c:v>
                </c:pt>
                <c:pt idx="12">
                  <c:v>0.82959261143774432</c:v>
                </c:pt>
                <c:pt idx="13">
                  <c:v>0.91714449768872031</c:v>
                </c:pt>
                <c:pt idx="14">
                  <c:v>1.0048987021425564</c:v>
                </c:pt>
                <c:pt idx="15">
                  <c:v>1.0928558600114124</c:v>
                </c:pt>
                <c:pt idx="16">
                  <c:v>1.1810361017378708</c:v>
                </c:pt>
                <c:pt idx="17">
                  <c:v>1.2694755034254881</c:v>
                </c:pt>
                <c:pt idx="18">
                  <c:v>1.3582212741667119</c:v>
                </c:pt>
                <c:pt idx="19">
                  <c:v>1.4473266830226665</c:v>
                </c:pt>
                <c:pt idx="20">
                  <c:v>1.5368494818440666</c:v>
                </c:pt>
                <c:pt idx="21">
                  <c:v>1.6269512471479803</c:v>
                </c:pt>
                <c:pt idx="22">
                  <c:v>1.7179510258948927</c:v>
                </c:pt>
                <c:pt idx="23">
                  <c:v>1.8102579601206847</c:v>
                </c:pt>
                <c:pt idx="24">
                  <c:v>1.9043316914065926</c:v>
                </c:pt>
                <c:pt idx="25">
                  <c:v>1.9998409665625527</c:v>
                </c:pt>
                <c:pt idx="26">
                  <c:v>2.0955851404753405</c:v>
                </c:pt>
                <c:pt idx="27">
                  <c:v>2.1905586195546758</c:v>
                </c:pt>
                <c:pt idx="28">
                  <c:v>2.284214215863936</c:v>
                </c:pt>
                <c:pt idx="29">
                  <c:v>2.3762938808751137</c:v>
                </c:pt>
                <c:pt idx="30">
                  <c:v>2.4667175667470644</c:v>
                </c:pt>
                <c:pt idx="31">
                  <c:v>2.5555108484876627</c:v>
                </c:pt>
                <c:pt idx="32">
                  <c:v>2.6427582692555838</c:v>
                </c:pt>
                <c:pt idx="33">
                  <c:v>2.7285736935779807</c:v>
                </c:pt>
                <c:pt idx="34">
                  <c:v>2.813081859651049</c:v>
                </c:pt>
                <c:pt idx="35">
                  <c:v>2.8964072634008242</c:v>
                </c:pt>
                <c:pt idx="36">
                  <c:v>2.9786678017100754</c:v>
                </c:pt>
                <c:pt idx="37">
                  <c:v>3.05997146608627</c:v>
                </c:pt>
                <c:pt idx="38">
                  <c:v>3.1404149551539202</c:v>
                </c:pt>
                <c:pt idx="39">
                  <c:v>3.2200834602830817</c:v>
                </c:pt>
                <c:pt idx="40">
                  <c:v>3.2990511367926203</c:v>
                </c:pt>
                <c:pt idx="41">
                  <c:v>3.3773819456255967</c:v>
                </c:pt>
                <c:pt idx="42">
                  <c:v>3.4551306653016716</c:v>
                </c:pt>
                <c:pt idx="43">
                  <c:v>3.5323439501468137</c:v>
                </c:pt>
                <c:pt idx="44">
                  <c:v>3.6090613609528388</c:v>
                </c:pt>
                <c:pt idx="45">
                  <c:v>3.6853163268731151</c:v>
                </c:pt>
                <c:pt idx="46">
                  <c:v>3.7611370182909249</c:v>
                </c:pt>
                <c:pt idx="47">
                  <c:v>3.8365471235098254</c:v>
                </c:pt>
                <c:pt idx="48">
                  <c:v>3.9115665300526596</c:v>
                </c:pt>
                <c:pt idx="49">
                  <c:v>3.9862119159015417</c:v>
                </c:pt>
                <c:pt idx="50">
                  <c:v>4.0604972583659311</c:v>
                </c:pt>
                <c:pt idx="51">
                  <c:v>4.134434269234518</c:v>
                </c:pt>
                <c:pt idx="52">
                  <c:v>4.2080327649842868</c:v>
                </c:pt>
                <c:pt idx="53">
                  <c:v>4.281300980439684</c:v>
                </c:pt>
                <c:pt idx="54">
                  <c:v>4.3542458336257788</c:v>
                </c:pt>
                <c:pt idx="55">
                  <c:v>4.4268731487879265</c:v>
                </c:pt>
                <c:pt idx="56">
                  <c:v>4.4991878437479143</c:v>
                </c:pt>
                <c:pt idx="57">
                  <c:v>4.5711940869869139</c:v>
                </c:pt>
                <c:pt idx="58">
                  <c:v>4.6428954291191848</c:v>
                </c:pt>
                <c:pt idx="59">
                  <c:v>4.7142949127619325</c:v>
                </c:pt>
              </c:numCache>
            </c:numRef>
          </c:val>
        </c:ser>
        <c:ser>
          <c:idx val="0"/>
          <c:order val="3"/>
          <c:tx>
            <c:v>Optimal</c:v>
          </c:tx>
          <c:marker>
            <c:symbol val="diamond"/>
            <c:size val="4"/>
            <c:spPr>
              <a:solidFill>
                <a:srgbClr val="4F81BD"/>
              </a:solidFill>
            </c:spPr>
          </c:marker>
          <c:cat>
            <c:numRef>
              <c:f>Tax!$B$3:$BJ$3</c:f>
              <c:numCache>
                <c:formatCode>0</c:formatCode>
                <c:ptCount val="6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  <c:pt idx="50">
                  <c:v>2505</c:v>
                </c:pt>
                <c:pt idx="51">
                  <c:v>2515</c:v>
                </c:pt>
                <c:pt idx="52">
                  <c:v>2525</c:v>
                </c:pt>
                <c:pt idx="53">
                  <c:v>2535</c:v>
                </c:pt>
                <c:pt idx="54">
                  <c:v>2545</c:v>
                </c:pt>
                <c:pt idx="55">
                  <c:v>2555</c:v>
                </c:pt>
                <c:pt idx="56">
                  <c:v>2565</c:v>
                </c:pt>
                <c:pt idx="57">
                  <c:v>2575</c:v>
                </c:pt>
                <c:pt idx="58">
                  <c:v>2585</c:v>
                </c:pt>
                <c:pt idx="59">
                  <c:v>2595</c:v>
                </c:pt>
                <c:pt idx="60">
                  <c:v>2605</c:v>
                </c:pt>
              </c:numCache>
            </c:numRef>
          </c:cat>
          <c:val>
            <c:numRef>
              <c:f>Tax!$B$182:$BJ$182</c:f>
              <c:numCache>
                <c:formatCode>0.00</c:formatCode>
                <c:ptCount val="61"/>
                <c:pt idx="0">
                  <c:v>0.11</c:v>
                </c:pt>
                <c:pt idx="1">
                  <c:v>0.13792775278289832</c:v>
                </c:pt>
                <c:pt idx="2">
                  <c:v>0.17598643763901703</c:v>
                </c:pt>
                <c:pt idx="3">
                  <c:v>0.22271858077409526</c:v>
                </c:pt>
                <c:pt idx="4">
                  <c:v>0.27670817710827095</c:v>
                </c:pt>
                <c:pt idx="5">
                  <c:v>0.33659050384647227</c:v>
                </c:pt>
                <c:pt idx="6">
                  <c:v>0.40108380661755805</c:v>
                </c:pt>
                <c:pt idx="7">
                  <c:v>0.46901518856872237</c:v>
                </c:pt>
                <c:pt idx="8">
                  <c:v>0.53933264847968099</c:v>
                </c:pt>
                <c:pt idx="9">
                  <c:v>0.61110384741082657</c:v>
                </c:pt>
                <c:pt idx="10">
                  <c:v>0.68350549540691152</c:v>
                </c:pt>
                <c:pt idx="11">
                  <c:v>0.77307154735011052</c:v>
                </c:pt>
                <c:pt idx="12">
                  <c:v>0.86254816367351883</c:v>
                </c:pt>
                <c:pt idx="13">
                  <c:v>0.95131405978175088</c:v>
                </c:pt>
                <c:pt idx="14">
                  <c:v>1.0387402963045709</c:v>
                </c:pt>
                <c:pt idx="15">
                  <c:v>1.1242331184867802</c:v>
                </c:pt>
                <c:pt idx="16">
                  <c:v>1.1905897367668035</c:v>
                </c:pt>
                <c:pt idx="17">
                  <c:v>1.2548472991932251</c:v>
                </c:pt>
                <c:pt idx="18">
                  <c:v>1.3170688735531124</c:v>
                </c:pt>
                <c:pt idx="19">
                  <c:v>1.3773851166059512</c:v>
                </c:pt>
                <c:pt idx="20">
                  <c:v>1.4359578882409036</c:v>
                </c:pt>
                <c:pt idx="21">
                  <c:v>1.4929582550307781</c:v>
                </c:pt>
                <c:pt idx="22">
                  <c:v>1.5485536532749138</c:v>
                </c:pt>
                <c:pt idx="23">
                  <c:v>1.6029008400461042</c:v>
                </c:pt>
                <c:pt idx="24">
                  <c:v>1.6561424594937058</c:v>
                </c:pt>
                <c:pt idx="25">
                  <c:v>1.7084933182239963</c:v>
                </c:pt>
                <c:pt idx="26">
                  <c:v>1.7602214986722542</c:v>
                </c:pt>
                <c:pt idx="27">
                  <c:v>1.8115481249213601</c:v>
                </c:pt>
                <c:pt idx="28">
                  <c:v>1.8626566209944579</c:v>
                </c:pt>
                <c:pt idx="29">
                  <c:v>1.913699758145766</c:v>
                </c:pt>
                <c:pt idx="30">
                  <c:v>1.9646269168900337</c:v>
                </c:pt>
                <c:pt idx="31">
                  <c:v>2.0152520120657762</c:v>
                </c:pt>
                <c:pt idx="32">
                  <c:v>2.0654755841266939</c:v>
                </c:pt>
                <c:pt idx="33">
                  <c:v>2.1152522548948562</c:v>
                </c:pt>
                <c:pt idx="34">
                  <c:v>2.1645695324724725</c:v>
                </c:pt>
                <c:pt idx="35">
                  <c:v>2.2134341352611067</c:v>
                </c:pt>
                <c:pt idx="36">
                  <c:v>2.2618632751805805</c:v>
                </c:pt>
                <c:pt idx="37">
                  <c:v>2.3098791948893522</c:v>
                </c:pt>
                <c:pt idx="38">
                  <c:v>2.3575058264347666</c:v>
                </c:pt>
                <c:pt idx="39">
                  <c:v>2.4047668213402078</c:v>
                </c:pt>
                <c:pt idx="40">
                  <c:v>2.45168445723424</c:v>
                </c:pt>
                <c:pt idx="41">
                  <c:v>2.4982790959237926</c:v>
                </c:pt>
                <c:pt idx="42">
                  <c:v>2.5445689806155452</c:v>
                </c:pt>
                <c:pt idx="43">
                  <c:v>2.5905702347486708</c:v>
                </c:pt>
                <c:pt idx="44">
                  <c:v>2.636296974292331</c:v>
                </c:pt>
                <c:pt idx="45">
                  <c:v>2.6817614778542089</c:v>
                </c:pt>
                <c:pt idx="46">
                  <c:v>2.7269743802023374</c:v>
                </c:pt>
                <c:pt idx="47">
                  <c:v>2.7719448686020836</c:v>
                </c:pt>
                <c:pt idx="48">
                  <c:v>2.816680870236886</c:v>
                </c:pt>
                <c:pt idx="49">
                  <c:v>2.8611892245979056</c:v>
                </c:pt>
                <c:pt idx="50">
                  <c:v>2.9054758382145986</c:v>
                </c:pt>
                <c:pt idx="51">
                  <c:v>2.949545821199651</c:v>
                </c:pt>
                <c:pt idx="52">
                  <c:v>2.9934036062909799</c:v>
                </c:pt>
                <c:pt idx="53">
                  <c:v>3.0370530517158647</c:v>
                </c:pt>
                <c:pt idx="54">
                  <c:v>3.0804975294913421</c:v>
                </c:pt>
                <c:pt idx="55">
                  <c:v>3.1237400008499048</c:v>
                </c:pt>
                <c:pt idx="56">
                  <c:v>3.1667830804300836</c:v>
                </c:pt>
                <c:pt idx="57">
                  <c:v>3.2096290907549281</c:v>
                </c:pt>
                <c:pt idx="58">
                  <c:v>3.2522801083734718</c:v>
                </c:pt>
                <c:pt idx="59">
                  <c:v>3.2947380028828039</c:v>
                </c:pt>
                <c:pt idx="60">
                  <c:v>3.3358979435469598</c:v>
                </c:pt>
              </c:numCache>
            </c:numRef>
          </c:val>
        </c:ser>
        <c:ser>
          <c:idx val="1"/>
          <c:order val="4"/>
          <c:tx>
            <c:v>Lim 2.5 deg C</c:v>
          </c:tx>
          <c:marker>
            <c:symbol val="none"/>
          </c:marker>
          <c:cat>
            <c:numRef>
              <c:f>Tax!$B$3:$BJ$3</c:f>
              <c:numCache>
                <c:formatCode>0</c:formatCode>
                <c:ptCount val="6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  <c:pt idx="11">
                  <c:v>2115</c:v>
                </c:pt>
                <c:pt idx="12">
                  <c:v>2125</c:v>
                </c:pt>
                <c:pt idx="13">
                  <c:v>2135</c:v>
                </c:pt>
                <c:pt idx="14">
                  <c:v>2145</c:v>
                </c:pt>
                <c:pt idx="15">
                  <c:v>2155</c:v>
                </c:pt>
                <c:pt idx="16">
                  <c:v>2165</c:v>
                </c:pt>
                <c:pt idx="17">
                  <c:v>2175</c:v>
                </c:pt>
                <c:pt idx="18">
                  <c:v>2185</c:v>
                </c:pt>
                <c:pt idx="19">
                  <c:v>2195</c:v>
                </c:pt>
                <c:pt idx="20">
                  <c:v>2205</c:v>
                </c:pt>
                <c:pt idx="21">
                  <c:v>2215</c:v>
                </c:pt>
                <c:pt idx="22">
                  <c:v>2225</c:v>
                </c:pt>
                <c:pt idx="23">
                  <c:v>2235</c:v>
                </c:pt>
                <c:pt idx="24">
                  <c:v>2245</c:v>
                </c:pt>
                <c:pt idx="25">
                  <c:v>2255</c:v>
                </c:pt>
                <c:pt idx="26">
                  <c:v>2265</c:v>
                </c:pt>
                <c:pt idx="27">
                  <c:v>2275</c:v>
                </c:pt>
                <c:pt idx="28">
                  <c:v>2285</c:v>
                </c:pt>
                <c:pt idx="29">
                  <c:v>2295</c:v>
                </c:pt>
                <c:pt idx="30">
                  <c:v>2305</c:v>
                </c:pt>
                <c:pt idx="31">
                  <c:v>2315</c:v>
                </c:pt>
                <c:pt idx="32">
                  <c:v>2325</c:v>
                </c:pt>
                <c:pt idx="33">
                  <c:v>2335</c:v>
                </c:pt>
                <c:pt idx="34">
                  <c:v>2345</c:v>
                </c:pt>
                <c:pt idx="35">
                  <c:v>2355</c:v>
                </c:pt>
                <c:pt idx="36">
                  <c:v>2365</c:v>
                </c:pt>
                <c:pt idx="37">
                  <c:v>2375</c:v>
                </c:pt>
                <c:pt idx="38">
                  <c:v>2385</c:v>
                </c:pt>
                <c:pt idx="39">
                  <c:v>2395</c:v>
                </c:pt>
                <c:pt idx="40">
                  <c:v>2405</c:v>
                </c:pt>
                <c:pt idx="41">
                  <c:v>2415</c:v>
                </c:pt>
                <c:pt idx="42">
                  <c:v>2425</c:v>
                </c:pt>
                <c:pt idx="43">
                  <c:v>2435</c:v>
                </c:pt>
                <c:pt idx="44">
                  <c:v>2445</c:v>
                </c:pt>
                <c:pt idx="45">
                  <c:v>2455</c:v>
                </c:pt>
                <c:pt idx="46">
                  <c:v>2465</c:v>
                </c:pt>
                <c:pt idx="47">
                  <c:v>2475</c:v>
                </c:pt>
                <c:pt idx="48">
                  <c:v>2485</c:v>
                </c:pt>
                <c:pt idx="49">
                  <c:v>2495</c:v>
                </c:pt>
                <c:pt idx="50">
                  <c:v>2505</c:v>
                </c:pt>
                <c:pt idx="51">
                  <c:v>2515</c:v>
                </c:pt>
                <c:pt idx="52">
                  <c:v>2525</c:v>
                </c:pt>
                <c:pt idx="53">
                  <c:v>2535</c:v>
                </c:pt>
                <c:pt idx="54">
                  <c:v>2545</c:v>
                </c:pt>
                <c:pt idx="55">
                  <c:v>2555</c:v>
                </c:pt>
                <c:pt idx="56">
                  <c:v>2565</c:v>
                </c:pt>
                <c:pt idx="57">
                  <c:v>2575</c:v>
                </c:pt>
                <c:pt idx="58">
                  <c:v>2585</c:v>
                </c:pt>
                <c:pt idx="59">
                  <c:v>2595</c:v>
                </c:pt>
                <c:pt idx="60">
                  <c:v>2605</c:v>
                </c:pt>
              </c:numCache>
            </c:numRef>
          </c:cat>
          <c:val>
            <c:numRef>
              <c:f>LimT!$B$182:$BI$182</c:f>
              <c:numCache>
                <c:formatCode>0.00</c:formatCode>
                <c:ptCount val="60"/>
                <c:pt idx="0">
                  <c:v>0.11</c:v>
                </c:pt>
                <c:pt idx="1">
                  <c:v>0.13792775278289832</c:v>
                </c:pt>
                <c:pt idx="2">
                  <c:v>0.17573758092100789</c:v>
                </c:pt>
                <c:pt idx="3">
                  <c:v>0.22180487776217875</c:v>
                </c:pt>
                <c:pt idx="4">
                  <c:v>0.27450133602113558</c:v>
                </c:pt>
                <c:pt idx="5">
                  <c:v>0.33219320622854176</c:v>
                </c:pt>
                <c:pt idx="6">
                  <c:v>0.39326750867946797</c:v>
                </c:pt>
                <c:pt idx="7">
                  <c:v>0.45617260501642165</c:v>
                </c:pt>
                <c:pt idx="8">
                  <c:v>0.51950355611924537</c:v>
                </c:pt>
                <c:pt idx="9">
                  <c:v>0.58224493517073617</c:v>
                </c:pt>
                <c:pt idx="10">
                  <c:v>0.64387312878034342</c:v>
                </c:pt>
                <c:pt idx="11">
                  <c:v>0.70449018923820383</c:v>
                </c:pt>
                <c:pt idx="12">
                  <c:v>0.76420864050532988</c:v>
                </c:pt>
                <c:pt idx="13">
                  <c:v>0.82306353290147993</c:v>
                </c:pt>
                <c:pt idx="14">
                  <c:v>0.88100684026100917</c:v>
                </c:pt>
                <c:pt idx="15">
                  <c:v>0.93779151548568462</c:v>
                </c:pt>
                <c:pt idx="16">
                  <c:v>0.99311120028671096</c:v>
                </c:pt>
                <c:pt idx="17">
                  <c:v>1.0468036874998325</c:v>
                </c:pt>
                <c:pt idx="18">
                  <c:v>1.098880222279599</c:v>
                </c:pt>
                <c:pt idx="19">
                  <c:v>1.1494513859190785</c:v>
                </c:pt>
                <c:pt idx="20">
                  <c:v>1.1986479825153675</c:v>
                </c:pt>
                <c:pt idx="21">
                  <c:v>1.2466054259892043</c:v>
                </c:pt>
                <c:pt idx="22">
                  <c:v>1.2934547230839224</c:v>
                </c:pt>
                <c:pt idx="23">
                  <c:v>1.3393176255336026</c:v>
                </c:pt>
                <c:pt idx="24">
                  <c:v>1.384304378766918</c:v>
                </c:pt>
                <c:pt idx="25">
                  <c:v>1.4285130511440958</c:v>
                </c:pt>
                <c:pt idx="26">
                  <c:v>1.4720297906800333</c:v>
                </c:pt>
                <c:pt idx="27">
                  <c:v>1.5149295892733643</c:v>
                </c:pt>
                <c:pt idx="28">
                  <c:v>1.5572773056010596</c:v>
                </c:pt>
                <c:pt idx="29">
                  <c:v>1.5991287739871174</c:v>
                </c:pt>
                <c:pt idx="30">
                  <c:v>1.6405318965840874</c:v>
                </c:pt>
                <c:pt idx="31">
                  <c:v>1.6815276797756427</c:v>
                </c:pt>
                <c:pt idx="32">
                  <c:v>1.7221511809486314</c:v>
                </c:pt>
                <c:pt idx="33">
                  <c:v>1.7624323546655796</c:v>
                </c:pt>
                <c:pt idx="34">
                  <c:v>1.8023967972607164</c:v>
                </c:pt>
                <c:pt idx="35">
                  <c:v>1.8420663946312583</c:v>
                </c:pt>
                <c:pt idx="36">
                  <c:v>1.8814598810270065</c:v>
                </c:pt>
                <c:pt idx="37">
                  <c:v>1.9205933179638444</c:v>
                </c:pt>
                <c:pt idx="38">
                  <c:v>1.9594805026638786</c:v>
                </c:pt>
                <c:pt idx="39">
                  <c:v>1.9981333150898215</c:v>
                </c:pt>
                <c:pt idx="40">
                  <c:v>2.0365620119732055</c:v>
                </c:pt>
                <c:pt idx="41">
                  <c:v>2.0747754754124799</c:v>
                </c:pt>
                <c:pt idx="42">
                  <c:v>2.1127814227475863</c:v>
                </c:pt>
                <c:pt idx="43">
                  <c:v>2.150586583567573</c:v>
                </c:pt>
                <c:pt idx="44">
                  <c:v>2.1881968489134982</c:v>
                </c:pt>
                <c:pt idx="45">
                  <c:v>2.2256173970183464</c:v>
                </c:pt>
                <c:pt idx="46">
                  <c:v>2.2628527992852634</c:v>
                </c:pt>
                <c:pt idx="47">
                  <c:v>2.2999071096446784</c:v>
                </c:pt>
                <c:pt idx="48">
                  <c:v>2.3367839399452519</c:v>
                </c:pt>
                <c:pt idx="49">
                  <c:v>2.3734865236166147</c:v>
                </c:pt>
                <c:pt idx="50">
                  <c:v>2.4100177694861147</c:v>
                </c:pt>
                <c:pt idx="51">
                  <c:v>2.4463803073298944</c:v>
                </c:pt>
                <c:pt idx="52">
                  <c:v>2.4825765264833901</c:v>
                </c:pt>
                <c:pt idx="53">
                  <c:v>2.5186086086213346</c:v>
                </c:pt>
                <c:pt idx="54">
                  <c:v>2.5544785556365981</c:v>
                </c:pt>
                <c:pt idx="55">
                  <c:v>2.5901882133956176</c:v>
                </c:pt>
                <c:pt idx="56">
                  <c:v>2.6257392920212084</c:v>
                </c:pt>
                <c:pt idx="57">
                  <c:v>2.6611333832473552</c:v>
                </c:pt>
                <c:pt idx="58">
                  <c:v>2.6963719753018305</c:v>
                </c:pt>
                <c:pt idx="59">
                  <c:v>2.7314564656983498</c:v>
                </c:pt>
              </c:numCache>
            </c:numRef>
          </c:val>
        </c:ser>
        <c:marker val="1"/>
        <c:axId val="112632960"/>
        <c:axId val="112634496"/>
      </c:lineChart>
      <c:catAx>
        <c:axId val="112632960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634496"/>
        <c:crosses val="autoZero"/>
        <c:auto val="1"/>
        <c:lblAlgn val="ctr"/>
        <c:lblOffset val="100"/>
        <c:tickLblSkip val="10"/>
        <c:tickMarkSkip val="1"/>
      </c:catAx>
      <c:valAx>
        <c:axId val="112634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Sea-level rise (meters)</a:t>
                </a:r>
              </a:p>
            </c:rich>
          </c:tx>
          <c:layout>
            <c:manualLayout>
              <c:xMode val="edge"/>
              <c:yMode val="edge"/>
              <c:x val="3.5647203292413721E-2"/>
              <c:y val="0.27891225717997542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632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31699797701903"/>
          <c:y val="0.10448078734651395"/>
          <c:w val="0.34982581870716134"/>
          <c:h val="0.381271866303122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722" r="0.75000000000000722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4409841327994"/>
          <c:y val="7.7393075356415833E-2"/>
          <c:w val="0.82069640293322332"/>
          <c:h val="0.77957252096529828"/>
        </c:manualLayout>
      </c:layout>
      <c:lineChart>
        <c:grouping val="standard"/>
        <c:ser>
          <c:idx val="1"/>
          <c:order val="0"/>
          <c:tx>
            <c:v>Lim 2.5 deg C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LimT!$B$134:$L$134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82.424044350857059</c:v>
                </c:pt>
                <c:pt idx="2">
                  <c:v>141.68684012569872</c:v>
                </c:pt>
                <c:pt idx="3">
                  <c:v>208.34024721699268</c:v>
                </c:pt>
                <c:pt idx="4">
                  <c:v>295.74272219738049</c:v>
                </c:pt>
                <c:pt idx="5">
                  <c:v>407.7318591346604</c:v>
                </c:pt>
                <c:pt idx="6">
                  <c:v>544.64640681646245</c:v>
                </c:pt>
                <c:pt idx="7">
                  <c:v>695.6527885648469</c:v>
                </c:pt>
                <c:pt idx="8">
                  <c:v>820.73089925662691</c:v>
                </c:pt>
                <c:pt idx="9">
                  <c:v>810.27500183452537</c:v>
                </c:pt>
                <c:pt idx="10">
                  <c:v>782.98409921630605</c:v>
                </c:pt>
              </c:numCache>
            </c:numRef>
          </c:val>
        </c:ser>
        <c:ser>
          <c:idx val="0"/>
          <c:order val="1"/>
          <c:tx>
            <c:v>Optimal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Tax!$B$134:$L$134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58.97644167017512</c:v>
                </c:pt>
                <c:pt idx="2">
                  <c:v>98.417391278822137</c:v>
                </c:pt>
                <c:pt idx="3">
                  <c:v>134.29462752708955</c:v>
                </c:pt>
                <c:pt idx="4">
                  <c:v>175.27177198889186</c:v>
                </c:pt>
                <c:pt idx="5">
                  <c:v>221.38586362919509</c:v>
                </c:pt>
                <c:pt idx="6">
                  <c:v>272.7554886722333</c:v>
                </c:pt>
                <c:pt idx="7">
                  <c:v>329.56003304553809</c:v>
                </c:pt>
                <c:pt idx="8">
                  <c:v>391.88769223624536</c:v>
                </c:pt>
                <c:pt idx="9">
                  <c:v>459.88443095719612</c:v>
                </c:pt>
                <c:pt idx="10">
                  <c:v>533.34405049768577</c:v>
                </c:pt>
              </c:numCache>
            </c:numRef>
          </c:val>
        </c:ser>
        <c:ser>
          <c:idx val="2"/>
          <c:order val="2"/>
          <c:tx>
            <c:v>Copenhagen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Copen!$B$136:$L$136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9.8059669715250983</c:v>
                </c:pt>
                <c:pt idx="2">
                  <c:v>50.715001021818914</c:v>
                </c:pt>
                <c:pt idx="3">
                  <c:v>134.42040657167473</c:v>
                </c:pt>
                <c:pt idx="4">
                  <c:v>274.10805923400687</c:v>
                </c:pt>
                <c:pt idx="5">
                  <c:v>401.35728841827091</c:v>
                </c:pt>
                <c:pt idx="6">
                  <c:v>475.4808883746154</c:v>
                </c:pt>
                <c:pt idx="7">
                  <c:v>454.36919676230383</c:v>
                </c:pt>
                <c:pt idx="8">
                  <c:v>497.58306854320097</c:v>
                </c:pt>
                <c:pt idx="9">
                  <c:v>526.68400701378778</c:v>
                </c:pt>
                <c:pt idx="10">
                  <c:v>544.67325650842099</c:v>
                </c:pt>
              </c:numCache>
            </c:numRef>
          </c:val>
        </c:ser>
        <c:ser>
          <c:idx val="3"/>
          <c:order val="3"/>
          <c:tx>
            <c:v>Copenhagen (rich only)</c:v>
          </c:tx>
          <c:cat>
            <c:numRef>
              <c:f>Tax!$B$3:$L$3</c:f>
              <c:numCache>
                <c:formatCode>0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Copenrich!$B$136:$L$136</c:f>
              <c:numCache>
                <c:formatCode>_(* #,##0.000_);_(* \(#,##0.000\);_(* "-"??_);_(@_)</c:formatCode>
                <c:ptCount val="11"/>
                <c:pt idx="0">
                  <c:v>5.0161503489740749E-3</c:v>
                </c:pt>
                <c:pt idx="1">
                  <c:v>0.90854643702948035</c:v>
                </c:pt>
                <c:pt idx="2">
                  <c:v>37.650789893379098</c:v>
                </c:pt>
                <c:pt idx="3">
                  <c:v>168.30553474278338</c:v>
                </c:pt>
                <c:pt idx="4">
                  <c:v>377.36729209055449</c:v>
                </c:pt>
                <c:pt idx="5">
                  <c:v>560.86097697860396</c:v>
                </c:pt>
                <c:pt idx="6">
                  <c:v>641.46806851731026</c:v>
                </c:pt>
                <c:pt idx="7">
                  <c:v>689.7044394428126</c:v>
                </c:pt>
                <c:pt idx="8">
                  <c:v>720.90913401897694</c:v>
                </c:pt>
                <c:pt idx="9">
                  <c:v>739.85198035588144</c:v>
                </c:pt>
                <c:pt idx="10">
                  <c:v>749.62305943258468</c:v>
                </c:pt>
              </c:numCache>
            </c:numRef>
          </c:val>
        </c:ser>
        <c:marker val="1"/>
        <c:axId val="112710400"/>
        <c:axId val="112711936"/>
      </c:lineChart>
      <c:catAx>
        <c:axId val="112710400"/>
        <c:scaling>
          <c:orientation val="minMax"/>
        </c:scaling>
        <c:axPos val="b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711936"/>
        <c:crosses val="autoZero"/>
        <c:auto val="1"/>
        <c:lblAlgn val="ctr"/>
        <c:lblOffset val="100"/>
        <c:tickLblSkip val="2"/>
        <c:tickMarkSkip val="1"/>
      </c:catAx>
      <c:valAx>
        <c:axId val="112711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 price (2005 $ per ton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647203292413686E-2"/>
              <c:y val="0.278912257179975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271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31699797701892"/>
          <c:y val="0.10448078734651386"/>
          <c:w val="0.35035223443378616"/>
          <c:h val="0.223670321112933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000000000000677" r="0.75000000000000677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13608</xdr:rowOff>
    </xdr:from>
    <xdr:to>
      <xdr:col>10</xdr:col>
      <xdr:colOff>204107</xdr:colOff>
      <xdr:row>41</xdr:row>
      <xdr:rowOff>40821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136071</xdr:rowOff>
    </xdr:from>
    <xdr:to>
      <xdr:col>21</xdr:col>
      <xdr:colOff>108857</xdr:colOff>
      <xdr:row>41</xdr:row>
      <xdr:rowOff>40821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303439</xdr:colOff>
      <xdr:row>85</xdr:row>
      <xdr:rowOff>40820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22</xdr:col>
      <xdr:colOff>303439</xdr:colOff>
      <xdr:row>84</xdr:row>
      <xdr:rowOff>40821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1</xdr:rowOff>
    </xdr:from>
    <xdr:to>
      <xdr:col>12</xdr:col>
      <xdr:colOff>95250</xdr:colOff>
      <xdr:row>129</xdr:row>
      <xdr:rowOff>27215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90</xdr:row>
      <xdr:rowOff>0</xdr:rowOff>
    </xdr:from>
    <xdr:to>
      <xdr:col>24</xdr:col>
      <xdr:colOff>588818</xdr:colOff>
      <xdr:row>129</xdr:row>
      <xdr:rowOff>68035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0.41967</cdr:x>
      <cdr:y>0.00477</cdr:y>
    </cdr:from>
    <cdr:to>
      <cdr:x>0.68748</cdr:x>
      <cdr:y>0.07486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7044" y="32155"/>
          <a:ext cx="1721122" cy="47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Control rate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0.41967</cdr:x>
      <cdr:y>0.00477</cdr:y>
    </cdr:from>
    <cdr:to>
      <cdr:x>0.68748</cdr:x>
      <cdr:y>0.07486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7044" y="32155"/>
          <a:ext cx="1721122" cy="47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Carbon tax rate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0.41967</cdr:x>
      <cdr:y>0.00477</cdr:y>
    </cdr:from>
    <cdr:to>
      <cdr:x>0.81304</cdr:x>
      <cdr:y>0.07486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7073" y="32129"/>
          <a:ext cx="2528070" cy="47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Global temperature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0.41967</cdr:x>
      <cdr:y>0.00477</cdr:y>
    </cdr:from>
    <cdr:to>
      <cdr:x>0.65425</cdr:x>
      <cdr:y>0.07486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7074" y="32129"/>
          <a:ext cx="1507534" cy="47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Sea-level rise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0.41967</cdr:x>
      <cdr:y>0.00477</cdr:y>
    </cdr:from>
    <cdr:to>
      <cdr:x>0.65425</cdr:x>
      <cdr:y>0.07486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7074" y="32129"/>
          <a:ext cx="1507534" cy="47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Sea-level rise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0.41967</cdr:x>
      <cdr:y>0.00477</cdr:y>
    </cdr:from>
    <cdr:to>
      <cdr:x>0.87828</cdr:x>
      <cdr:y>0.07486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5259" y="29320"/>
          <a:ext cx="3327832" cy="430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Carbon tax rate: partipants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19</xdr:row>
      <xdr:rowOff>19049</xdr:rowOff>
    </xdr:from>
    <xdr:to>
      <xdr:col>8</xdr:col>
      <xdr:colOff>295275</xdr:colOff>
      <xdr:row>35</xdr:row>
      <xdr:rowOff>104774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4975" y="2305049"/>
          <a:ext cx="3467100" cy="2828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dhaus/My%20Documents/My%20Dropbox/Res-clim/RICE2010/RICE_04081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Data"/>
      <sheetName val="Copen"/>
      <sheetName val="Graphs"/>
      <sheetName val="Diag"/>
      <sheetName val="Global"/>
      <sheetName val="US"/>
      <sheetName val="EU"/>
      <sheetName val="Japan"/>
      <sheetName val="Russia"/>
      <sheetName val="Eurasia"/>
      <sheetName val="China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</sheetNames>
    <sheetDataSet>
      <sheetData sheetId="0" refreshError="1"/>
      <sheetData sheetId="1" refreshError="1"/>
      <sheetData sheetId="2" refreshError="1"/>
      <sheetData sheetId="3" refreshError="1">
        <row r="79">
          <cell r="B79">
            <v>88</v>
          </cell>
        </row>
        <row r="80">
          <cell r="B80">
            <v>4.7039999999999997</v>
          </cell>
        </row>
        <row r="81">
          <cell r="B81">
            <v>12</v>
          </cell>
        </row>
        <row r="82">
          <cell r="B82">
            <v>94.796000000000006</v>
          </cell>
        </row>
        <row r="83">
          <cell r="B83">
            <v>7.4999999999999997E-2</v>
          </cell>
        </row>
        <row r="84">
          <cell r="B84">
            <v>0.5</v>
          </cell>
        </row>
        <row r="85">
          <cell r="B85">
            <v>99.924999999999997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BN213"/>
  <sheetViews>
    <sheetView tabSelected="1" topLeftCell="A58" zoomScaleNormal="100" workbookViewId="0">
      <selection activeCell="A63" sqref="A63:A70"/>
    </sheetView>
  </sheetViews>
  <sheetFormatPr defaultColWidth="10.28515625" defaultRowHeight="14.25" customHeight="1"/>
  <cols>
    <col min="1" max="1" width="36.7109375" style="4" customWidth="1"/>
    <col min="2" max="2" width="14" style="4" customWidth="1"/>
    <col min="3" max="3" width="9.28515625" style="4" customWidth="1"/>
    <col min="4" max="4" width="8.42578125" style="36" customWidth="1"/>
    <col min="5" max="6" width="8.42578125" style="4" customWidth="1"/>
    <col min="7" max="7" width="11.85546875" style="19" customWidth="1"/>
    <col min="8" max="35" width="9.85546875" style="19" customWidth="1"/>
    <col min="36" max="50" width="10.5703125" style="19" bestFit="1" customWidth="1"/>
    <col min="51" max="60" width="10.7109375" style="19" bestFit="1" customWidth="1"/>
    <col min="61" max="66" width="11.5703125" style="19" bestFit="1" customWidth="1"/>
    <col min="67" max="16384" width="10.28515625" style="19"/>
  </cols>
  <sheetData>
    <row r="1" spans="1:20" s="73" customFormat="1" ht="18.75">
      <c r="A1" s="291" t="s">
        <v>209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</row>
    <row r="2" spans="1:20" s="73" customFormat="1" ht="18.75">
      <c r="A2" s="290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</row>
    <row r="3" spans="1:20" s="73" customFormat="1" ht="15.75">
      <c r="A3" s="139" t="s">
        <v>256</v>
      </c>
      <c r="B3" s="219">
        <v>0.48533036238010729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s="73" customFormat="1" ht="18" customHeight="1">
      <c r="A4" s="73" t="s">
        <v>222</v>
      </c>
      <c r="B4" s="137">
        <v>8700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s="73" customFormat="1" ht="18" customHeight="1">
      <c r="A5" s="139" t="s">
        <v>211</v>
      </c>
      <c r="B5" s="219">
        <v>0.22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s="73" customFormat="1" ht="18" customHeight="1">
      <c r="A6" s="73" t="s">
        <v>210</v>
      </c>
      <c r="B6" s="221">
        <v>0.158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s="73" customFormat="1" ht="18" customHeight="1">
      <c r="A7" s="139" t="s">
        <v>212</v>
      </c>
      <c r="B7" s="140">
        <v>1260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s="73" customFormat="1" ht="18" customHeight="1">
      <c r="A8" s="73" t="s">
        <v>213</v>
      </c>
      <c r="B8" s="137">
        <v>2250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s="73" customFormat="1" ht="18" customHeight="1">
      <c r="A9" s="139" t="s">
        <v>223</v>
      </c>
      <c r="B9" s="220">
        <v>3.2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s="73" customFormat="1" ht="18" customHeight="1">
      <c r="A10" s="73" t="s">
        <v>214</v>
      </c>
      <c r="B10" s="137">
        <v>6000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s="73" customFormat="1" ht="18" customHeight="1">
      <c r="A11" s="139" t="s">
        <v>215</v>
      </c>
      <c r="B11" s="218">
        <v>1.4999999999999999E-2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s="73" customFormat="1" ht="18" customHeight="1">
      <c r="A12" s="73" t="s">
        <v>216</v>
      </c>
      <c r="B12" s="222">
        <v>1.5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s="73" customFormat="1" ht="18" customHeight="1">
      <c r="A13" s="139" t="s">
        <v>224</v>
      </c>
      <c r="B13" s="138">
        <v>2.8387999999999998E-3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s="73" customFormat="1" ht="18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s="73" customFormat="1" ht="15.7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s="73" customFormat="1" ht="15.75">
      <c r="A16" s="73" t="s">
        <v>225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s="73" customFormat="1" ht="15.75">
      <c r="A17" s="73" t="s">
        <v>226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s="73" customFormat="1" ht="15.75">
      <c r="A18" s="73" t="s">
        <v>227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20" spans="1:20" ht="14.25" customHeight="1">
      <c r="D20" s="66"/>
      <c r="E20" s="66"/>
      <c r="F20" s="39"/>
    </row>
    <row r="21" spans="1:20" s="29" customFormat="1" ht="29.25" customHeight="1">
      <c r="A21" s="292" t="s">
        <v>150</v>
      </c>
      <c r="B21" s="1"/>
      <c r="C21" s="1"/>
      <c r="D21" s="205"/>
      <c r="E21" s="63" t="s">
        <v>254</v>
      </c>
      <c r="F21" s="36"/>
    </row>
    <row r="22" spans="1:20" s="29" customFormat="1" ht="23.25" customHeight="1">
      <c r="A22" s="293" t="s">
        <v>310</v>
      </c>
      <c r="B22" s="1"/>
      <c r="C22" s="1"/>
      <c r="D22" s="206"/>
      <c r="E22" s="63" t="s">
        <v>255</v>
      </c>
      <c r="F22" s="40"/>
    </row>
    <row r="23" spans="1:20" s="29" customFormat="1" ht="14.25" customHeight="1">
      <c r="B23" s="1"/>
      <c r="C23" s="1"/>
      <c r="D23" s="234" t="s">
        <v>257</v>
      </c>
      <c r="E23" s="67" t="s">
        <v>258</v>
      </c>
    </row>
    <row r="24" spans="1:20" s="29" customFormat="1" ht="14.25" customHeight="1">
      <c r="A24" s="3" t="s">
        <v>2</v>
      </c>
      <c r="B24" s="1"/>
      <c r="C24" s="1"/>
      <c r="D24" s="39"/>
      <c r="E24" s="36"/>
      <c r="F24" s="40"/>
    </row>
    <row r="25" spans="1:20" s="162" customFormat="1" ht="14.25" customHeight="1">
      <c r="A25" s="152" t="s">
        <v>136</v>
      </c>
      <c r="B25" s="159">
        <v>0.3</v>
      </c>
      <c r="C25" s="160"/>
      <c r="D25" s="161" t="s">
        <v>153</v>
      </c>
      <c r="F25" s="161"/>
      <c r="G25" s="161"/>
      <c r="H25" s="161"/>
      <c r="I25" s="161"/>
      <c r="J25" s="161"/>
      <c r="K25" s="161"/>
      <c r="L25" s="161"/>
    </row>
    <row r="26" spans="1:20" s="162" customFormat="1" ht="14.25" customHeight="1">
      <c r="A26" s="152" t="s">
        <v>133</v>
      </c>
      <c r="B26" s="159">
        <v>0.1</v>
      </c>
      <c r="C26" s="160"/>
      <c r="D26" s="161" t="s">
        <v>153</v>
      </c>
      <c r="F26" s="161"/>
      <c r="G26" s="161"/>
      <c r="H26" s="161"/>
      <c r="I26" s="161"/>
      <c r="J26" s="161"/>
      <c r="K26" s="161"/>
      <c r="L26" s="161"/>
    </row>
    <row r="27" spans="1:20" s="162" customFormat="1" ht="14.25" customHeight="1">
      <c r="A27" s="159" t="s">
        <v>228</v>
      </c>
      <c r="B27" s="159">
        <f>+B28*B32</f>
        <v>55.34</v>
      </c>
      <c r="C27" s="160"/>
      <c r="D27" s="161" t="s">
        <v>247</v>
      </c>
      <c r="E27" s="161"/>
      <c r="F27" s="161"/>
      <c r="G27" s="161"/>
      <c r="H27" s="161"/>
      <c r="I27" s="161"/>
      <c r="J27" s="161"/>
      <c r="K27" s="161"/>
      <c r="L27" s="161"/>
    </row>
    <row r="28" spans="1:20" s="162" customFormat="1" ht="14.25" customHeight="1">
      <c r="A28" s="159" t="s">
        <v>228</v>
      </c>
      <c r="B28" s="163">
        <v>55.34</v>
      </c>
      <c r="C28" s="160"/>
      <c r="D28" s="161" t="s">
        <v>230</v>
      </c>
      <c r="E28" s="161"/>
      <c r="F28" s="161"/>
      <c r="G28" s="161"/>
      <c r="H28" s="161"/>
      <c r="I28" s="161"/>
      <c r="J28" s="161"/>
      <c r="K28" s="161"/>
      <c r="L28" s="161"/>
    </row>
    <row r="29" spans="1:20" s="162" customFormat="1" ht="14.25" customHeight="1">
      <c r="A29" s="159" t="s">
        <v>175</v>
      </c>
      <c r="B29" s="159">
        <v>0.05</v>
      </c>
      <c r="C29" s="160"/>
      <c r="D29" s="161" t="s">
        <v>247</v>
      </c>
      <c r="E29" s="161"/>
      <c r="F29" s="161"/>
      <c r="G29" s="161"/>
      <c r="H29" s="161"/>
      <c r="I29" s="161"/>
      <c r="J29" s="161"/>
      <c r="K29" s="161"/>
      <c r="L29" s="161"/>
    </row>
    <row r="30" spans="1:20" ht="14.25" customHeight="1">
      <c r="A30" s="19" t="s">
        <v>163</v>
      </c>
      <c r="B30" s="167">
        <v>97.3</v>
      </c>
      <c r="C30" s="19"/>
      <c r="D30" s="39" t="s">
        <v>247</v>
      </c>
      <c r="E30" s="39"/>
      <c r="F30" s="36"/>
      <c r="G30" s="36"/>
      <c r="H30" s="41"/>
      <c r="I30" s="41"/>
      <c r="J30" s="41"/>
      <c r="K30" s="36"/>
      <c r="L30" s="36"/>
      <c r="Q30" s="19" t="s">
        <v>259</v>
      </c>
    </row>
    <row r="31" spans="1:20" s="159" customFormat="1" ht="14.25" customHeight="1">
      <c r="A31" s="159" t="s">
        <v>139</v>
      </c>
      <c r="B31" s="164">
        <f>+B27/(B30^B25*B43^(1-B25))</f>
        <v>3.0321959190644031E-2</v>
      </c>
      <c r="D31" s="161" t="s">
        <v>164</v>
      </c>
      <c r="E31" s="161"/>
      <c r="F31" s="154"/>
      <c r="G31" s="154"/>
      <c r="K31" s="154"/>
      <c r="L31" s="154"/>
    </row>
    <row r="32" spans="1:20" s="159" customFormat="1" ht="14.25" customHeight="1">
      <c r="A32" s="159" t="s">
        <v>231</v>
      </c>
      <c r="B32" s="165">
        <v>1</v>
      </c>
      <c r="D32" s="161" t="s">
        <v>153</v>
      </c>
      <c r="E32" s="161"/>
      <c r="F32" s="154"/>
      <c r="G32" s="154"/>
      <c r="K32" s="154"/>
      <c r="L32" s="154"/>
    </row>
    <row r="33" spans="1:66" ht="14.25" customHeight="1">
      <c r="A33" s="7" t="s">
        <v>37</v>
      </c>
      <c r="B33" s="18"/>
      <c r="E33" s="36"/>
      <c r="F33" s="36"/>
      <c r="G33" s="36"/>
      <c r="H33" s="36"/>
      <c r="I33" s="36"/>
      <c r="J33" s="36"/>
      <c r="K33" s="36"/>
      <c r="L33" s="36"/>
    </row>
    <row r="34" spans="1:66" s="159" customFormat="1" ht="14.25" customHeight="1">
      <c r="A34" s="166" t="s">
        <v>151</v>
      </c>
      <c r="B34" s="228">
        <f>+Parameters!B11</f>
        <v>1.4999999999999999E-2</v>
      </c>
      <c r="C34" s="152"/>
      <c r="D34" s="154" t="s">
        <v>152</v>
      </c>
      <c r="E34" s="154"/>
      <c r="F34" s="154"/>
      <c r="G34" s="154"/>
      <c r="H34" s="154"/>
      <c r="I34" s="154"/>
      <c r="J34" s="154"/>
      <c r="K34" s="154"/>
      <c r="L34" s="154"/>
    </row>
    <row r="35" spans="1:66" ht="14.25" customHeight="1">
      <c r="A35" s="21" t="s">
        <v>66</v>
      </c>
      <c r="B35" s="229">
        <f>+Parameters!B12</f>
        <v>1.5</v>
      </c>
      <c r="D35" s="36" t="s">
        <v>232</v>
      </c>
      <c r="E35" s="36"/>
      <c r="F35" s="36"/>
      <c r="G35" s="36"/>
      <c r="H35" s="36"/>
      <c r="I35" s="36"/>
      <c r="J35" s="36"/>
      <c r="K35" s="36"/>
      <c r="L35" s="36"/>
    </row>
    <row r="36" spans="1:66" ht="14.25" customHeight="1">
      <c r="A36" s="6" t="s">
        <v>32</v>
      </c>
      <c r="B36" s="19"/>
      <c r="E36" s="36"/>
      <c r="F36" s="36"/>
      <c r="G36" s="36"/>
      <c r="H36" s="36"/>
      <c r="I36" s="36"/>
      <c r="J36" s="36"/>
      <c r="K36" s="36"/>
      <c r="L36" s="36"/>
    </row>
    <row r="37" spans="1:66" ht="14.25" customHeight="1">
      <c r="A37" s="4" t="s">
        <v>70</v>
      </c>
      <c r="B37" s="229">
        <v>0.16002319668565418</v>
      </c>
      <c r="C37" s="37">
        <f>+LN(Base!G27/Base!B27)/50</f>
        <v>5.8856542042457225E-3</v>
      </c>
      <c r="D37" s="36" t="s">
        <v>248</v>
      </c>
      <c r="E37" s="36"/>
      <c r="F37" s="36"/>
      <c r="G37" s="36"/>
      <c r="H37" s="36"/>
      <c r="I37" s="207" t="s">
        <v>192</v>
      </c>
      <c r="J37" s="207" t="s">
        <v>193</v>
      </c>
      <c r="K37" s="207"/>
      <c r="L37" s="207"/>
      <c r="M37" s="207" t="s">
        <v>192</v>
      </c>
      <c r="N37" s="207" t="s">
        <v>193</v>
      </c>
      <c r="O37" s="207"/>
    </row>
    <row r="38" spans="1:66" ht="14.25" customHeight="1">
      <c r="A38" s="4" t="s">
        <v>35</v>
      </c>
      <c r="B38" s="168">
        <v>9.425883853403318E-3</v>
      </c>
      <c r="D38" s="36" t="s">
        <v>248</v>
      </c>
      <c r="E38" s="36"/>
      <c r="F38" s="36"/>
      <c r="G38" s="36"/>
      <c r="H38" s="36"/>
      <c r="I38" s="207" t="s">
        <v>197</v>
      </c>
      <c r="J38" s="207"/>
      <c r="K38" s="207"/>
      <c r="L38" s="207"/>
      <c r="M38" s="207" t="s">
        <v>198</v>
      </c>
      <c r="N38" s="207"/>
      <c r="O38" s="207"/>
    </row>
    <row r="39" spans="1:66" ht="30" customHeight="1">
      <c r="A39" s="4" t="s">
        <v>240</v>
      </c>
      <c r="B39" s="168">
        <v>1.9237524592637619E-3</v>
      </c>
      <c r="D39" s="36" t="s">
        <v>248</v>
      </c>
      <c r="E39" s="36"/>
      <c r="F39" s="36"/>
      <c r="G39" s="36"/>
      <c r="H39" s="36"/>
      <c r="I39" s="207"/>
      <c r="J39" s="207"/>
      <c r="K39" s="207"/>
      <c r="L39" s="207"/>
      <c r="M39" s="207"/>
      <c r="N39" s="207"/>
      <c r="O39" s="207"/>
    </row>
    <row r="40" spans="1:66" ht="14.25" customHeight="1">
      <c r="A40" s="4" t="s">
        <v>185</v>
      </c>
      <c r="B40" s="169">
        <v>5.0779505854737393E-3</v>
      </c>
      <c r="C40" s="4">
        <f>+LN(Base!G27/Base!B27)/50</f>
        <v>5.8856542042457225E-3</v>
      </c>
      <c r="D40" s="36" t="s">
        <v>248</v>
      </c>
      <c r="E40" s="36"/>
      <c r="F40" s="36"/>
      <c r="G40" s="36"/>
      <c r="H40" s="36"/>
      <c r="I40" s="208">
        <f>LN(Base!C126/Base!B126)/10</f>
        <v>3.1240232439052745E-2</v>
      </c>
      <c r="J40" s="208">
        <f>LN(Base!G126/Base!B126)/50</f>
        <v>2.4002835712248382E-2</v>
      </c>
      <c r="K40" s="207" t="s">
        <v>194</v>
      </c>
      <c r="L40" s="207"/>
      <c r="M40" s="208">
        <f>+LN(Base!C21/Base!B21)/10</f>
        <v>1.7438100262805102E-2</v>
      </c>
      <c r="N40" s="208">
        <f>+LN(Base!G21/Base!B21)/50</f>
        <v>1.4516405536243494E-2</v>
      </c>
      <c r="O40" s="207" t="s">
        <v>194</v>
      </c>
    </row>
    <row r="41" spans="1:66" s="158" customFormat="1" ht="14.25" customHeight="1">
      <c r="A41" s="152"/>
      <c r="B41" s="152"/>
      <c r="C41" s="153"/>
      <c r="D41" s="154"/>
      <c r="E41" s="154"/>
      <c r="F41" s="155"/>
      <c r="G41" s="156"/>
      <c r="H41" s="156"/>
      <c r="I41" s="209"/>
      <c r="J41" s="209"/>
      <c r="K41" s="210"/>
      <c r="L41" s="210"/>
      <c r="M41" s="209"/>
      <c r="N41" s="209"/>
      <c r="O41" s="210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</row>
    <row r="42" spans="1:66" ht="14.25" customHeight="1">
      <c r="A42" s="3" t="s">
        <v>28</v>
      </c>
      <c r="B42" s="19"/>
      <c r="C42" s="3"/>
      <c r="E42" s="36"/>
      <c r="F42" s="42"/>
      <c r="G42" s="36"/>
      <c r="H42" s="36"/>
      <c r="I42" s="211" t="s">
        <v>196</v>
      </c>
      <c r="J42" s="211"/>
      <c r="K42" s="207"/>
      <c r="L42" s="207"/>
      <c r="M42" s="211"/>
      <c r="N42" s="211"/>
      <c r="O42" s="207"/>
    </row>
    <row r="43" spans="1:66" ht="14.25" customHeight="1">
      <c r="A43" s="4" t="s">
        <v>30</v>
      </c>
      <c r="B43" s="168">
        <v>6411</v>
      </c>
      <c r="D43" s="38" t="s">
        <v>153</v>
      </c>
      <c r="E43" s="38"/>
      <c r="F43" s="36"/>
      <c r="G43" s="36"/>
      <c r="H43" s="36"/>
      <c r="I43" s="208">
        <v>2.2883805892839407E-2</v>
      </c>
      <c r="J43" s="211"/>
      <c r="K43" s="207" t="s">
        <v>195</v>
      </c>
      <c r="L43" s="207"/>
      <c r="M43" s="212"/>
      <c r="N43" s="211"/>
      <c r="O43" s="207"/>
    </row>
    <row r="44" spans="1:66" ht="14.25" customHeight="1">
      <c r="A44" s="4" t="s">
        <v>31</v>
      </c>
      <c r="B44" s="174">
        <v>0.115</v>
      </c>
      <c r="C44" s="143"/>
      <c r="D44" s="144" t="s">
        <v>153</v>
      </c>
      <c r="E44" s="42"/>
      <c r="F44" s="36"/>
      <c r="G44" s="36"/>
      <c r="H44" s="36"/>
      <c r="I44" s="211">
        <f>+(LN(Base!C92/Base!B92)-LN(Base!C27/Base!B27))/10</f>
        <v>2.9648998519733689E-2</v>
      </c>
      <c r="J44" s="211">
        <f>+(LN(Base!G92/Base!B92)-LN(Base!G27/Base!B27))/50</f>
        <v>2.3647846817488629E-2</v>
      </c>
      <c r="K44" s="207" t="s">
        <v>194</v>
      </c>
      <c r="L44" s="207"/>
      <c r="M44" s="211"/>
      <c r="N44" s="211"/>
      <c r="O44" s="207"/>
    </row>
    <row r="45" spans="1:66" ht="14.25" customHeight="1">
      <c r="A45" s="4" t="s">
        <v>186</v>
      </c>
      <c r="B45" s="229">
        <f>+Parameters!B4</f>
        <v>8700</v>
      </c>
      <c r="D45" s="36" t="s">
        <v>229</v>
      </c>
      <c r="E45" s="36"/>
      <c r="F45" s="36"/>
      <c r="G45" s="36"/>
      <c r="H45" s="36"/>
      <c r="I45" s="212"/>
      <c r="J45" s="207"/>
      <c r="K45" s="207"/>
      <c r="L45" s="207"/>
      <c r="M45" s="212"/>
      <c r="N45" s="212"/>
      <c r="O45" s="212"/>
    </row>
    <row r="46" spans="1:66" ht="14.25" customHeight="1">
      <c r="A46" s="4" t="s">
        <v>199</v>
      </c>
      <c r="B46" s="229">
        <f>+Parameters!B3</f>
        <v>0.48533036238010729</v>
      </c>
      <c r="D46" s="68"/>
      <c r="E46" s="36"/>
      <c r="F46" s="36"/>
      <c r="G46" s="36"/>
      <c r="H46" s="36" t="s">
        <v>201</v>
      </c>
      <c r="I46" s="212">
        <f>+Base!B107</f>
        <v>6.3695282369964357E-2</v>
      </c>
      <c r="J46" s="212">
        <f>+Base!C107</f>
        <v>5.6538252494036989E-2</v>
      </c>
      <c r="K46" s="207"/>
      <c r="L46" s="207"/>
      <c r="M46" s="212"/>
      <c r="N46" s="212"/>
      <c r="O46" s="212"/>
    </row>
    <row r="47" spans="1:66" s="22" customFormat="1" ht="14.25" customHeight="1">
      <c r="A47" s="3" t="s">
        <v>135</v>
      </c>
      <c r="B47" s="19"/>
      <c r="C47" s="38"/>
      <c r="D47" s="36"/>
      <c r="E47" s="36"/>
      <c r="F47" s="38"/>
      <c r="G47" s="38"/>
      <c r="H47" s="38"/>
      <c r="I47" s="38"/>
      <c r="J47" s="38"/>
      <c r="K47" s="38"/>
      <c r="L47" s="38"/>
    </row>
    <row r="48" spans="1:66" s="159" customFormat="1" ht="14.25" customHeight="1">
      <c r="A48" s="152" t="s">
        <v>3</v>
      </c>
      <c r="B48" s="271">
        <v>8.1619109738532408E-5</v>
      </c>
      <c r="C48" s="170"/>
      <c r="D48" s="154" t="s">
        <v>189</v>
      </c>
      <c r="E48" s="154"/>
      <c r="F48" s="171"/>
      <c r="G48" s="154"/>
      <c r="H48" s="154"/>
      <c r="I48" s="154"/>
      <c r="J48" s="154"/>
      <c r="K48" s="154"/>
      <c r="L48" s="154"/>
    </row>
    <row r="49" spans="1:66" s="159" customFormat="1" ht="14.25" customHeight="1">
      <c r="A49" s="152" t="s">
        <v>4</v>
      </c>
      <c r="B49" s="272">
        <v>2.0462580031789584E-3</v>
      </c>
      <c r="C49" s="233">
        <f>+Parameters!B13</f>
        <v>2.8387999999999998E-3</v>
      </c>
      <c r="D49" s="155" t="s">
        <v>155</v>
      </c>
      <c r="E49" s="155"/>
      <c r="F49" s="154"/>
      <c r="G49" s="154"/>
      <c r="H49" s="154"/>
      <c r="I49" s="154"/>
      <c r="J49" s="154"/>
      <c r="K49" s="154"/>
      <c r="L49" s="154"/>
    </row>
    <row r="50" spans="1:66" s="159" customFormat="1" ht="14.25" customHeight="1">
      <c r="A50" s="152" t="s">
        <v>76</v>
      </c>
      <c r="B50" s="270">
        <v>2</v>
      </c>
      <c r="D50" s="173" t="s">
        <v>155</v>
      </c>
      <c r="E50" s="171"/>
      <c r="H50" s="154"/>
      <c r="I50" s="154"/>
      <c r="J50" s="154"/>
      <c r="K50" s="154"/>
      <c r="L50" s="154"/>
    </row>
    <row r="51" spans="1:66" s="159" customFormat="1" ht="14.25" customHeight="1">
      <c r="A51" s="269" t="s">
        <v>272</v>
      </c>
      <c r="B51" s="275">
        <v>5.1816159399152364E-3</v>
      </c>
      <c r="C51" s="152"/>
      <c r="D51" s="173"/>
      <c r="E51" s="171"/>
      <c r="H51" s="154"/>
      <c r="I51" s="154"/>
      <c r="J51" s="154"/>
      <c r="K51" s="154"/>
      <c r="L51" s="154"/>
    </row>
    <row r="52" spans="1:66" s="159" customFormat="1" ht="14.25" customHeight="1">
      <c r="A52" s="269" t="s">
        <v>273</v>
      </c>
      <c r="B52" s="275">
        <v>3.0577591100240981E-3</v>
      </c>
      <c r="C52" s="152"/>
      <c r="D52" s="173"/>
      <c r="E52" s="171"/>
      <c r="H52" s="154"/>
      <c r="I52" s="154"/>
      <c r="J52" s="154"/>
      <c r="K52" s="154"/>
      <c r="L52" s="154"/>
    </row>
    <row r="53" spans="1:66" s="159" customFormat="1" ht="14.25" customHeight="1">
      <c r="A53" s="269" t="s">
        <v>274</v>
      </c>
      <c r="B53" s="270">
        <v>2</v>
      </c>
      <c r="C53" s="152"/>
      <c r="D53" s="173"/>
      <c r="E53" s="171"/>
      <c r="H53" s="154"/>
      <c r="I53" s="154"/>
      <c r="J53" s="154"/>
      <c r="K53" s="154"/>
      <c r="L53" s="154"/>
    </row>
    <row r="54" spans="1:66" ht="14.25" customHeight="1">
      <c r="A54" s="3" t="s">
        <v>134</v>
      </c>
      <c r="C54" s="3"/>
      <c r="E54" s="36"/>
      <c r="F54" s="294"/>
      <c r="G54" s="294"/>
      <c r="H54" s="36"/>
      <c r="I54" s="36"/>
      <c r="J54" s="36"/>
      <c r="K54" s="36"/>
    </row>
    <row r="55" spans="1:66" s="23" customFormat="1" ht="14.25" customHeight="1">
      <c r="A55" s="227" t="s">
        <v>204</v>
      </c>
      <c r="B55" s="230">
        <f>+Parameters!B7/1000</f>
        <v>1.26</v>
      </c>
      <c r="C55" s="30"/>
      <c r="F55" s="294"/>
      <c r="G55" s="294"/>
      <c r="H55" s="41"/>
      <c r="I55" s="36"/>
      <c r="J55" s="36"/>
      <c r="K55" s="36"/>
      <c r="L55" s="41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</row>
    <row r="56" spans="1:66" s="23" customFormat="1" ht="14.25" customHeight="1">
      <c r="A56" s="30" t="s">
        <v>72</v>
      </c>
      <c r="B56" s="172">
        <v>2</v>
      </c>
      <c r="C56" s="30"/>
      <c r="D56" s="141" t="s">
        <v>229</v>
      </c>
      <c r="E56" s="36"/>
      <c r="F56" s="294"/>
      <c r="G56" s="294"/>
      <c r="H56" s="41"/>
      <c r="I56" s="41"/>
      <c r="J56" s="41"/>
      <c r="K56" s="41"/>
      <c r="L56" s="41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</row>
    <row r="57" spans="1:66" s="23" customFormat="1" ht="14.25" customHeight="1">
      <c r="A57" s="30" t="s">
        <v>73</v>
      </c>
      <c r="B57" s="172">
        <v>0.05</v>
      </c>
      <c r="C57" s="30"/>
      <c r="D57" s="36" t="s">
        <v>190</v>
      </c>
      <c r="E57" s="42"/>
      <c r="F57" s="294"/>
      <c r="G57" s="294"/>
      <c r="H57" s="40"/>
      <c r="I57" s="40"/>
      <c r="J57" s="40"/>
      <c r="K57" s="40"/>
      <c r="L57" s="40"/>
    </row>
    <row r="58" spans="1:66" s="23" customFormat="1" ht="14.25" customHeight="1">
      <c r="A58" s="4" t="s">
        <v>6</v>
      </c>
      <c r="B58" s="159">
        <v>2.8</v>
      </c>
      <c r="C58" s="30"/>
      <c r="D58" s="36" t="s">
        <v>190</v>
      </c>
      <c r="E58" s="40"/>
      <c r="F58" s="294"/>
      <c r="G58" s="294"/>
      <c r="H58" s="40"/>
      <c r="I58" s="40"/>
      <c r="J58" s="40"/>
      <c r="K58" s="40"/>
      <c r="L58" s="40"/>
    </row>
    <row r="59" spans="1:66" s="23" customFormat="1" ht="14.25" customHeight="1">
      <c r="A59" s="30" t="s">
        <v>144</v>
      </c>
      <c r="B59" s="231">
        <f>+Parameters!B8</f>
        <v>2250</v>
      </c>
      <c r="C59" s="30"/>
      <c r="D59" s="36" t="s">
        <v>190</v>
      </c>
      <c r="E59" s="40"/>
      <c r="F59" s="294"/>
      <c r="G59" s="294"/>
      <c r="H59" s="40"/>
      <c r="I59" s="40"/>
      <c r="J59" s="40"/>
      <c r="K59" s="40"/>
      <c r="L59" s="40"/>
    </row>
    <row r="60" spans="1:66" s="23" customFormat="1" ht="14.25" customHeight="1">
      <c r="A60" s="30" t="s">
        <v>283</v>
      </c>
      <c r="B60" s="172">
        <v>1</v>
      </c>
      <c r="C60" s="30"/>
      <c r="D60" s="55" t="s">
        <v>156</v>
      </c>
      <c r="E60" s="40"/>
      <c r="F60" s="294"/>
      <c r="G60" s="294"/>
      <c r="H60" s="41"/>
      <c r="I60" s="41"/>
      <c r="J60" s="41"/>
      <c r="K60" s="41"/>
      <c r="L60" s="41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</row>
    <row r="61" spans="1:66" ht="14.25" customHeight="1">
      <c r="A61" s="23"/>
      <c r="B61" s="23"/>
      <c r="D61" s="55" t="s">
        <v>157</v>
      </c>
      <c r="E61" s="40"/>
      <c r="F61" s="294"/>
      <c r="G61" s="29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</row>
    <row r="62" spans="1:66" ht="14.25" customHeight="1">
      <c r="A62" s="3" t="s">
        <v>7</v>
      </c>
      <c r="B62" s="26"/>
      <c r="C62" s="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66" ht="14.25" customHeight="1">
      <c r="A63" s="34" t="s">
        <v>202</v>
      </c>
      <c r="B63" s="204">
        <v>7957.7</v>
      </c>
      <c r="C63" s="3"/>
      <c r="D63" s="34" t="s">
        <v>206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66" ht="14.25" customHeight="1">
      <c r="A64" s="34" t="s">
        <v>203</v>
      </c>
      <c r="B64" s="204">
        <v>5.0000000000000001E-3</v>
      </c>
      <c r="C64" s="3"/>
      <c r="D64" s="34" t="s">
        <v>207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</row>
    <row r="65" spans="1:18" s="26" customFormat="1" ht="14.25" customHeight="1">
      <c r="A65" s="36" t="s">
        <v>205</v>
      </c>
      <c r="B65" s="167">
        <f>+B63/B27/1000/(1-B64)</f>
        <v>0.14451912616933599</v>
      </c>
      <c r="C65" s="31"/>
      <c r="D65" s="43" t="s">
        <v>208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</row>
    <row r="66" spans="1:18" ht="14.25" customHeight="1">
      <c r="A66" s="34" t="s">
        <v>10</v>
      </c>
      <c r="B66" s="232">
        <f>+Parameters!B6*100</f>
        <v>15.8</v>
      </c>
      <c r="C66" s="4">
        <f>+LN(Base!C46/Base!B46)/10</f>
        <v>-1.7197526473981036E-2</v>
      </c>
      <c r="D66" s="56" t="s">
        <v>158</v>
      </c>
      <c r="E66" s="34"/>
      <c r="F66" s="34"/>
      <c r="G66" s="57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spans="1:18" ht="14.25" customHeight="1">
      <c r="A67" s="34" t="s">
        <v>11</v>
      </c>
      <c r="B67" s="175">
        <v>0.64559999999999995</v>
      </c>
      <c r="D67" s="34" t="s">
        <v>155</v>
      </c>
      <c r="E67" s="34">
        <f>+Base!B110</f>
        <v>7.9896907537688433</v>
      </c>
      <c r="F67" s="34">
        <f>+Base!F110</f>
        <v>15.429363314570519</v>
      </c>
      <c r="G67" s="34">
        <f>+Base!L110</f>
        <v>20.159035086438212</v>
      </c>
      <c r="H67" s="34">
        <f>+Base!Q110</f>
        <v>22.732591050024592</v>
      </c>
      <c r="I67" s="34">
        <f>+Base!V110</f>
        <v>25.109758036856867</v>
      </c>
      <c r="J67" s="34"/>
      <c r="K67" s="34"/>
      <c r="L67" s="34"/>
      <c r="M67" s="34"/>
      <c r="N67" s="34"/>
      <c r="O67" s="34"/>
      <c r="P67" s="34"/>
      <c r="Q67" s="34"/>
      <c r="R67" s="34"/>
    </row>
    <row r="68" spans="1:18" ht="22.5" customHeight="1">
      <c r="A68" s="34" t="s">
        <v>165</v>
      </c>
      <c r="B68" s="191">
        <v>2.0000000000000001E-4</v>
      </c>
      <c r="D68" s="34" t="s">
        <v>155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69" spans="1:18" s="159" customFormat="1" ht="14.25" customHeight="1">
      <c r="A69" s="173" t="s">
        <v>15</v>
      </c>
      <c r="B69" s="159">
        <v>1.6</v>
      </c>
      <c r="C69" s="152"/>
      <c r="D69" s="189" t="s">
        <v>159</v>
      </c>
      <c r="E69" s="173"/>
      <c r="F69" s="173"/>
      <c r="G69" s="173"/>
      <c r="H69" s="173"/>
      <c r="I69" s="173"/>
      <c r="J69" s="173"/>
      <c r="K69" s="190"/>
      <c r="L69" s="173"/>
      <c r="M69" s="173"/>
      <c r="N69" s="173"/>
      <c r="O69" s="173"/>
      <c r="P69" s="173"/>
      <c r="Q69" s="173"/>
      <c r="R69" s="173"/>
    </row>
    <row r="70" spans="1:18" s="159" customFormat="1" ht="14.25" customHeight="1">
      <c r="A70" s="173" t="s">
        <v>191</v>
      </c>
      <c r="B70" s="159">
        <v>0.2</v>
      </c>
      <c r="C70" s="152"/>
      <c r="D70" s="189"/>
      <c r="E70" s="173"/>
      <c r="F70" s="173"/>
      <c r="G70" s="173"/>
      <c r="H70" s="173"/>
      <c r="I70" s="173"/>
      <c r="J70" s="173"/>
      <c r="K70" s="190"/>
      <c r="L70" s="173"/>
      <c r="M70" s="173"/>
      <c r="N70" s="173"/>
      <c r="O70" s="173"/>
      <c r="P70" s="173"/>
      <c r="Q70" s="173"/>
      <c r="R70" s="173"/>
    </row>
    <row r="71" spans="1:18" s="159" customFormat="1" ht="14.25" customHeight="1">
      <c r="A71" s="170" t="s">
        <v>98</v>
      </c>
      <c r="C71" s="152"/>
      <c r="D71" s="154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</row>
    <row r="72" spans="1:18" s="159" customFormat="1" ht="14.25" customHeight="1">
      <c r="A72" s="152" t="s">
        <v>148</v>
      </c>
      <c r="B72" s="228">
        <f>+Parameters!B10</f>
        <v>6000</v>
      </c>
      <c r="C72" s="170"/>
      <c r="D72" s="189" t="s">
        <v>160</v>
      </c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</row>
    <row r="73" spans="1:18" s="177" customFormat="1" ht="14.25" customHeight="1">
      <c r="A73" s="176" t="s">
        <v>16</v>
      </c>
      <c r="C73" s="178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</row>
    <row r="74" spans="1:18" s="177" customFormat="1" ht="18" customHeight="1">
      <c r="A74" s="225" t="s">
        <v>233</v>
      </c>
      <c r="B74" s="182">
        <v>787</v>
      </c>
      <c r="C74" s="176"/>
      <c r="D74" s="179" t="s">
        <v>153</v>
      </c>
      <c r="E74" s="179"/>
      <c r="F74" s="179"/>
      <c r="G74" s="179"/>
      <c r="H74" s="179"/>
      <c r="I74" s="179"/>
      <c r="J74" s="180"/>
      <c r="K74" s="180"/>
      <c r="L74" s="180"/>
      <c r="M74" s="179"/>
      <c r="N74" s="179"/>
      <c r="O74" s="179"/>
      <c r="P74" s="179"/>
      <c r="Q74" s="179"/>
      <c r="R74" s="179"/>
    </row>
    <row r="75" spans="1:18" s="177" customFormat="1" ht="14.25" customHeight="1">
      <c r="A75" s="225" t="s">
        <v>234</v>
      </c>
      <c r="B75" s="183">
        <v>829</v>
      </c>
      <c r="C75" s="176"/>
      <c r="D75" s="179"/>
      <c r="E75" s="179"/>
      <c r="F75" s="179"/>
      <c r="G75" s="179"/>
      <c r="H75" s="179"/>
      <c r="I75" s="179"/>
      <c r="J75" s="181"/>
      <c r="K75" s="181"/>
      <c r="L75" s="181"/>
      <c r="M75" s="179"/>
      <c r="N75" s="179"/>
      <c r="O75" s="179"/>
      <c r="P75" s="179"/>
      <c r="Q75" s="179"/>
      <c r="R75" s="179"/>
    </row>
    <row r="76" spans="1:18" s="185" customFormat="1" ht="14.25" customHeight="1">
      <c r="A76" s="226" t="s">
        <v>17</v>
      </c>
      <c r="B76" s="185">
        <v>1600</v>
      </c>
      <c r="C76" s="184"/>
      <c r="D76" s="186" t="s">
        <v>188</v>
      </c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</row>
    <row r="77" spans="1:18" s="159" customFormat="1" ht="14.25" customHeight="1">
      <c r="A77" s="224" t="s">
        <v>18</v>
      </c>
      <c r="B77" s="159">
        <v>10010</v>
      </c>
      <c r="C77" s="152"/>
      <c r="D77" s="173" t="s">
        <v>188</v>
      </c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</row>
    <row r="78" spans="1:18" s="159" customFormat="1" ht="14.25" customHeight="1">
      <c r="A78" s="224" t="s">
        <v>19</v>
      </c>
      <c r="C78" s="152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</row>
    <row r="79" spans="1:18" s="159" customFormat="1" ht="14.25" customHeight="1">
      <c r="A79" s="224" t="s">
        <v>59</v>
      </c>
      <c r="B79" s="187">
        <f>+[1]Parameters!B79</f>
        <v>88</v>
      </c>
      <c r="C79" s="152"/>
      <c r="D79" s="173" t="s">
        <v>161</v>
      </c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</row>
    <row r="80" spans="1:18" s="159" customFormat="1" ht="14.25" customHeight="1">
      <c r="A80" s="224" t="s">
        <v>60</v>
      </c>
      <c r="B80" s="187">
        <f>+[1]Parameters!B80</f>
        <v>4.7039999999999997</v>
      </c>
      <c r="C80" s="152"/>
      <c r="D80" s="173" t="s">
        <v>161</v>
      </c>
      <c r="E80" s="173"/>
      <c r="F80" s="173"/>
      <c r="G80" s="188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</row>
    <row r="81" spans="1:18" s="159" customFormat="1" ht="14.25" customHeight="1">
      <c r="A81" s="224" t="s">
        <v>61</v>
      </c>
      <c r="B81" s="187">
        <f>+[1]Parameters!B81</f>
        <v>12</v>
      </c>
      <c r="C81" s="152"/>
      <c r="D81" s="173" t="s">
        <v>161</v>
      </c>
      <c r="E81" s="173"/>
      <c r="F81" s="173"/>
      <c r="G81" s="188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</row>
    <row r="82" spans="1:18" s="159" customFormat="1" ht="14.25" customHeight="1">
      <c r="A82" s="224" t="s">
        <v>62</v>
      </c>
      <c r="B82" s="187">
        <f>+[1]Parameters!B82</f>
        <v>94.796000000000006</v>
      </c>
      <c r="C82" s="152"/>
      <c r="D82" s="173" t="s">
        <v>161</v>
      </c>
      <c r="E82" s="173"/>
      <c r="F82" s="173"/>
      <c r="G82" s="188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</row>
    <row r="83" spans="1:18" s="159" customFormat="1" ht="14.25" customHeight="1">
      <c r="A83" s="224" t="s">
        <v>63</v>
      </c>
      <c r="B83" s="187">
        <f>+[1]Parameters!B83</f>
        <v>7.4999999999999997E-2</v>
      </c>
      <c r="C83" s="152"/>
      <c r="D83" s="173" t="s">
        <v>161</v>
      </c>
      <c r="E83" s="173"/>
      <c r="F83" s="173"/>
      <c r="G83" s="188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</row>
    <row r="84" spans="1:18" s="159" customFormat="1" ht="14.25" customHeight="1">
      <c r="A84" s="224" t="s">
        <v>64</v>
      </c>
      <c r="B84" s="187">
        <f>+[1]Parameters!B84</f>
        <v>0.5</v>
      </c>
      <c r="C84" s="152"/>
      <c r="D84" s="173" t="s">
        <v>161</v>
      </c>
      <c r="E84" s="173"/>
      <c r="F84" s="173"/>
      <c r="G84" s="188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</row>
    <row r="85" spans="1:18" s="159" customFormat="1" ht="14.25" customHeight="1">
      <c r="A85" s="224" t="s">
        <v>65</v>
      </c>
      <c r="B85" s="187">
        <f>+[1]Parameters!B85</f>
        <v>99.924999999999997</v>
      </c>
      <c r="C85" s="152"/>
      <c r="D85" s="173" t="s">
        <v>161</v>
      </c>
      <c r="E85" s="173"/>
      <c r="F85" s="173"/>
      <c r="G85" s="188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</row>
    <row r="86" spans="1:18" ht="14.25" customHeight="1">
      <c r="A86" s="3" t="s">
        <v>20</v>
      </c>
      <c r="B86" s="19">
        <v>6.7999999999999996E-3</v>
      </c>
      <c r="C86" s="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</row>
    <row r="87" spans="1:18" s="165" customFormat="1" ht="15.75" customHeight="1">
      <c r="A87" s="223" t="s">
        <v>78</v>
      </c>
      <c r="B87" s="165">
        <v>0.83</v>
      </c>
      <c r="C87" s="192"/>
      <c r="D87" s="193" t="s">
        <v>153</v>
      </c>
      <c r="E87" s="193"/>
      <c r="F87" s="193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</row>
    <row r="88" spans="1:18" s="165" customFormat="1" ht="14.25" customHeight="1">
      <c r="A88" s="223" t="s">
        <v>79</v>
      </c>
      <c r="B88" s="165">
        <v>0.3</v>
      </c>
      <c r="C88" s="192"/>
      <c r="D88" s="193" t="s">
        <v>154</v>
      </c>
      <c r="E88" s="193"/>
      <c r="F88" s="193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</row>
    <row r="89" spans="1:18" s="165" customFormat="1" ht="14.25" customHeight="1">
      <c r="A89" s="163" t="s">
        <v>235</v>
      </c>
      <c r="B89" s="197">
        <v>0.83</v>
      </c>
      <c r="C89" s="192"/>
      <c r="D89" s="193" t="s">
        <v>153</v>
      </c>
      <c r="E89" s="193"/>
      <c r="F89" s="193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</row>
    <row r="90" spans="1:18" s="165" customFormat="1" ht="14.25" customHeight="1">
      <c r="A90" s="163" t="s">
        <v>236</v>
      </c>
      <c r="B90" s="197">
        <v>0.98</v>
      </c>
      <c r="C90" s="192"/>
      <c r="D90" s="193"/>
      <c r="E90" s="193"/>
      <c r="F90" s="193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</row>
    <row r="91" spans="1:18" s="159" customFormat="1" ht="18.75" customHeight="1">
      <c r="A91" s="224" t="s">
        <v>23</v>
      </c>
      <c r="B91" s="194">
        <v>6.7999999999999996E-3</v>
      </c>
      <c r="C91" s="152"/>
      <c r="D91" s="193" t="s">
        <v>153</v>
      </c>
      <c r="E91" s="173"/>
      <c r="F91" s="173"/>
      <c r="G91" s="195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</row>
    <row r="92" spans="1:18" s="159" customFormat="1" ht="18.75" customHeight="1">
      <c r="A92" s="224" t="s">
        <v>24</v>
      </c>
      <c r="B92" s="196">
        <v>0.20799999999999999</v>
      </c>
      <c r="C92" s="152"/>
      <c r="D92" s="173" t="s">
        <v>161</v>
      </c>
      <c r="E92" s="173"/>
      <c r="F92" s="173"/>
      <c r="G92" s="195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</row>
    <row r="93" spans="1:18" s="159" customFormat="1" ht="14.25" customHeight="1">
      <c r="A93" s="224" t="s">
        <v>25</v>
      </c>
      <c r="B93" s="233">
        <f>+Parameters!B9</f>
        <v>3.2</v>
      </c>
      <c r="C93" s="152"/>
      <c r="D93" s="173" t="s">
        <v>161</v>
      </c>
      <c r="E93" s="173"/>
      <c r="F93" s="173"/>
      <c r="G93" s="195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</row>
    <row r="94" spans="1:18" s="159" customFormat="1" ht="14.25" customHeight="1">
      <c r="A94" s="224" t="s">
        <v>75</v>
      </c>
      <c r="B94" s="172">
        <v>3.8</v>
      </c>
      <c r="C94" s="152"/>
      <c r="D94" s="173" t="s">
        <v>161</v>
      </c>
      <c r="E94" s="173"/>
      <c r="F94" s="173"/>
      <c r="G94" s="195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</row>
    <row r="95" spans="1:18" s="159" customFormat="1" ht="14.25" customHeight="1">
      <c r="A95" s="224" t="s">
        <v>26</v>
      </c>
      <c r="B95" s="172">
        <v>0.31</v>
      </c>
      <c r="C95" s="152"/>
      <c r="D95" s="173" t="s">
        <v>161</v>
      </c>
      <c r="E95" s="173"/>
      <c r="F95" s="173"/>
      <c r="G95" s="195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</row>
    <row r="96" spans="1:18" s="159" customFormat="1" ht="14.25" customHeight="1">
      <c r="A96" s="224" t="s">
        <v>27</v>
      </c>
      <c r="B96" s="172">
        <v>0.05</v>
      </c>
      <c r="C96" s="152"/>
      <c r="D96" s="173" t="s">
        <v>161</v>
      </c>
      <c r="E96" s="173"/>
      <c r="F96" s="173"/>
      <c r="G96" s="195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</row>
    <row r="97" spans="1:66" ht="14.25" customHeight="1">
      <c r="B97" s="19"/>
      <c r="E97" s="34"/>
      <c r="F97" s="34"/>
      <c r="G97" s="57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</row>
    <row r="104" spans="1:66" s="22" customFormat="1" ht="14.25" customHeight="1">
      <c r="A104" s="6" t="s">
        <v>147</v>
      </c>
      <c r="B104" s="19"/>
      <c r="C104" s="62"/>
      <c r="D104" s="34"/>
      <c r="E104" s="16"/>
      <c r="F104" s="16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</row>
    <row r="105" spans="1:66" ht="14.25" customHeight="1">
      <c r="A105" s="4" t="s">
        <v>40</v>
      </c>
      <c r="B105" s="168">
        <v>1.6597735399445153E-2</v>
      </c>
      <c r="C105" s="6"/>
      <c r="D105" s="34" t="s">
        <v>166</v>
      </c>
      <c r="E105" s="58"/>
      <c r="F105" s="58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</row>
    <row r="106" spans="1:66" ht="14.25" customHeight="1">
      <c r="A106" s="33" t="s">
        <v>41</v>
      </c>
      <c r="B106" s="198">
        <v>-2941.7981569300914</v>
      </c>
      <c r="D106" s="34" t="s">
        <v>167</v>
      </c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</row>
    <row r="107" spans="1:66" s="20" customFormat="1" ht="14.25" customHeight="1">
      <c r="A107" s="38"/>
      <c r="B107" s="169">
        <f>+Base!B130-Base!B168</f>
        <v>-6.607269524003641</v>
      </c>
      <c r="D107" s="38" t="s">
        <v>243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1:66" s="22" customFormat="1" ht="14.25" customHeight="1">
      <c r="A108" s="38"/>
      <c r="B108" s="169">
        <f>-B107</f>
        <v>6.607269524003641</v>
      </c>
      <c r="D108" s="38" t="s">
        <v>246</v>
      </c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66" s="24" customFormat="1" ht="14.25" customHeight="1">
      <c r="A109" s="38"/>
      <c r="B109" s="199">
        <v>-460.36426022492935</v>
      </c>
      <c r="D109" s="38" t="s">
        <v>245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66" s="22" customFormat="1" ht="14.25" customHeight="1">
      <c r="A110" s="38"/>
      <c r="B110" s="199">
        <f>1/Base!D130</f>
        <v>1</v>
      </c>
      <c r="C110" s="38"/>
      <c r="D110" s="38" t="s">
        <v>244</v>
      </c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66" s="142" customFormat="1" ht="17.25" customHeight="1">
      <c r="A111" s="65" t="s">
        <v>237</v>
      </c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</row>
    <row r="112" spans="1:66" s="142" customFormat="1" ht="17.25" customHeight="1">
      <c r="A112" s="65" t="s">
        <v>238</v>
      </c>
      <c r="B112" s="163">
        <v>0.5</v>
      </c>
      <c r="C112" s="65"/>
      <c r="D112" s="65" t="s">
        <v>239</v>
      </c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</row>
    <row r="113" spans="1:66" ht="14.25" customHeight="1">
      <c r="A113" s="7"/>
      <c r="B113" s="7"/>
      <c r="C113" s="10"/>
      <c r="D113" s="49"/>
      <c r="E113" s="49"/>
      <c r="F113" s="49"/>
      <c r="G113" s="43"/>
      <c r="H113" s="43"/>
      <c r="I113" s="43"/>
      <c r="J113" s="43"/>
      <c r="K113" s="43"/>
      <c r="L113" s="43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</row>
    <row r="114" spans="1:66" s="27" customFormat="1" ht="14.25" customHeight="1">
      <c r="A114" s="9"/>
      <c r="B114" s="69"/>
      <c r="C114" s="50"/>
      <c r="D114" s="50"/>
      <c r="E114" s="50"/>
      <c r="F114" s="50"/>
      <c r="G114" s="41"/>
      <c r="H114" s="41"/>
      <c r="I114" s="41"/>
      <c r="J114" s="41"/>
      <c r="K114" s="41"/>
      <c r="L114" s="41"/>
    </row>
    <row r="115" spans="1:66" s="8" customFormat="1" ht="14.25" customHeight="1">
      <c r="A115" s="10"/>
      <c r="B115" s="4"/>
      <c r="C115" s="202" t="s">
        <v>249</v>
      </c>
      <c r="D115" s="48"/>
      <c r="E115" s="48"/>
      <c r="F115" s="48"/>
      <c r="G115" s="38"/>
      <c r="H115" s="38"/>
      <c r="I115" s="38"/>
      <c r="J115" s="38"/>
      <c r="K115" s="38"/>
      <c r="L115" s="38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5" customFormat="1" ht="14.25" customHeight="1">
      <c r="A116" s="13"/>
      <c r="B116" s="32"/>
      <c r="C116" s="320" t="s">
        <v>348</v>
      </c>
      <c r="D116" s="51"/>
      <c r="E116" s="51"/>
      <c r="F116" s="51"/>
      <c r="G116" s="52"/>
      <c r="H116" s="46"/>
      <c r="I116" s="46"/>
      <c r="J116" s="46"/>
      <c r="K116" s="46"/>
      <c r="L116" s="46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</row>
    <row r="117" spans="1:66" s="15" customFormat="1" ht="14.25" customHeight="1">
      <c r="A117" s="9"/>
      <c r="B117" s="69"/>
      <c r="D117" s="51"/>
      <c r="E117" s="51"/>
      <c r="F117" s="51"/>
      <c r="G117" s="46"/>
      <c r="H117" s="46"/>
      <c r="I117" s="46"/>
      <c r="J117" s="46"/>
      <c r="K117" s="46"/>
      <c r="L117" s="46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</row>
    <row r="118" spans="1:66" ht="14.25" customHeight="1">
      <c r="A118" s="14"/>
      <c r="B118" s="70"/>
      <c r="C118" s="203" t="s">
        <v>253</v>
      </c>
      <c r="D118" s="49"/>
      <c r="E118" s="49"/>
      <c r="F118" s="49"/>
      <c r="G118" s="36"/>
      <c r="H118" s="36"/>
      <c r="I118" s="36"/>
      <c r="J118" s="36"/>
      <c r="K118" s="36"/>
      <c r="L118" s="36"/>
    </row>
    <row r="119" spans="1:66" s="22" customFormat="1" ht="14.25" customHeight="1">
      <c r="A119" s="14"/>
      <c r="B119" s="70"/>
      <c r="C119" s="22" t="s">
        <v>349</v>
      </c>
      <c r="D119" s="47"/>
      <c r="E119" s="47"/>
      <c r="F119" s="47"/>
      <c r="G119" s="46"/>
      <c r="H119" s="38"/>
      <c r="I119" s="38"/>
      <c r="J119" s="38"/>
      <c r="K119" s="38"/>
      <c r="L119" s="38"/>
    </row>
    <row r="120" spans="1:66" ht="14.25" customHeight="1">
      <c r="A120" s="10"/>
      <c r="C120" s="201" t="s">
        <v>278</v>
      </c>
      <c r="D120" s="42"/>
      <c r="E120" s="42"/>
      <c r="F120" s="42"/>
      <c r="G120" s="36"/>
      <c r="H120" s="36"/>
      <c r="I120" s="36"/>
      <c r="J120" s="36"/>
      <c r="K120" s="36"/>
      <c r="L120" s="36"/>
    </row>
    <row r="121" spans="1:66" s="26" customFormat="1" ht="14.25" customHeight="1">
      <c r="A121" s="11"/>
      <c r="B121" s="5"/>
      <c r="C121" s="201" t="s">
        <v>279</v>
      </c>
      <c r="D121" s="53"/>
      <c r="E121" s="53"/>
      <c r="F121" s="53"/>
      <c r="G121" s="43"/>
      <c r="H121" s="43"/>
      <c r="I121" s="43"/>
      <c r="J121" s="43"/>
      <c r="K121" s="43"/>
      <c r="L121" s="43"/>
    </row>
    <row r="122" spans="1:66" s="26" customFormat="1" ht="14.25" customHeight="1">
      <c r="A122" s="3"/>
      <c r="B122" s="3"/>
      <c r="C122" s="179" t="s">
        <v>250</v>
      </c>
      <c r="D122" s="53"/>
      <c r="E122" s="53"/>
      <c r="F122" s="53"/>
      <c r="G122" s="43"/>
      <c r="H122" s="43"/>
      <c r="I122" s="43"/>
      <c r="J122" s="43"/>
      <c r="K122" s="43"/>
      <c r="L122" s="43"/>
    </row>
    <row r="123" spans="1:66" s="26" customFormat="1" ht="14.25" customHeight="1">
      <c r="A123" s="17"/>
      <c r="B123" s="31"/>
      <c r="C123" s="200" t="s">
        <v>280</v>
      </c>
      <c r="D123" s="42"/>
      <c r="E123" s="42"/>
      <c r="F123" s="42"/>
      <c r="G123" s="43"/>
      <c r="H123" s="43"/>
      <c r="I123" s="43"/>
      <c r="J123" s="45"/>
      <c r="K123" s="45"/>
      <c r="L123" s="45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</row>
    <row r="124" spans="1:66" s="28" customFormat="1" ht="14.25" customHeight="1">
      <c r="A124" s="17"/>
      <c r="B124" s="31"/>
      <c r="C124" s="179" t="s">
        <v>251</v>
      </c>
      <c r="D124" s="54"/>
      <c r="E124" s="54"/>
      <c r="F124" s="54"/>
      <c r="G124" s="45"/>
      <c r="H124" s="45"/>
      <c r="I124" s="45"/>
      <c r="J124" s="45"/>
      <c r="K124" s="45"/>
      <c r="L124" s="45"/>
    </row>
    <row r="125" spans="1:66" s="28" customFormat="1" ht="14.25" customHeight="1">
      <c r="A125" s="3"/>
      <c r="B125" s="3"/>
      <c r="C125" s="201" t="s">
        <v>281</v>
      </c>
      <c r="D125" s="54"/>
      <c r="E125" s="54"/>
      <c r="F125" s="54"/>
      <c r="G125" s="45"/>
      <c r="H125" s="45"/>
      <c r="I125" s="45"/>
      <c r="J125" s="45"/>
      <c r="K125" s="45"/>
      <c r="L125" s="45"/>
    </row>
    <row r="126" spans="1:66" s="28" customFormat="1" ht="14.25" customHeight="1">
      <c r="A126" s="35"/>
      <c r="B126" s="12"/>
      <c r="C126" s="201" t="s">
        <v>282</v>
      </c>
      <c r="D126" s="54"/>
      <c r="E126" s="54"/>
      <c r="F126" s="54"/>
      <c r="G126" s="45"/>
      <c r="H126" s="45"/>
      <c r="I126" s="45"/>
      <c r="J126" s="45"/>
      <c r="K126" s="45"/>
      <c r="L126" s="45"/>
    </row>
    <row r="127" spans="1:66" s="28" customFormat="1" ht="14.25" customHeight="1">
      <c r="A127" s="35"/>
      <c r="B127" s="12"/>
      <c r="C127" s="201" t="s">
        <v>252</v>
      </c>
      <c r="D127" s="54"/>
      <c r="E127" s="54"/>
      <c r="F127" s="54"/>
      <c r="G127" s="45"/>
      <c r="H127" s="45"/>
      <c r="I127" s="45"/>
      <c r="J127" s="45"/>
      <c r="K127" s="45"/>
      <c r="L127" s="45"/>
    </row>
    <row r="128" spans="1:66" ht="14.25" customHeight="1">
      <c r="A128" s="35"/>
      <c r="B128" s="12"/>
      <c r="C128" s="3"/>
      <c r="D128" s="42"/>
      <c r="E128" s="42"/>
      <c r="F128" s="42"/>
      <c r="G128" s="44"/>
      <c r="H128" s="44"/>
      <c r="I128" s="44"/>
      <c r="J128" s="44"/>
      <c r="K128" s="44"/>
      <c r="L128" s="44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66" s="309" customFormat="1" ht="14.25" customHeight="1">
      <c r="A129" s="304" t="s">
        <v>82</v>
      </c>
      <c r="B129" s="305"/>
      <c r="C129" s="306"/>
      <c r="D129" s="307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308"/>
    </row>
    <row r="130" spans="1:66" s="316" customFormat="1" ht="14.25" customHeight="1">
      <c r="A130" s="310" t="s">
        <v>84</v>
      </c>
      <c r="B130" s="311">
        <v>1</v>
      </c>
      <c r="C130" s="312"/>
      <c r="D130" s="313" t="s">
        <v>162</v>
      </c>
      <c r="E130" s="314"/>
      <c r="F130" s="314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1"/>
      <c r="T130" s="311"/>
      <c r="U130" s="311"/>
      <c r="V130" s="311"/>
      <c r="W130" s="311"/>
      <c r="X130" s="311"/>
      <c r="Y130" s="311"/>
      <c r="Z130" s="311"/>
      <c r="AA130" s="311"/>
      <c r="AB130" s="311"/>
      <c r="AC130" s="311"/>
      <c r="AD130" s="311"/>
      <c r="AE130" s="311"/>
      <c r="AF130" s="311"/>
      <c r="AG130" s="311"/>
      <c r="AH130" s="311"/>
      <c r="AI130" s="311"/>
      <c r="AJ130" s="311"/>
      <c r="AK130" s="311"/>
      <c r="AL130" s="311"/>
      <c r="AM130" s="311"/>
      <c r="AN130" s="311"/>
      <c r="AO130" s="311"/>
      <c r="AP130" s="311"/>
      <c r="AQ130" s="311"/>
      <c r="AR130" s="311"/>
      <c r="AS130" s="311"/>
      <c r="AT130" s="311"/>
      <c r="AU130" s="311"/>
      <c r="AV130" s="311"/>
      <c r="AW130" s="311"/>
      <c r="AX130" s="311"/>
      <c r="AY130" s="311"/>
      <c r="AZ130" s="311"/>
      <c r="BA130" s="311"/>
      <c r="BB130" s="311"/>
      <c r="BC130" s="311"/>
      <c r="BD130" s="311"/>
      <c r="BE130" s="311"/>
      <c r="BF130" s="311"/>
      <c r="BG130" s="311"/>
      <c r="BH130" s="311"/>
      <c r="BI130" s="311"/>
      <c r="BJ130" s="311"/>
      <c r="BK130" s="311"/>
      <c r="BL130" s="311"/>
      <c r="BM130" s="311"/>
      <c r="BN130" s="311"/>
    </row>
    <row r="131" spans="1:66" s="316" customFormat="1" ht="14.25" customHeight="1">
      <c r="A131" s="310" t="s">
        <v>85</v>
      </c>
      <c r="B131" s="311">
        <v>0.1</v>
      </c>
      <c r="C131" s="310"/>
      <c r="D131" s="313" t="s">
        <v>162</v>
      </c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1"/>
      <c r="T131" s="311"/>
      <c r="U131" s="311"/>
      <c r="V131" s="311"/>
      <c r="W131" s="311"/>
      <c r="X131" s="311"/>
      <c r="Y131" s="311"/>
      <c r="Z131" s="311"/>
      <c r="AA131" s="311"/>
      <c r="AB131" s="311"/>
      <c r="AC131" s="311"/>
      <c r="AD131" s="311"/>
      <c r="AE131" s="311"/>
      <c r="AF131" s="311"/>
      <c r="AG131" s="311"/>
      <c r="AH131" s="311"/>
      <c r="AI131" s="311"/>
      <c r="AJ131" s="311"/>
      <c r="AK131" s="311"/>
      <c r="AL131" s="311"/>
      <c r="AM131" s="311"/>
      <c r="AN131" s="311"/>
      <c r="AO131" s="311"/>
      <c r="AP131" s="311"/>
      <c r="AQ131" s="311"/>
      <c r="AR131" s="311"/>
      <c r="AS131" s="311"/>
      <c r="AT131" s="311"/>
      <c r="AU131" s="311"/>
      <c r="AV131" s="311"/>
      <c r="AW131" s="311"/>
      <c r="AX131" s="311"/>
      <c r="AY131" s="311"/>
      <c r="AZ131" s="311"/>
      <c r="BA131" s="311"/>
      <c r="BB131" s="311"/>
      <c r="BC131" s="311"/>
      <c r="BD131" s="311"/>
      <c r="BE131" s="311"/>
      <c r="BF131" s="311"/>
      <c r="BG131" s="311"/>
      <c r="BH131" s="311"/>
      <c r="BI131" s="311"/>
      <c r="BJ131" s="311"/>
      <c r="BK131" s="311"/>
      <c r="BL131" s="311"/>
      <c r="BM131" s="311"/>
      <c r="BN131" s="311"/>
    </row>
    <row r="132" spans="1:66" s="316" customFormat="1" ht="14.25" customHeight="1">
      <c r="A132" s="317" t="s">
        <v>87</v>
      </c>
      <c r="B132" s="311">
        <v>0.5</v>
      </c>
      <c r="C132" s="310"/>
      <c r="D132" s="313" t="s">
        <v>162</v>
      </c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1"/>
      <c r="T132" s="311"/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311"/>
      <c r="AG132" s="311"/>
      <c r="AH132" s="311"/>
      <c r="AI132" s="311"/>
      <c r="AJ132" s="311"/>
      <c r="AK132" s="311"/>
      <c r="AL132" s="311"/>
      <c r="AM132" s="311"/>
      <c r="AN132" s="311"/>
      <c r="AO132" s="311"/>
      <c r="AP132" s="311"/>
      <c r="AQ132" s="311"/>
      <c r="AR132" s="311"/>
      <c r="AS132" s="311"/>
      <c r="AT132" s="311"/>
      <c r="AU132" s="311"/>
      <c r="AV132" s="311"/>
      <c r="AW132" s="311"/>
      <c r="AX132" s="311"/>
      <c r="AY132" s="311"/>
      <c r="AZ132" s="311"/>
      <c r="BA132" s="311"/>
      <c r="BB132" s="311"/>
      <c r="BC132" s="311"/>
      <c r="BD132" s="311"/>
      <c r="BE132" s="311"/>
      <c r="BF132" s="311"/>
      <c r="BG132" s="311"/>
      <c r="BH132" s="311"/>
      <c r="BI132" s="311"/>
      <c r="BJ132" s="311"/>
      <c r="BK132" s="311"/>
      <c r="BL132" s="311"/>
      <c r="BM132" s="311"/>
      <c r="BN132" s="311"/>
    </row>
    <row r="133" spans="1:66" s="316" customFormat="1" ht="14.25" customHeight="1">
      <c r="A133" s="317" t="s">
        <v>86</v>
      </c>
      <c r="B133" s="311">
        <v>-6.5986839904467161</v>
      </c>
      <c r="C133" s="317"/>
      <c r="D133" s="313" t="s">
        <v>162</v>
      </c>
      <c r="E133" s="313"/>
      <c r="F133" s="313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1"/>
      <c r="T133" s="311"/>
      <c r="U133" s="311"/>
      <c r="V133" s="311"/>
      <c r="W133" s="311"/>
      <c r="X133" s="311"/>
      <c r="Y133" s="311"/>
      <c r="Z133" s="311"/>
      <c r="AA133" s="311"/>
      <c r="AB133" s="311"/>
      <c r="AC133" s="311"/>
      <c r="AD133" s="311"/>
      <c r="AE133" s="311"/>
      <c r="AF133" s="311"/>
      <c r="AG133" s="311"/>
      <c r="AH133" s="311"/>
      <c r="AI133" s="311"/>
      <c r="AJ133" s="311"/>
      <c r="AK133" s="311"/>
      <c r="AL133" s="311"/>
      <c r="AM133" s="311"/>
      <c r="AN133" s="311"/>
      <c r="AO133" s="311"/>
      <c r="AP133" s="311"/>
      <c r="AQ133" s="311"/>
      <c r="AR133" s="311"/>
      <c r="AS133" s="311"/>
      <c r="AT133" s="311"/>
      <c r="AU133" s="311"/>
      <c r="AV133" s="311"/>
      <c r="AW133" s="311"/>
      <c r="AX133" s="311"/>
      <c r="AY133" s="311"/>
      <c r="AZ133" s="311"/>
      <c r="BA133" s="311"/>
      <c r="BB133" s="311"/>
      <c r="BC133" s="311"/>
      <c r="BD133" s="311"/>
      <c r="BE133" s="311"/>
      <c r="BF133" s="311"/>
      <c r="BG133" s="311"/>
      <c r="BH133" s="311"/>
      <c r="BI133" s="311"/>
      <c r="BJ133" s="311"/>
      <c r="BK133" s="311"/>
      <c r="BL133" s="311"/>
      <c r="BM133" s="311"/>
      <c r="BN133" s="311"/>
    </row>
    <row r="134" spans="1:66" s="316" customFormat="1" ht="14.25" customHeight="1">
      <c r="A134" s="318" t="s">
        <v>83</v>
      </c>
      <c r="B134" s="311">
        <v>1.6609949885036206E-2</v>
      </c>
      <c r="C134" s="317"/>
      <c r="D134" s="313" t="s">
        <v>162</v>
      </c>
      <c r="E134" s="313"/>
      <c r="F134" s="313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1"/>
      <c r="T134" s="311"/>
      <c r="U134" s="311"/>
      <c r="V134" s="311"/>
      <c r="W134" s="311"/>
      <c r="X134" s="311"/>
      <c r="Y134" s="311"/>
      <c r="Z134" s="311"/>
      <c r="AA134" s="311"/>
      <c r="AB134" s="311"/>
      <c r="AC134" s="311"/>
      <c r="AD134" s="311"/>
      <c r="AE134" s="311"/>
      <c r="AF134" s="311"/>
      <c r="AG134" s="311"/>
      <c r="AH134" s="311"/>
      <c r="AI134" s="311"/>
      <c r="AJ134" s="311"/>
      <c r="AK134" s="311"/>
      <c r="AL134" s="311"/>
      <c r="AM134" s="311"/>
      <c r="AN134" s="311"/>
      <c r="AO134" s="311"/>
      <c r="AP134" s="311"/>
      <c r="AQ134" s="311"/>
      <c r="AR134" s="311"/>
      <c r="AS134" s="311"/>
      <c r="AT134" s="311"/>
      <c r="AU134" s="311"/>
      <c r="AV134" s="311"/>
      <c r="AW134" s="311"/>
      <c r="AX134" s="311"/>
      <c r="AY134" s="311"/>
      <c r="AZ134" s="311"/>
      <c r="BA134" s="311"/>
      <c r="BB134" s="311"/>
      <c r="BC134" s="311"/>
      <c r="BD134" s="311"/>
      <c r="BE134" s="311"/>
      <c r="BF134" s="311"/>
      <c r="BG134" s="311"/>
      <c r="BH134" s="311"/>
      <c r="BI134" s="311"/>
      <c r="BJ134" s="311"/>
      <c r="BK134" s="311"/>
      <c r="BL134" s="311"/>
      <c r="BM134" s="311"/>
      <c r="BN134" s="311"/>
    </row>
    <row r="135" spans="1:66" s="2" customFormat="1" ht="27.75" customHeight="1">
      <c r="A135" s="319" t="s">
        <v>344</v>
      </c>
      <c r="B135" s="71"/>
      <c r="C135" s="10"/>
      <c r="D135" s="49"/>
      <c r="E135" s="10"/>
      <c r="F135" s="10"/>
    </row>
    <row r="136" spans="1:66" s="29" customFormat="1" ht="14.25" customHeight="1">
      <c r="A136" s="1" t="s">
        <v>324</v>
      </c>
      <c r="B136" s="1">
        <v>2005</v>
      </c>
      <c r="C136" s="1">
        <v>2015</v>
      </c>
      <c r="D136" s="39">
        <v>2025</v>
      </c>
      <c r="E136" s="1">
        <v>2035</v>
      </c>
      <c r="F136" s="1">
        <v>2045</v>
      </c>
      <c r="G136" s="29">
        <v>2055</v>
      </c>
      <c r="H136" s="29">
        <v>2065</v>
      </c>
      <c r="I136" s="29">
        <v>2075</v>
      </c>
      <c r="J136" s="29">
        <v>2085</v>
      </c>
      <c r="K136" s="29">
        <v>2095</v>
      </c>
      <c r="L136" s="29">
        <v>2105</v>
      </c>
      <c r="M136" s="29">
        <v>2115</v>
      </c>
      <c r="N136" s="29">
        <v>2125</v>
      </c>
      <c r="O136" s="29">
        <v>2135</v>
      </c>
      <c r="P136" s="29">
        <v>2145</v>
      </c>
      <c r="Q136" s="29">
        <v>2155</v>
      </c>
      <c r="R136" s="29">
        <v>2165</v>
      </c>
      <c r="S136" s="29">
        <v>2175</v>
      </c>
      <c r="T136" s="29">
        <v>2185</v>
      </c>
      <c r="U136" s="29">
        <v>2195</v>
      </c>
      <c r="V136" s="29">
        <v>2205</v>
      </c>
      <c r="W136" s="29">
        <v>2215</v>
      </c>
      <c r="X136" s="29">
        <v>2225</v>
      </c>
      <c r="Y136" s="29">
        <v>2235</v>
      </c>
      <c r="Z136" s="29">
        <v>2245</v>
      </c>
      <c r="AA136" s="29">
        <v>2255</v>
      </c>
      <c r="AB136" s="29">
        <v>2265</v>
      </c>
      <c r="AC136" s="29">
        <v>2275</v>
      </c>
      <c r="AD136" s="29">
        <v>2285</v>
      </c>
      <c r="AE136" s="29">
        <v>2295</v>
      </c>
      <c r="AF136" s="29">
        <v>2305</v>
      </c>
      <c r="AG136" s="29">
        <v>2315</v>
      </c>
      <c r="AH136" s="29">
        <v>2325</v>
      </c>
      <c r="AI136" s="29">
        <v>2335</v>
      </c>
      <c r="AJ136" s="29">
        <v>2345</v>
      </c>
      <c r="AK136" s="29">
        <v>2355</v>
      </c>
      <c r="AL136" s="29">
        <v>2365</v>
      </c>
      <c r="AM136" s="29">
        <v>2375</v>
      </c>
      <c r="AN136" s="29">
        <v>2385</v>
      </c>
      <c r="AO136" s="29">
        <v>2395</v>
      </c>
      <c r="AP136" s="29">
        <v>2405</v>
      </c>
      <c r="AQ136" s="29">
        <v>2415</v>
      </c>
      <c r="AR136" s="29">
        <v>2425</v>
      </c>
      <c r="AS136" s="29">
        <v>2435</v>
      </c>
      <c r="AT136" s="29">
        <v>2445</v>
      </c>
      <c r="AU136" s="29">
        <v>2455</v>
      </c>
      <c r="AV136" s="29">
        <v>2465</v>
      </c>
      <c r="AW136" s="29">
        <v>2475</v>
      </c>
      <c r="AX136" s="29">
        <v>2485</v>
      </c>
      <c r="AY136" s="29">
        <v>2495</v>
      </c>
      <c r="AZ136" s="29">
        <v>2505</v>
      </c>
      <c r="BA136" s="29">
        <v>2515</v>
      </c>
      <c r="BB136" s="29">
        <v>2525</v>
      </c>
      <c r="BC136" s="29">
        <v>2535</v>
      </c>
      <c r="BD136" s="29">
        <v>2545</v>
      </c>
      <c r="BE136" s="29">
        <v>2555</v>
      </c>
      <c r="BF136" s="29">
        <v>2565</v>
      </c>
      <c r="BG136" s="29">
        <v>2575</v>
      </c>
      <c r="BH136" s="29">
        <v>2585</v>
      </c>
      <c r="BI136" s="29">
        <v>2595</v>
      </c>
    </row>
    <row r="137" spans="1:66" ht="14.25" customHeight="1">
      <c r="A137" s="4" t="s">
        <v>311</v>
      </c>
      <c r="B137" s="4">
        <v>1.6614140194193698</v>
      </c>
      <c r="C137" s="4">
        <v>1.6230895636787737</v>
      </c>
      <c r="D137" s="36">
        <v>1.7927116912107415</v>
      </c>
      <c r="E137" s="4">
        <v>1.9149538778767672</v>
      </c>
      <c r="F137" s="4">
        <v>2.0053836777383345</v>
      </c>
      <c r="G137" s="19">
        <v>2.0624036283691511</v>
      </c>
      <c r="H137" s="19">
        <v>2.0986567014636957</v>
      </c>
      <c r="I137" s="19">
        <v>2.1349828761043188</v>
      </c>
      <c r="J137" s="19">
        <v>2.1731363207063579</v>
      </c>
      <c r="K137" s="19">
        <v>2.2141989874785355</v>
      </c>
      <c r="L137" s="19">
        <v>2.2514329664162473</v>
      </c>
      <c r="M137" s="19">
        <v>2.279313579974898</v>
      </c>
      <c r="N137" s="19">
        <v>2.3350905503198418</v>
      </c>
      <c r="O137" s="19">
        <v>2.3763203158253505</v>
      </c>
      <c r="P137" s="19">
        <v>2.4104142871395609</v>
      </c>
      <c r="Q137" s="19">
        <v>2.4409213423741418</v>
      </c>
      <c r="R137" s="19">
        <v>2.4693464799393805</v>
      </c>
      <c r="S137" s="19">
        <v>2.496020925166933</v>
      </c>
      <c r="T137" s="19">
        <v>2.5204436140056599</v>
      </c>
      <c r="U137" s="19">
        <v>2.5413742992210335</v>
      </c>
      <c r="V137" s="19">
        <v>2.5545917802866183</v>
      </c>
      <c r="W137" s="19">
        <v>2.5566436015623659</v>
      </c>
      <c r="X137" s="19">
        <v>2.5453346328388409</v>
      </c>
      <c r="Y137" s="19">
        <v>2.5155543711882054</v>
      </c>
      <c r="Z137" s="19">
        <v>2.4607796889831031</v>
      </c>
      <c r="AA137" s="19">
        <v>2.2124352441199608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</row>
    <row r="138" spans="1:66" ht="14.25" customHeight="1">
      <c r="A138" s="4" t="s">
        <v>312</v>
      </c>
      <c r="B138" s="4">
        <v>1.1456625342073461</v>
      </c>
      <c r="C138" s="4">
        <v>0.99377439380320809</v>
      </c>
      <c r="D138" s="36">
        <v>1.106091255414513</v>
      </c>
      <c r="E138" s="4">
        <v>1.1891433774865861</v>
      </c>
      <c r="F138" s="4">
        <v>1.2523730974526894</v>
      </c>
      <c r="G138" s="19">
        <v>1.2928181437698956</v>
      </c>
      <c r="H138" s="19">
        <v>1.3183434625106527</v>
      </c>
      <c r="I138" s="19">
        <v>1.3386059895372324</v>
      </c>
      <c r="J138" s="19">
        <v>1.3549362742712396</v>
      </c>
      <c r="K138" s="19">
        <v>1.3681143488253336</v>
      </c>
      <c r="L138" s="19">
        <v>1.3984482484510008</v>
      </c>
      <c r="M138" s="19">
        <v>1.4455054856817873</v>
      </c>
      <c r="N138" s="19">
        <v>1.5025460085607012</v>
      </c>
      <c r="O138" s="19">
        <v>1.5508468835563445</v>
      </c>
      <c r="P138" s="19">
        <v>1.5937712427920367</v>
      </c>
      <c r="Q138" s="19">
        <v>1.6330162507505706</v>
      </c>
      <c r="R138" s="19">
        <v>1.6693500930261795</v>
      </c>
      <c r="S138" s="19">
        <v>1.702982797894818</v>
      </c>
      <c r="T138" s="19">
        <v>1.7337044322562822</v>
      </c>
      <c r="U138" s="19">
        <v>1.7609119499453574</v>
      </c>
      <c r="V138" s="19">
        <v>1.7847514783916407</v>
      </c>
      <c r="W138" s="19">
        <v>1.8039239494398163</v>
      </c>
      <c r="X138" s="19">
        <v>1.8151124339258142</v>
      </c>
      <c r="Y138" s="19">
        <v>1.8150967085132714</v>
      </c>
      <c r="Z138" s="19">
        <v>1.7999730351279735</v>
      </c>
      <c r="AA138" s="19">
        <v>1.6746389280778642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</row>
    <row r="139" spans="1:66" ht="14.25" customHeight="1">
      <c r="A139" s="4" t="s">
        <v>313</v>
      </c>
      <c r="B139" s="4">
        <v>0.3698406448791311</v>
      </c>
      <c r="C139" s="4">
        <v>0.38197401254589891</v>
      </c>
      <c r="D139" s="36">
        <v>0.38396443104633809</v>
      </c>
      <c r="E139" s="4">
        <v>0.37210633662893772</v>
      </c>
      <c r="F139" s="4">
        <v>0.3466557634269794</v>
      </c>
      <c r="G139" s="19">
        <v>0.33328314208815596</v>
      </c>
      <c r="H139" s="19">
        <v>0.32634839091858414</v>
      </c>
      <c r="I139" s="19">
        <v>0.31899193358800321</v>
      </c>
      <c r="J139" s="19">
        <v>0.31154769471063382</v>
      </c>
      <c r="K139" s="19">
        <v>0.30420062276098331</v>
      </c>
      <c r="L139" s="19">
        <v>0.30377378536957356</v>
      </c>
      <c r="M139" s="19">
        <v>0.30957701737570981</v>
      </c>
      <c r="N139" s="19">
        <v>0.31883340937135979</v>
      </c>
      <c r="O139" s="19">
        <v>0.32604075971343938</v>
      </c>
      <c r="P139" s="19">
        <v>0.3321524630364644</v>
      </c>
      <c r="Q139" s="19">
        <v>0.3376397034748892</v>
      </c>
      <c r="R139" s="19">
        <v>0.34271701963070211</v>
      </c>
      <c r="S139" s="19">
        <v>0.34745221550954103</v>
      </c>
      <c r="T139" s="19">
        <v>0.35181172938412236</v>
      </c>
      <c r="U139" s="19">
        <v>0.35567514358659963</v>
      </c>
      <c r="V139" s="19">
        <v>0.35897349489095615</v>
      </c>
      <c r="W139" s="19">
        <v>0.36141926471703639</v>
      </c>
      <c r="X139" s="19">
        <v>0.3624313826610564</v>
      </c>
      <c r="Y139" s="19">
        <v>0.36138270092761454</v>
      </c>
      <c r="Z139" s="19">
        <v>0.35750636061505703</v>
      </c>
      <c r="AA139" s="19">
        <v>0.33195583783382276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</row>
    <row r="140" spans="1:66" ht="14.25" customHeight="1">
      <c r="A140" s="4" t="s">
        <v>314</v>
      </c>
      <c r="B140" s="4">
        <v>0.43100236821563387</v>
      </c>
      <c r="C140" s="4">
        <v>0.42305073907611485</v>
      </c>
      <c r="D140" s="36">
        <v>0.44320939329804349</v>
      </c>
      <c r="E140" s="4">
        <v>0.44907441009379195</v>
      </c>
      <c r="F140" s="4">
        <v>0.45104509609266963</v>
      </c>
      <c r="G140" s="19">
        <v>0.45153585782783329</v>
      </c>
      <c r="H140" s="19">
        <v>0.45065064798637416</v>
      </c>
      <c r="I140" s="19">
        <v>0.44771356039635307</v>
      </c>
      <c r="J140" s="19">
        <v>0.44333249231418942</v>
      </c>
      <c r="K140" s="19">
        <v>0.43791839304944841</v>
      </c>
      <c r="L140" s="19">
        <v>0.44427888760300321</v>
      </c>
      <c r="M140" s="19">
        <v>0.46236990711141535</v>
      </c>
      <c r="N140" s="19">
        <v>0.48420713860522552</v>
      </c>
      <c r="O140" s="19">
        <v>0.50350171176537062</v>
      </c>
      <c r="P140" s="19">
        <v>0.52126134489655129</v>
      </c>
      <c r="Q140" s="19">
        <v>0.53795978382588672</v>
      </c>
      <c r="R140" s="19">
        <v>0.55376782279765469</v>
      </c>
      <c r="S140" s="19">
        <v>0.56865797419609676</v>
      </c>
      <c r="T140" s="19">
        <v>0.58242735971531867</v>
      </c>
      <c r="U140" s="19">
        <v>0.59468199959240697</v>
      </c>
      <c r="V140" s="19">
        <v>0.60412806687781795</v>
      </c>
      <c r="W140" s="19">
        <v>0.60967604038157885</v>
      </c>
      <c r="X140" s="19">
        <v>0.61061104628830087</v>
      </c>
      <c r="Y140" s="19">
        <v>0.60530534752531195</v>
      </c>
      <c r="Z140" s="19">
        <v>0.5916545776586174</v>
      </c>
      <c r="AA140" s="19">
        <v>0.51703036590895834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</row>
    <row r="141" spans="1:66" ht="14.25" customHeight="1">
      <c r="A141" s="4" t="s">
        <v>315</v>
      </c>
      <c r="B141" s="4">
        <v>0.25652713039837899</v>
      </c>
      <c r="C141" s="4">
        <v>0.23333916590858167</v>
      </c>
      <c r="D141" s="36">
        <v>0.26348479109060952</v>
      </c>
      <c r="E141" s="4">
        <v>0.28529529374708018</v>
      </c>
      <c r="F141" s="4">
        <v>0.30202884136271047</v>
      </c>
      <c r="G141" s="19">
        <v>0.31399452748540979</v>
      </c>
      <c r="H141" s="19">
        <v>0.32341667809792968</v>
      </c>
      <c r="I141" s="19">
        <v>0.33109670503954469</v>
      </c>
      <c r="J141" s="19">
        <v>0.33737506982912091</v>
      </c>
      <c r="K141" s="19">
        <v>0.34250060867120535</v>
      </c>
      <c r="L141" s="19">
        <v>0.35242321321460329</v>
      </c>
      <c r="M141" s="19">
        <v>0.36741244554003444</v>
      </c>
      <c r="N141" s="19">
        <v>0.38376425573394241</v>
      </c>
      <c r="O141" s="19">
        <v>0.39841645512417045</v>
      </c>
      <c r="P141" s="19">
        <v>0.41185381679329564</v>
      </c>
      <c r="Q141" s="19">
        <v>0.42428722848823153</v>
      </c>
      <c r="R141" s="19">
        <v>0.43576866507390893</v>
      </c>
      <c r="S141" s="19">
        <v>0.44623881421629341</v>
      </c>
      <c r="T141" s="19">
        <v>0.45552737320809678</v>
      </c>
      <c r="U141" s="19">
        <v>0.46333274562784854</v>
      </c>
      <c r="V141" s="19">
        <v>0.47006902131946204</v>
      </c>
      <c r="W141" s="19">
        <v>0.47525277918015102</v>
      </c>
      <c r="X141" s="19">
        <v>0.47710220677851062</v>
      </c>
      <c r="Y141" s="19">
        <v>0.47413013247824243</v>
      </c>
      <c r="Z141" s="19">
        <v>0.46455663996188779</v>
      </c>
      <c r="AA141" s="19">
        <v>0.40688086249080119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</row>
    <row r="142" spans="1:66" ht="14.25" customHeight="1">
      <c r="A142" s="4" t="s">
        <v>316</v>
      </c>
      <c r="B142" s="4">
        <v>1.5999444497034192</v>
      </c>
      <c r="C142" s="4">
        <v>2.8420864715293934</v>
      </c>
      <c r="D142" s="36">
        <v>3.2061376566936595</v>
      </c>
      <c r="E142" s="4">
        <v>3.4256046471586443</v>
      </c>
      <c r="F142" s="4">
        <v>3.5437386805848039</v>
      </c>
      <c r="G142" s="19">
        <v>3.585671721958684</v>
      </c>
      <c r="H142" s="19">
        <v>3.6128309161319567</v>
      </c>
      <c r="I142" s="19">
        <v>3.6246984282210888</v>
      </c>
      <c r="J142" s="19">
        <v>3.6251742162607767</v>
      </c>
      <c r="K142" s="19">
        <v>3.6153421662676593</v>
      </c>
      <c r="L142" s="19">
        <v>3.6627797357526517</v>
      </c>
      <c r="M142" s="19">
        <v>3.7799692307305106</v>
      </c>
      <c r="N142" s="19">
        <v>3.8641810164868891</v>
      </c>
      <c r="O142" s="19">
        <v>3.9475682280595468</v>
      </c>
      <c r="P142" s="19">
        <v>4.02757831352113</v>
      </c>
      <c r="Q142" s="19">
        <v>4.1024063645780497</v>
      </c>
      <c r="R142" s="19">
        <v>4.1705806199302682</v>
      </c>
      <c r="S142" s="19">
        <v>4.230575964217107</v>
      </c>
      <c r="T142" s="19">
        <v>4.2804113362284388</v>
      </c>
      <c r="U142" s="19">
        <v>4.3172846372682203</v>
      </c>
      <c r="V142" s="19">
        <v>4.3451174116294391</v>
      </c>
      <c r="W142" s="19">
        <v>4.3598955102225778</v>
      </c>
      <c r="X142" s="19">
        <v>4.3464270990629714</v>
      </c>
      <c r="Y142" s="19">
        <v>4.2928243871034946</v>
      </c>
      <c r="Z142" s="19">
        <v>4.1853414702206733</v>
      </c>
      <c r="AA142" s="19">
        <v>3.6886464190747481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0</v>
      </c>
      <c r="BG142" s="19">
        <v>0</v>
      </c>
      <c r="BH142" s="19">
        <v>0</v>
      </c>
      <c r="BI142" s="19">
        <v>0</v>
      </c>
    </row>
    <row r="143" spans="1:66" ht="14.25" customHeight="1">
      <c r="A143" s="4" t="s">
        <v>317</v>
      </c>
      <c r="B143" s="4">
        <v>0.40499472440009932</v>
      </c>
      <c r="C143" s="4">
        <v>0.72268116278293004</v>
      </c>
      <c r="D143" s="36">
        <v>0.95136415657421813</v>
      </c>
      <c r="E143" s="4">
        <v>1.1732052903697956</v>
      </c>
      <c r="F143" s="4">
        <v>1.3870584013928566</v>
      </c>
      <c r="G143" s="19">
        <v>1.5651983358354182</v>
      </c>
      <c r="H143" s="19">
        <v>1.7176976183897452</v>
      </c>
      <c r="I143" s="19">
        <v>1.8658653062918047</v>
      </c>
      <c r="J143" s="19">
        <v>2.0098269995203122</v>
      </c>
      <c r="K143" s="19">
        <v>2.1496360359774016</v>
      </c>
      <c r="L143" s="19">
        <v>2.283957092877603</v>
      </c>
      <c r="M143" s="19">
        <v>2.4124604621169445</v>
      </c>
      <c r="N143" s="19">
        <v>2.5381390337346295</v>
      </c>
      <c r="O143" s="19">
        <v>2.6529264298016351</v>
      </c>
      <c r="P143" s="19">
        <v>2.7578955707465256</v>
      </c>
      <c r="Q143" s="19">
        <v>2.8534089157218312</v>
      </c>
      <c r="R143" s="19">
        <v>2.9394093994465629</v>
      </c>
      <c r="S143" s="19">
        <v>3.0155132844817549</v>
      </c>
      <c r="T143" s="19">
        <v>3.0809397311614108</v>
      </c>
      <c r="U143" s="19">
        <v>3.1343776626832374</v>
      </c>
      <c r="V143" s="19">
        <v>3.1918363289624714</v>
      </c>
      <c r="W143" s="19">
        <v>3.2547576049415823</v>
      </c>
      <c r="X143" s="19">
        <v>3.3026565191732198</v>
      </c>
      <c r="Y143" s="19">
        <v>3.3262648080786428</v>
      </c>
      <c r="Z143" s="19">
        <v>3.3156666886416963</v>
      </c>
      <c r="AA143" s="19">
        <v>3.0654584295467795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</row>
    <row r="144" spans="1:66" ht="14.25" customHeight="1">
      <c r="A144" s="4" t="s">
        <v>318</v>
      </c>
      <c r="B144" s="4">
        <v>0.58943423723936128</v>
      </c>
      <c r="C144" s="4">
        <v>0.80698509993939882</v>
      </c>
      <c r="D144" s="36">
        <v>1.0437807646262807</v>
      </c>
      <c r="E144" s="4">
        <v>1.2739845719504084</v>
      </c>
      <c r="F144" s="4">
        <v>1.4937471134705864</v>
      </c>
      <c r="G144" s="19">
        <v>1.6734534771207188</v>
      </c>
      <c r="H144" s="19">
        <v>1.8325185619577071</v>
      </c>
      <c r="I144" s="19">
        <v>1.9954777030800088</v>
      </c>
      <c r="J144" s="19">
        <v>2.1637008946346694</v>
      </c>
      <c r="K144" s="19">
        <v>2.3382424008222378</v>
      </c>
      <c r="L144" s="19">
        <v>2.463708330024196</v>
      </c>
      <c r="M144" s="19">
        <v>2.5279783146839225</v>
      </c>
      <c r="N144" s="19">
        <v>2.608041316065556</v>
      </c>
      <c r="O144" s="19">
        <v>2.6710517837232239</v>
      </c>
      <c r="P144" s="19">
        <v>2.7225947358609082</v>
      </c>
      <c r="Q144" s="19">
        <v>2.7654968219617522</v>
      </c>
      <c r="R144" s="19">
        <v>2.8010667915791538</v>
      </c>
      <c r="S144" s="19">
        <v>2.8296957121711288</v>
      </c>
      <c r="T144" s="19">
        <v>2.851063885193585</v>
      </c>
      <c r="U144" s="19">
        <v>2.8641713668022803</v>
      </c>
      <c r="V144" s="19">
        <v>2.8824518017489811</v>
      </c>
      <c r="W144" s="19">
        <v>2.9063947114753947</v>
      </c>
      <c r="X144" s="19">
        <v>2.918244004740842</v>
      </c>
      <c r="Y144" s="19">
        <v>2.9099087273657136</v>
      </c>
      <c r="Z144" s="19">
        <v>2.8727617691244993</v>
      </c>
      <c r="AA144" s="19">
        <v>2.6200747577238244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</row>
    <row r="145" spans="1:61" ht="14.25" customHeight="1">
      <c r="A145" s="4" t="s">
        <v>319</v>
      </c>
      <c r="B145" s="4">
        <v>0.1913029872516217</v>
      </c>
      <c r="C145" s="4">
        <v>0.24390148283972424</v>
      </c>
      <c r="D145" s="36">
        <v>0.35373965665690793</v>
      </c>
      <c r="E145" s="4">
        <v>0.48181967984315183</v>
      </c>
      <c r="F145" s="4">
        <v>0.62583133934463908</v>
      </c>
      <c r="G145" s="19">
        <v>0.7584893200762266</v>
      </c>
      <c r="H145" s="19">
        <v>0.87749333906053473</v>
      </c>
      <c r="I145" s="19">
        <v>1.003853801115564</v>
      </c>
      <c r="J145" s="19">
        <v>1.137683606672091</v>
      </c>
      <c r="K145" s="19">
        <v>1.2789696799871797</v>
      </c>
      <c r="L145" s="19">
        <v>1.3886152098082138</v>
      </c>
      <c r="M145" s="19">
        <v>1.4586413028377665</v>
      </c>
      <c r="N145" s="19">
        <v>1.5198138828710965</v>
      </c>
      <c r="O145" s="19">
        <v>1.5747443507739083</v>
      </c>
      <c r="P145" s="19">
        <v>1.6232067554717513</v>
      </c>
      <c r="Q145" s="19">
        <v>1.6650283257767799</v>
      </c>
      <c r="R145" s="19">
        <v>1.7000557802205321</v>
      </c>
      <c r="S145" s="19">
        <v>1.7280990149097215</v>
      </c>
      <c r="T145" s="19">
        <v>1.748834937362495</v>
      </c>
      <c r="U145" s="19">
        <v>1.7617082900139982</v>
      </c>
      <c r="V145" s="19">
        <v>1.7761488150522577</v>
      </c>
      <c r="W145" s="19">
        <v>1.7929751460583001</v>
      </c>
      <c r="X145" s="19">
        <v>1.8133338863923936</v>
      </c>
      <c r="Y145" s="19">
        <v>1.8223908980497623</v>
      </c>
      <c r="Z145" s="19">
        <v>1.8136192273168288</v>
      </c>
      <c r="AA145" s="19">
        <v>1.674320217177808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0</v>
      </c>
      <c r="AV145" s="19">
        <v>0</v>
      </c>
      <c r="AW145" s="19">
        <v>0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</row>
    <row r="146" spans="1:61" ht="14.25" customHeight="1">
      <c r="A146" s="4" t="s">
        <v>320</v>
      </c>
      <c r="B146" s="4">
        <v>0.41212692374686288</v>
      </c>
      <c r="C146" s="4">
        <v>0.5327436469074458</v>
      </c>
      <c r="D146" s="36">
        <v>0.67574720152887058</v>
      </c>
      <c r="E146" s="4">
        <v>0.81191487554751418</v>
      </c>
      <c r="F146" s="4">
        <v>0.93402223947222995</v>
      </c>
      <c r="G146" s="19">
        <v>1.0345511864901882</v>
      </c>
      <c r="H146" s="19">
        <v>1.1246233195469484</v>
      </c>
      <c r="I146" s="19">
        <v>1.2114072895727106</v>
      </c>
      <c r="J146" s="19">
        <v>1.2951980195623192</v>
      </c>
      <c r="K146" s="19">
        <v>1.3762237607654677</v>
      </c>
      <c r="L146" s="19">
        <v>1.4560844622049083</v>
      </c>
      <c r="M146" s="19">
        <v>1.5328657415716276</v>
      </c>
      <c r="N146" s="19">
        <v>1.6175086285927396</v>
      </c>
      <c r="O146" s="19">
        <v>1.6919487063967511</v>
      </c>
      <c r="P146" s="19">
        <v>1.7588278059890161</v>
      </c>
      <c r="Q146" s="19">
        <v>1.8194564113945302</v>
      </c>
      <c r="R146" s="19">
        <v>1.8744016308573741</v>
      </c>
      <c r="S146" s="19">
        <v>1.9237650378329312</v>
      </c>
      <c r="T146" s="19">
        <v>1.9672620042741114</v>
      </c>
      <c r="U146" s="19">
        <v>2.0042081394953186</v>
      </c>
      <c r="V146" s="19">
        <v>2.0429556786623122</v>
      </c>
      <c r="W146" s="19">
        <v>2.0841172019339798</v>
      </c>
      <c r="X146" s="19">
        <v>2.1166556306828981</v>
      </c>
      <c r="Y146" s="19">
        <v>2.1353427394713984</v>
      </c>
      <c r="Z146" s="19">
        <v>2.1344808157414321</v>
      </c>
      <c r="AA146" s="19">
        <v>1.9944844110422093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</row>
    <row r="147" spans="1:61" ht="14.25" customHeight="1">
      <c r="A147" s="4" t="s">
        <v>321</v>
      </c>
      <c r="B147" s="4">
        <v>0.54156849752830349</v>
      </c>
      <c r="C147" s="4">
        <v>0.56942681429125508</v>
      </c>
      <c r="D147" s="36">
        <v>0.6198785706466845</v>
      </c>
      <c r="E147" s="4">
        <v>0.64999403603263683</v>
      </c>
      <c r="F147" s="4">
        <v>0.66238689909170767</v>
      </c>
      <c r="G147" s="19">
        <v>0.65965112052958486</v>
      </c>
      <c r="H147" s="19">
        <v>0.64886200048544995</v>
      </c>
      <c r="I147" s="19">
        <v>0.63766528527198052</v>
      </c>
      <c r="J147" s="19">
        <v>0.62660949205032712</v>
      </c>
      <c r="K147" s="19">
        <v>0.61589568604510692</v>
      </c>
      <c r="L147" s="19">
        <v>0.61515764467273693</v>
      </c>
      <c r="M147" s="19">
        <v>0.6235543896681417</v>
      </c>
      <c r="N147" s="19">
        <v>0.63665038163180454</v>
      </c>
      <c r="O147" s="19">
        <v>0.64665854038027049</v>
      </c>
      <c r="P147" s="19">
        <v>0.65505192772991883</v>
      </c>
      <c r="Q147" s="19">
        <v>0.6625361605664718</v>
      </c>
      <c r="R147" s="19">
        <v>0.66939934704054183</v>
      </c>
      <c r="S147" s="19">
        <v>0.67568582005358946</v>
      </c>
      <c r="T147" s="19">
        <v>0.68126053833683786</v>
      </c>
      <c r="U147" s="19">
        <v>0.68582309112377693</v>
      </c>
      <c r="V147" s="19">
        <v>0.68909139258801</v>
      </c>
      <c r="W147" s="19">
        <v>0.69040140494562263</v>
      </c>
      <c r="X147" s="19">
        <v>0.6885857670823039</v>
      </c>
      <c r="Y147" s="19">
        <v>0.68231485463514663</v>
      </c>
      <c r="Z147" s="19">
        <v>0.66996999238662447</v>
      </c>
      <c r="AA147" s="19">
        <v>0.61091748088156339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0</v>
      </c>
    </row>
    <row r="148" spans="1:61" ht="14.25" customHeight="1">
      <c r="A148" s="4" t="s">
        <v>322</v>
      </c>
      <c r="B148" s="4">
        <v>0.36381783863801526</v>
      </c>
      <c r="C148" s="4">
        <v>0.63050158117884181</v>
      </c>
      <c r="D148" s="36">
        <v>0.8782657880475192</v>
      </c>
      <c r="E148" s="4">
        <v>1.1508416134336061</v>
      </c>
      <c r="F148" s="4">
        <v>1.437751743419349</v>
      </c>
      <c r="G148" s="19">
        <v>1.7038451223708944</v>
      </c>
      <c r="H148" s="19">
        <v>1.9538304387374028</v>
      </c>
      <c r="I148" s="19">
        <v>2.2116816359970786</v>
      </c>
      <c r="J148" s="19">
        <v>2.4764451291787961</v>
      </c>
      <c r="K148" s="19">
        <v>2.747093852371771</v>
      </c>
      <c r="L148" s="19">
        <v>2.9969199041852908</v>
      </c>
      <c r="M148" s="19">
        <v>3.2255593611653786</v>
      </c>
      <c r="N148" s="19">
        <v>3.422755171279396</v>
      </c>
      <c r="O148" s="19">
        <v>3.6146027289294476</v>
      </c>
      <c r="P148" s="19">
        <v>3.7974738228032288</v>
      </c>
      <c r="Q148" s="19">
        <v>3.9688376438842123</v>
      </c>
      <c r="R148" s="19">
        <v>4.1267473178087366</v>
      </c>
      <c r="S148" s="19">
        <v>4.2694627579084043</v>
      </c>
      <c r="T148" s="19">
        <v>4.3950763043448378</v>
      </c>
      <c r="U148" s="19">
        <v>4.5011709135179983</v>
      </c>
      <c r="V148" s="19">
        <v>4.609086786938863</v>
      </c>
      <c r="W148" s="19">
        <v>4.7207155927569042</v>
      </c>
      <c r="X148" s="19">
        <v>4.8077467571906904</v>
      </c>
      <c r="Y148" s="19">
        <v>4.8569997833532588</v>
      </c>
      <c r="Z148" s="19">
        <v>4.8544610904151027</v>
      </c>
      <c r="AA148" s="19">
        <v>4.5145960416589013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0</v>
      </c>
    </row>
    <row r="149" spans="1:61" ht="14.25" customHeight="1">
      <c r="A149" s="4" t="s">
        <v>323</v>
      </c>
      <c r="B149" s="4">
        <v>7.9676363556275431</v>
      </c>
      <c r="C149" s="4">
        <v>10.003554134481567</v>
      </c>
      <c r="D149" s="36">
        <v>11.718375356834388</v>
      </c>
      <c r="E149" s="4">
        <v>13.177938010168919</v>
      </c>
      <c r="F149" s="4">
        <v>14.442022892849556</v>
      </c>
      <c r="G149" s="19">
        <v>15.434895583922161</v>
      </c>
      <c r="H149" s="19">
        <v>16.285272075286983</v>
      </c>
      <c r="I149" s="19">
        <v>17.122040514215687</v>
      </c>
      <c r="J149" s="19">
        <v>17.954966209710832</v>
      </c>
      <c r="K149" s="19">
        <v>18.788336543022332</v>
      </c>
      <c r="L149" s="19">
        <v>19.61757948058003</v>
      </c>
      <c r="M149" s="19">
        <v>20.425207238458132</v>
      </c>
      <c r="N149" s="19">
        <v>21.231530793253178</v>
      </c>
      <c r="O149" s="19">
        <v>21.954626894049458</v>
      </c>
      <c r="P149" s="19">
        <v>22.61208208678039</v>
      </c>
      <c r="Q149" s="19">
        <v>23.21099495279735</v>
      </c>
      <c r="R149" s="19">
        <v>23.752610967350993</v>
      </c>
      <c r="S149" s="19">
        <v>24.234150318558324</v>
      </c>
    </row>
    <row r="150" spans="1:61" ht="14.25" customHeight="1">
      <c r="A150" s="4" t="s">
        <v>328</v>
      </c>
    </row>
    <row r="151" spans="1:61" ht="14.25" customHeight="1">
      <c r="A151" s="4" t="s">
        <v>325</v>
      </c>
    </row>
    <row r="152" spans="1:61" ht="14.25" customHeight="1">
      <c r="A152" s="4" t="s">
        <v>311</v>
      </c>
      <c r="B152" s="4">
        <f t="shared" ref="B152:S152" si="0">+B137/B$149</f>
        <v>0.20852031208049709</v>
      </c>
      <c r="C152" s="4">
        <f t="shared" si="0"/>
        <v>0.16225129007740308</v>
      </c>
      <c r="D152" s="4">
        <f t="shared" si="0"/>
        <v>0.1529829551129028</v>
      </c>
      <c r="E152" s="4">
        <f t="shared" si="0"/>
        <v>0.1453151378006991</v>
      </c>
      <c r="F152" s="4">
        <f t="shared" si="0"/>
        <v>0.13885753350600402</v>
      </c>
      <c r="G152" s="4">
        <f t="shared" si="0"/>
        <v>0.13361953873646315</v>
      </c>
      <c r="H152" s="4">
        <f t="shared" si="0"/>
        <v>0.12886838437586942</v>
      </c>
      <c r="I152" s="4">
        <f t="shared" si="0"/>
        <v>0.12469208178381164</v>
      </c>
      <c r="J152" s="4">
        <f t="shared" si="0"/>
        <v>0.121032604312618</v>
      </c>
      <c r="K152" s="4">
        <f t="shared" si="0"/>
        <v>0.11784965541831596</v>
      </c>
      <c r="L152" s="4">
        <f t="shared" si="0"/>
        <v>0.11476609378058091</v>
      </c>
      <c r="M152" s="4">
        <f t="shared" si="0"/>
        <v>0.11159316786187772</v>
      </c>
      <c r="N152" s="4">
        <f t="shared" si="0"/>
        <v>0.10998220397098603</v>
      </c>
      <c r="O152" s="4">
        <f t="shared" si="0"/>
        <v>0.10823779093551456</v>
      </c>
      <c r="P152" s="4">
        <f t="shared" si="0"/>
        <v>0.10659851126883851</v>
      </c>
      <c r="Q152" s="4">
        <f t="shared" si="0"/>
        <v>0.10516228827493525</v>
      </c>
      <c r="R152" s="4">
        <f t="shared" si="0"/>
        <v>0.10396105435876526</v>
      </c>
      <c r="S152" s="4">
        <f t="shared" si="0"/>
        <v>0.10299601563730086</v>
      </c>
      <c r="T152" s="4">
        <f t="shared" ref="T152:T163" si="1">+S152</f>
        <v>0.10299601563730086</v>
      </c>
      <c r="U152" s="4">
        <f t="shared" ref="U152:BI158" si="2">+T152</f>
        <v>0.10299601563730086</v>
      </c>
      <c r="V152" s="4">
        <f t="shared" si="2"/>
        <v>0.10299601563730086</v>
      </c>
      <c r="W152" s="4">
        <f t="shared" si="2"/>
        <v>0.10299601563730086</v>
      </c>
      <c r="X152" s="4">
        <f t="shared" si="2"/>
        <v>0.10299601563730086</v>
      </c>
      <c r="Y152" s="4">
        <f t="shared" si="2"/>
        <v>0.10299601563730086</v>
      </c>
      <c r="Z152" s="4">
        <f t="shared" si="2"/>
        <v>0.10299601563730086</v>
      </c>
      <c r="AA152" s="4">
        <f t="shared" si="2"/>
        <v>0.10299601563730086</v>
      </c>
      <c r="AB152" s="4">
        <f t="shared" si="2"/>
        <v>0.10299601563730086</v>
      </c>
      <c r="AC152" s="4">
        <f t="shared" si="2"/>
        <v>0.10299601563730086</v>
      </c>
      <c r="AD152" s="4">
        <f t="shared" si="2"/>
        <v>0.10299601563730086</v>
      </c>
      <c r="AE152" s="4">
        <f t="shared" si="2"/>
        <v>0.10299601563730086</v>
      </c>
      <c r="AF152" s="4">
        <f t="shared" si="2"/>
        <v>0.10299601563730086</v>
      </c>
      <c r="AG152" s="4">
        <f t="shared" si="2"/>
        <v>0.10299601563730086</v>
      </c>
      <c r="AH152" s="4">
        <f t="shared" si="2"/>
        <v>0.10299601563730086</v>
      </c>
      <c r="AI152" s="4">
        <f t="shared" si="2"/>
        <v>0.10299601563730086</v>
      </c>
      <c r="AJ152" s="4">
        <f t="shared" si="2"/>
        <v>0.10299601563730086</v>
      </c>
      <c r="AK152" s="4">
        <f t="shared" si="2"/>
        <v>0.10299601563730086</v>
      </c>
      <c r="AL152" s="4">
        <f t="shared" si="2"/>
        <v>0.10299601563730086</v>
      </c>
      <c r="AM152" s="4">
        <f t="shared" si="2"/>
        <v>0.10299601563730086</v>
      </c>
      <c r="AN152" s="4">
        <f t="shared" si="2"/>
        <v>0.10299601563730086</v>
      </c>
      <c r="AO152" s="4">
        <f t="shared" si="2"/>
        <v>0.10299601563730086</v>
      </c>
      <c r="AP152" s="4">
        <f t="shared" si="2"/>
        <v>0.10299601563730086</v>
      </c>
      <c r="AQ152" s="4">
        <f t="shared" si="2"/>
        <v>0.10299601563730086</v>
      </c>
      <c r="AR152" s="4">
        <f t="shared" si="2"/>
        <v>0.10299601563730086</v>
      </c>
      <c r="AS152" s="4">
        <f t="shared" si="2"/>
        <v>0.10299601563730086</v>
      </c>
      <c r="AT152" s="4">
        <f t="shared" si="2"/>
        <v>0.10299601563730086</v>
      </c>
      <c r="AU152" s="4">
        <f t="shared" si="2"/>
        <v>0.10299601563730086</v>
      </c>
      <c r="AV152" s="4">
        <f t="shared" si="2"/>
        <v>0.10299601563730086</v>
      </c>
      <c r="AW152" s="4">
        <f t="shared" si="2"/>
        <v>0.10299601563730086</v>
      </c>
      <c r="AX152" s="4">
        <f t="shared" si="2"/>
        <v>0.10299601563730086</v>
      </c>
      <c r="AY152" s="4">
        <f t="shared" si="2"/>
        <v>0.10299601563730086</v>
      </c>
      <c r="AZ152" s="4">
        <f t="shared" si="2"/>
        <v>0.10299601563730086</v>
      </c>
      <c r="BA152" s="4">
        <f t="shared" si="2"/>
        <v>0.10299601563730086</v>
      </c>
      <c r="BB152" s="4">
        <f t="shared" si="2"/>
        <v>0.10299601563730086</v>
      </c>
      <c r="BC152" s="4">
        <f t="shared" si="2"/>
        <v>0.10299601563730086</v>
      </c>
      <c r="BD152" s="4">
        <f t="shared" si="2"/>
        <v>0.10299601563730086</v>
      </c>
      <c r="BE152" s="4">
        <f t="shared" si="2"/>
        <v>0.10299601563730086</v>
      </c>
      <c r="BF152" s="4">
        <f t="shared" si="2"/>
        <v>0.10299601563730086</v>
      </c>
      <c r="BG152" s="4">
        <f t="shared" si="2"/>
        <v>0.10299601563730086</v>
      </c>
      <c r="BH152" s="4">
        <f t="shared" si="2"/>
        <v>0.10299601563730086</v>
      </c>
      <c r="BI152" s="4">
        <f t="shared" si="2"/>
        <v>0.10299601563730086</v>
      </c>
    </row>
    <row r="153" spans="1:61" ht="14.25" customHeight="1">
      <c r="A153" s="4" t="s">
        <v>312</v>
      </c>
      <c r="B153" s="4">
        <f t="shared" ref="B153:Q163" si="3">+B138/B$149</f>
        <v>0.14378951085012362</v>
      </c>
      <c r="C153" s="4">
        <f t="shared" si="3"/>
        <v>9.9342131850692517E-2</v>
      </c>
      <c r="D153" s="4">
        <f t="shared" si="3"/>
        <v>9.4389471384309157E-2</v>
      </c>
      <c r="E153" s="4">
        <f t="shared" si="3"/>
        <v>9.0237439011245063E-2</v>
      </c>
      <c r="F153" s="4">
        <f t="shared" si="3"/>
        <v>8.6717290697050239E-2</v>
      </c>
      <c r="G153" s="4">
        <f t="shared" si="3"/>
        <v>8.3759435672280558E-2</v>
      </c>
      <c r="H153" s="4">
        <f t="shared" si="3"/>
        <v>8.0953112506560357E-2</v>
      </c>
      <c r="I153" s="4">
        <f t="shared" si="3"/>
        <v>7.8180283969416259E-2</v>
      </c>
      <c r="J153" s="4">
        <f t="shared" si="3"/>
        <v>7.5463036713398587E-2</v>
      </c>
      <c r="K153" s="4">
        <f t="shared" si="3"/>
        <v>7.2817215387459513E-2</v>
      </c>
      <c r="L153" s="4">
        <f t="shared" si="3"/>
        <v>7.1285463623856474E-2</v>
      </c>
      <c r="M153" s="4">
        <f t="shared" si="3"/>
        <v>7.0770664346557016E-2</v>
      </c>
      <c r="N153" s="4">
        <f t="shared" si="3"/>
        <v>7.0769556052838675E-2</v>
      </c>
      <c r="O153" s="4">
        <f t="shared" si="3"/>
        <v>7.0638726453451289E-2</v>
      </c>
      <c r="P153" s="4">
        <f t="shared" si="3"/>
        <v>7.0483170752497701E-2</v>
      </c>
      <c r="Q153" s="4">
        <f t="shared" si="3"/>
        <v>7.0355288692773688E-2</v>
      </c>
      <c r="R153" s="4">
        <f t="shared" ref="R153:S163" si="4">+R138/R$149</f>
        <v>7.0280698628069752E-2</v>
      </c>
      <c r="S153" s="4">
        <f t="shared" si="4"/>
        <v>7.0272024210012718E-2</v>
      </c>
      <c r="T153" s="4">
        <f t="shared" si="1"/>
        <v>7.0272024210012718E-2</v>
      </c>
      <c r="U153" s="4">
        <f t="shared" ref="U153:AI153" si="5">+T153</f>
        <v>7.0272024210012718E-2</v>
      </c>
      <c r="V153" s="4">
        <f t="shared" si="5"/>
        <v>7.0272024210012718E-2</v>
      </c>
      <c r="W153" s="4">
        <f t="shared" si="5"/>
        <v>7.0272024210012718E-2</v>
      </c>
      <c r="X153" s="4">
        <f t="shared" si="5"/>
        <v>7.0272024210012718E-2</v>
      </c>
      <c r="Y153" s="4">
        <f t="shared" si="5"/>
        <v>7.0272024210012718E-2</v>
      </c>
      <c r="Z153" s="4">
        <f t="shared" si="5"/>
        <v>7.0272024210012718E-2</v>
      </c>
      <c r="AA153" s="4">
        <f t="shared" si="5"/>
        <v>7.0272024210012718E-2</v>
      </c>
      <c r="AB153" s="4">
        <f t="shared" si="5"/>
        <v>7.0272024210012718E-2</v>
      </c>
      <c r="AC153" s="4">
        <f t="shared" si="5"/>
        <v>7.0272024210012718E-2</v>
      </c>
      <c r="AD153" s="4">
        <f t="shared" si="5"/>
        <v>7.0272024210012718E-2</v>
      </c>
      <c r="AE153" s="4">
        <f t="shared" si="5"/>
        <v>7.0272024210012718E-2</v>
      </c>
      <c r="AF153" s="4">
        <f t="shared" si="5"/>
        <v>7.0272024210012718E-2</v>
      </c>
      <c r="AG153" s="4">
        <f t="shared" si="5"/>
        <v>7.0272024210012718E-2</v>
      </c>
      <c r="AH153" s="4">
        <f t="shared" si="5"/>
        <v>7.0272024210012718E-2</v>
      </c>
      <c r="AI153" s="4">
        <f t="shared" si="5"/>
        <v>7.0272024210012718E-2</v>
      </c>
      <c r="AJ153" s="4">
        <f t="shared" si="2"/>
        <v>7.0272024210012718E-2</v>
      </c>
      <c r="AK153" s="4">
        <f t="shared" si="2"/>
        <v>7.0272024210012718E-2</v>
      </c>
      <c r="AL153" s="4">
        <f t="shared" si="2"/>
        <v>7.0272024210012718E-2</v>
      </c>
      <c r="AM153" s="4">
        <f t="shared" si="2"/>
        <v>7.0272024210012718E-2</v>
      </c>
      <c r="AN153" s="4">
        <f t="shared" si="2"/>
        <v>7.0272024210012718E-2</v>
      </c>
      <c r="AO153" s="4">
        <f t="shared" si="2"/>
        <v>7.0272024210012718E-2</v>
      </c>
      <c r="AP153" s="4">
        <f t="shared" si="2"/>
        <v>7.0272024210012718E-2</v>
      </c>
      <c r="AQ153" s="4">
        <f t="shared" si="2"/>
        <v>7.0272024210012718E-2</v>
      </c>
      <c r="AR153" s="4">
        <f t="shared" si="2"/>
        <v>7.0272024210012718E-2</v>
      </c>
      <c r="AS153" s="4">
        <f t="shared" si="2"/>
        <v>7.0272024210012718E-2</v>
      </c>
      <c r="AT153" s="4">
        <f t="shared" si="2"/>
        <v>7.0272024210012718E-2</v>
      </c>
      <c r="AU153" s="4">
        <f t="shared" si="2"/>
        <v>7.0272024210012718E-2</v>
      </c>
      <c r="AV153" s="4">
        <f t="shared" si="2"/>
        <v>7.0272024210012718E-2</v>
      </c>
      <c r="AW153" s="4">
        <f t="shared" si="2"/>
        <v>7.0272024210012718E-2</v>
      </c>
      <c r="AX153" s="4">
        <f t="shared" si="2"/>
        <v>7.0272024210012718E-2</v>
      </c>
      <c r="AY153" s="4">
        <f t="shared" si="2"/>
        <v>7.0272024210012718E-2</v>
      </c>
      <c r="AZ153" s="4">
        <f t="shared" si="2"/>
        <v>7.0272024210012718E-2</v>
      </c>
      <c r="BA153" s="4">
        <f t="shared" si="2"/>
        <v>7.0272024210012718E-2</v>
      </c>
      <c r="BB153" s="4">
        <f t="shared" si="2"/>
        <v>7.0272024210012718E-2</v>
      </c>
      <c r="BC153" s="4">
        <f t="shared" si="2"/>
        <v>7.0272024210012718E-2</v>
      </c>
      <c r="BD153" s="4">
        <f t="shared" si="2"/>
        <v>7.0272024210012718E-2</v>
      </c>
      <c r="BE153" s="4">
        <f t="shared" si="2"/>
        <v>7.0272024210012718E-2</v>
      </c>
      <c r="BF153" s="4">
        <f t="shared" si="2"/>
        <v>7.0272024210012718E-2</v>
      </c>
      <c r="BG153" s="4">
        <f t="shared" si="2"/>
        <v>7.0272024210012718E-2</v>
      </c>
      <c r="BH153" s="4">
        <f t="shared" si="2"/>
        <v>7.0272024210012718E-2</v>
      </c>
      <c r="BI153" s="4">
        <f t="shared" si="2"/>
        <v>7.0272024210012718E-2</v>
      </c>
    </row>
    <row r="154" spans="1:61" ht="14.25" customHeight="1">
      <c r="A154" s="4" t="s">
        <v>313</v>
      </c>
      <c r="B154" s="4">
        <f t="shared" si="3"/>
        <v>4.6417862007207766E-2</v>
      </c>
      <c r="C154" s="4">
        <f t="shared" ref="C154:Q154" si="6">+C139/C$149</f>
        <v>3.8183830207831899E-2</v>
      </c>
      <c r="D154" s="4">
        <f t="shared" si="6"/>
        <v>3.2766012297293624E-2</v>
      </c>
      <c r="E154" s="4">
        <f t="shared" si="6"/>
        <v>2.8237068374566434E-2</v>
      </c>
      <c r="F154" s="4">
        <f t="shared" si="6"/>
        <v>2.4003269209510354E-2</v>
      </c>
      <c r="G154" s="4">
        <f t="shared" si="6"/>
        <v>2.1592834255083789E-2</v>
      </c>
      <c r="H154" s="4">
        <f t="shared" si="6"/>
        <v>2.0039480421934132E-2</v>
      </c>
      <c r="I154" s="4">
        <f t="shared" si="6"/>
        <v>1.8630485853783494E-2</v>
      </c>
      <c r="J154" s="4">
        <f t="shared" si="6"/>
        <v>1.7351616877013958E-2</v>
      </c>
      <c r="K154" s="4">
        <f t="shared" si="6"/>
        <v>1.619092898748177E-2</v>
      </c>
      <c r="L154" s="4">
        <f t="shared" si="6"/>
        <v>1.5484774034956118E-2</v>
      </c>
      <c r="M154" s="4">
        <f t="shared" si="6"/>
        <v>1.5156615732780165E-2</v>
      </c>
      <c r="N154" s="4">
        <f t="shared" si="6"/>
        <v>1.501697698936888E-2</v>
      </c>
      <c r="O154" s="4">
        <f t="shared" si="6"/>
        <v>1.4850662745801838E-2</v>
      </c>
      <c r="P154" s="4">
        <f t="shared" si="6"/>
        <v>1.4689158732120884E-2</v>
      </c>
      <c r="Q154" s="4">
        <f t="shared" si="6"/>
        <v>1.4546541592099973E-2</v>
      </c>
      <c r="R154" s="4">
        <f t="shared" si="4"/>
        <v>1.4428604084905938E-2</v>
      </c>
      <c r="S154" s="4">
        <f t="shared" si="4"/>
        <v>1.4337297200119488E-2</v>
      </c>
      <c r="T154" s="4">
        <f t="shared" si="1"/>
        <v>1.4337297200119488E-2</v>
      </c>
      <c r="U154" s="4">
        <f t="shared" si="2"/>
        <v>1.4337297200119488E-2</v>
      </c>
      <c r="V154" s="4">
        <f t="shared" si="2"/>
        <v>1.4337297200119488E-2</v>
      </c>
      <c r="W154" s="4">
        <f t="shared" si="2"/>
        <v>1.4337297200119488E-2</v>
      </c>
      <c r="X154" s="4">
        <f t="shared" si="2"/>
        <v>1.4337297200119488E-2</v>
      </c>
      <c r="Y154" s="4">
        <f t="shared" si="2"/>
        <v>1.4337297200119488E-2</v>
      </c>
      <c r="Z154" s="4">
        <f t="shared" si="2"/>
        <v>1.4337297200119488E-2</v>
      </c>
      <c r="AA154" s="4">
        <f t="shared" si="2"/>
        <v>1.4337297200119488E-2</v>
      </c>
      <c r="AB154" s="4">
        <f t="shared" si="2"/>
        <v>1.4337297200119488E-2</v>
      </c>
      <c r="AC154" s="4">
        <f t="shared" si="2"/>
        <v>1.4337297200119488E-2</v>
      </c>
      <c r="AD154" s="4">
        <f t="shared" si="2"/>
        <v>1.4337297200119488E-2</v>
      </c>
      <c r="AE154" s="4">
        <f t="shared" si="2"/>
        <v>1.4337297200119488E-2</v>
      </c>
      <c r="AF154" s="4">
        <f t="shared" si="2"/>
        <v>1.4337297200119488E-2</v>
      </c>
      <c r="AG154" s="4">
        <f t="shared" si="2"/>
        <v>1.4337297200119488E-2</v>
      </c>
      <c r="AH154" s="4">
        <f t="shared" si="2"/>
        <v>1.4337297200119488E-2</v>
      </c>
      <c r="AI154" s="4">
        <f t="shared" si="2"/>
        <v>1.4337297200119488E-2</v>
      </c>
      <c r="AJ154" s="4">
        <f t="shared" si="2"/>
        <v>1.4337297200119488E-2</v>
      </c>
      <c r="AK154" s="4">
        <f t="shared" si="2"/>
        <v>1.4337297200119488E-2</v>
      </c>
      <c r="AL154" s="4">
        <f t="shared" si="2"/>
        <v>1.4337297200119488E-2</v>
      </c>
      <c r="AM154" s="4">
        <f t="shared" si="2"/>
        <v>1.4337297200119488E-2</v>
      </c>
      <c r="AN154" s="4">
        <f t="shared" si="2"/>
        <v>1.4337297200119488E-2</v>
      </c>
      <c r="AO154" s="4">
        <f t="shared" si="2"/>
        <v>1.4337297200119488E-2</v>
      </c>
      <c r="AP154" s="4">
        <f t="shared" si="2"/>
        <v>1.4337297200119488E-2</v>
      </c>
      <c r="AQ154" s="4">
        <f t="shared" si="2"/>
        <v>1.4337297200119488E-2</v>
      </c>
      <c r="AR154" s="4">
        <f t="shared" si="2"/>
        <v>1.4337297200119488E-2</v>
      </c>
      <c r="AS154" s="4">
        <f t="shared" si="2"/>
        <v>1.4337297200119488E-2</v>
      </c>
      <c r="AT154" s="4">
        <f t="shared" si="2"/>
        <v>1.4337297200119488E-2</v>
      </c>
      <c r="AU154" s="4">
        <f t="shared" si="2"/>
        <v>1.4337297200119488E-2</v>
      </c>
      <c r="AV154" s="4">
        <f t="shared" si="2"/>
        <v>1.4337297200119488E-2</v>
      </c>
      <c r="AW154" s="4">
        <f t="shared" si="2"/>
        <v>1.4337297200119488E-2</v>
      </c>
      <c r="AX154" s="4">
        <f t="shared" si="2"/>
        <v>1.4337297200119488E-2</v>
      </c>
      <c r="AY154" s="4">
        <f t="shared" si="2"/>
        <v>1.4337297200119488E-2</v>
      </c>
      <c r="AZ154" s="4">
        <f t="shared" si="2"/>
        <v>1.4337297200119488E-2</v>
      </c>
      <c r="BA154" s="4">
        <f t="shared" si="2"/>
        <v>1.4337297200119488E-2</v>
      </c>
      <c r="BB154" s="4">
        <f t="shared" si="2"/>
        <v>1.4337297200119488E-2</v>
      </c>
      <c r="BC154" s="4">
        <f t="shared" si="2"/>
        <v>1.4337297200119488E-2</v>
      </c>
      <c r="BD154" s="4">
        <f t="shared" si="2"/>
        <v>1.4337297200119488E-2</v>
      </c>
      <c r="BE154" s="4">
        <f t="shared" si="2"/>
        <v>1.4337297200119488E-2</v>
      </c>
      <c r="BF154" s="4">
        <f t="shared" si="2"/>
        <v>1.4337297200119488E-2</v>
      </c>
      <c r="BG154" s="4">
        <f t="shared" si="2"/>
        <v>1.4337297200119488E-2</v>
      </c>
      <c r="BH154" s="4">
        <f t="shared" si="2"/>
        <v>1.4337297200119488E-2</v>
      </c>
      <c r="BI154" s="4">
        <f t="shared" si="2"/>
        <v>1.4337297200119488E-2</v>
      </c>
    </row>
    <row r="155" spans="1:61" ht="14.25" customHeight="1">
      <c r="A155" s="4" t="s">
        <v>314</v>
      </c>
      <c r="B155" s="4">
        <f t="shared" si="3"/>
        <v>5.4094131430987916E-2</v>
      </c>
      <c r="C155" s="4">
        <f t="shared" si="3"/>
        <v>4.2290043457443582E-2</v>
      </c>
      <c r="D155" s="4">
        <f t="shared" si="3"/>
        <v>3.782174403890852E-2</v>
      </c>
      <c r="E155" s="4">
        <f t="shared" si="3"/>
        <v>3.4077744920886568E-2</v>
      </c>
      <c r="F155" s="4">
        <f t="shared" si="3"/>
        <v>3.1231434781618318E-2</v>
      </c>
      <c r="G155" s="4">
        <f t="shared" si="3"/>
        <v>2.9254221732356773E-2</v>
      </c>
      <c r="H155" s="4">
        <f t="shared" si="3"/>
        <v>2.767228240971422E-2</v>
      </c>
      <c r="I155" s="4">
        <f t="shared" si="3"/>
        <v>2.614837641720541E-2</v>
      </c>
      <c r="J155" s="4">
        <f t="shared" si="3"/>
        <v>2.4691357652035891E-2</v>
      </c>
      <c r="K155" s="4">
        <f t="shared" si="3"/>
        <v>2.3307991745127848E-2</v>
      </c>
      <c r="L155" s="4">
        <f t="shared" si="3"/>
        <v>2.2646977831429552E-2</v>
      </c>
      <c r="M155" s="4">
        <f t="shared" si="3"/>
        <v>2.2637219868243498E-2</v>
      </c>
      <c r="N155" s="4">
        <f t="shared" si="3"/>
        <v>2.2806039909241675E-2</v>
      </c>
      <c r="O155" s="4">
        <f t="shared" si="3"/>
        <v>2.2933740308829335E-2</v>
      </c>
      <c r="P155" s="4">
        <f t="shared" si="3"/>
        <v>2.3052337369732716E-2</v>
      </c>
      <c r="Q155" s="4">
        <f t="shared" si="3"/>
        <v>2.3176937693532726E-2</v>
      </c>
      <c r="R155" s="4">
        <f t="shared" si="4"/>
        <v>2.33139768743248E-2</v>
      </c>
      <c r="S155" s="4">
        <f t="shared" si="4"/>
        <v>2.3465150076279872E-2</v>
      </c>
      <c r="T155" s="4">
        <f t="shared" si="1"/>
        <v>2.3465150076279872E-2</v>
      </c>
      <c r="U155" s="4">
        <f t="shared" si="2"/>
        <v>2.3465150076279872E-2</v>
      </c>
      <c r="V155" s="4">
        <f t="shared" si="2"/>
        <v>2.3465150076279872E-2</v>
      </c>
      <c r="W155" s="4">
        <f t="shared" si="2"/>
        <v>2.3465150076279872E-2</v>
      </c>
      <c r="X155" s="4">
        <f t="shared" si="2"/>
        <v>2.3465150076279872E-2</v>
      </c>
      <c r="Y155" s="4">
        <f t="shared" si="2"/>
        <v>2.3465150076279872E-2</v>
      </c>
      <c r="Z155" s="4">
        <f t="shared" si="2"/>
        <v>2.3465150076279872E-2</v>
      </c>
      <c r="AA155" s="4">
        <f t="shared" si="2"/>
        <v>2.3465150076279872E-2</v>
      </c>
      <c r="AB155" s="4">
        <f t="shared" si="2"/>
        <v>2.3465150076279872E-2</v>
      </c>
      <c r="AC155" s="4">
        <f t="shared" si="2"/>
        <v>2.3465150076279872E-2</v>
      </c>
      <c r="AD155" s="4">
        <f t="shared" si="2"/>
        <v>2.3465150076279872E-2</v>
      </c>
      <c r="AE155" s="4">
        <f t="shared" si="2"/>
        <v>2.3465150076279872E-2</v>
      </c>
      <c r="AF155" s="4">
        <f t="shared" si="2"/>
        <v>2.3465150076279872E-2</v>
      </c>
      <c r="AG155" s="4">
        <f t="shared" si="2"/>
        <v>2.3465150076279872E-2</v>
      </c>
      <c r="AH155" s="4">
        <f t="shared" si="2"/>
        <v>2.3465150076279872E-2</v>
      </c>
      <c r="AI155" s="4">
        <f t="shared" si="2"/>
        <v>2.3465150076279872E-2</v>
      </c>
      <c r="AJ155" s="4">
        <f t="shared" si="2"/>
        <v>2.3465150076279872E-2</v>
      </c>
      <c r="AK155" s="4">
        <f t="shared" si="2"/>
        <v>2.3465150076279872E-2</v>
      </c>
      <c r="AL155" s="4">
        <f t="shared" si="2"/>
        <v>2.3465150076279872E-2</v>
      </c>
      <c r="AM155" s="4">
        <f t="shared" si="2"/>
        <v>2.3465150076279872E-2</v>
      </c>
      <c r="AN155" s="4">
        <f t="shared" si="2"/>
        <v>2.3465150076279872E-2</v>
      </c>
      <c r="AO155" s="4">
        <f t="shared" si="2"/>
        <v>2.3465150076279872E-2</v>
      </c>
      <c r="AP155" s="4">
        <f t="shared" si="2"/>
        <v>2.3465150076279872E-2</v>
      </c>
      <c r="AQ155" s="4">
        <f t="shared" si="2"/>
        <v>2.3465150076279872E-2</v>
      </c>
      <c r="AR155" s="4">
        <f t="shared" si="2"/>
        <v>2.3465150076279872E-2</v>
      </c>
      <c r="AS155" s="4">
        <f t="shared" si="2"/>
        <v>2.3465150076279872E-2</v>
      </c>
      <c r="AT155" s="4">
        <f t="shared" si="2"/>
        <v>2.3465150076279872E-2</v>
      </c>
      <c r="AU155" s="4">
        <f t="shared" si="2"/>
        <v>2.3465150076279872E-2</v>
      </c>
      <c r="AV155" s="4">
        <f t="shared" si="2"/>
        <v>2.3465150076279872E-2</v>
      </c>
      <c r="AW155" s="4">
        <f t="shared" si="2"/>
        <v>2.3465150076279872E-2</v>
      </c>
      <c r="AX155" s="4">
        <f t="shared" si="2"/>
        <v>2.3465150076279872E-2</v>
      </c>
      <c r="AY155" s="4">
        <f t="shared" si="2"/>
        <v>2.3465150076279872E-2</v>
      </c>
      <c r="AZ155" s="4">
        <f t="shared" si="2"/>
        <v>2.3465150076279872E-2</v>
      </c>
      <c r="BA155" s="4">
        <f t="shared" si="2"/>
        <v>2.3465150076279872E-2</v>
      </c>
      <c r="BB155" s="4">
        <f t="shared" si="2"/>
        <v>2.3465150076279872E-2</v>
      </c>
      <c r="BC155" s="4">
        <f t="shared" si="2"/>
        <v>2.3465150076279872E-2</v>
      </c>
      <c r="BD155" s="4">
        <f t="shared" si="2"/>
        <v>2.3465150076279872E-2</v>
      </c>
      <c r="BE155" s="4">
        <f t="shared" si="2"/>
        <v>2.3465150076279872E-2</v>
      </c>
      <c r="BF155" s="4">
        <f t="shared" si="2"/>
        <v>2.3465150076279872E-2</v>
      </c>
      <c r="BG155" s="4">
        <f t="shared" si="2"/>
        <v>2.3465150076279872E-2</v>
      </c>
      <c r="BH155" s="4">
        <f t="shared" si="2"/>
        <v>2.3465150076279872E-2</v>
      </c>
      <c r="BI155" s="4">
        <f t="shared" si="2"/>
        <v>2.3465150076279872E-2</v>
      </c>
    </row>
    <row r="156" spans="1:61" ht="14.25" customHeight="1">
      <c r="A156" s="4" t="s">
        <v>315</v>
      </c>
      <c r="B156" s="4">
        <f t="shared" si="3"/>
        <v>3.2196139350309808E-2</v>
      </c>
      <c r="C156" s="4">
        <f t="shared" si="3"/>
        <v>2.3325626349566853E-2</v>
      </c>
      <c r="D156" s="4">
        <f t="shared" si="3"/>
        <v>2.2484754333879566E-2</v>
      </c>
      <c r="E156" s="4">
        <f t="shared" si="3"/>
        <v>2.1649463939421215E-2</v>
      </c>
      <c r="F156" s="4">
        <f t="shared" si="3"/>
        <v>2.0913195028395164E-2</v>
      </c>
      <c r="G156" s="4">
        <f t="shared" si="3"/>
        <v>2.0343158512357143E-2</v>
      </c>
      <c r="H156" s="4">
        <f t="shared" si="3"/>
        <v>1.9859458079838702E-2</v>
      </c>
      <c r="I156" s="4">
        <f t="shared" si="3"/>
        <v>1.9337455997995651E-2</v>
      </c>
      <c r="J156" s="4">
        <f t="shared" si="3"/>
        <v>1.8790069883097508E-2</v>
      </c>
      <c r="K156" s="4">
        <f t="shared" si="3"/>
        <v>1.8229426957885968E-2</v>
      </c>
      <c r="L156" s="4">
        <f t="shared" si="3"/>
        <v>1.7964663457256617E-2</v>
      </c>
      <c r="M156" s="4">
        <f t="shared" si="3"/>
        <v>1.7988186912896647E-2</v>
      </c>
      <c r="N156" s="4">
        <f t="shared" si="3"/>
        <v>1.8075204254979702E-2</v>
      </c>
      <c r="O156" s="4">
        <f t="shared" si="3"/>
        <v>1.8147266043139022E-2</v>
      </c>
      <c r="P156" s="4">
        <f t="shared" si="3"/>
        <v>1.8213882968082629E-2</v>
      </c>
      <c r="Q156" s="4">
        <f t="shared" si="3"/>
        <v>1.8279579541983278E-2</v>
      </c>
      <c r="R156" s="4">
        <f t="shared" si="4"/>
        <v>1.8346137427708142E-2</v>
      </c>
      <c r="S156" s="4">
        <f t="shared" si="4"/>
        <v>1.8413635648474425E-2</v>
      </c>
      <c r="T156" s="4">
        <f t="shared" si="1"/>
        <v>1.8413635648474425E-2</v>
      </c>
      <c r="U156" s="4">
        <f t="shared" si="2"/>
        <v>1.8413635648474425E-2</v>
      </c>
      <c r="V156" s="4">
        <f t="shared" si="2"/>
        <v>1.8413635648474425E-2</v>
      </c>
      <c r="W156" s="4">
        <f t="shared" si="2"/>
        <v>1.8413635648474425E-2</v>
      </c>
      <c r="X156" s="4">
        <f t="shared" si="2"/>
        <v>1.8413635648474425E-2</v>
      </c>
      <c r="Y156" s="4">
        <f t="shared" si="2"/>
        <v>1.8413635648474425E-2</v>
      </c>
      <c r="Z156" s="4">
        <f t="shared" si="2"/>
        <v>1.8413635648474425E-2</v>
      </c>
      <c r="AA156" s="4">
        <f t="shared" si="2"/>
        <v>1.8413635648474425E-2</v>
      </c>
      <c r="AB156" s="4">
        <f t="shared" si="2"/>
        <v>1.8413635648474425E-2</v>
      </c>
      <c r="AC156" s="4">
        <f t="shared" si="2"/>
        <v>1.8413635648474425E-2</v>
      </c>
      <c r="AD156" s="4">
        <f t="shared" si="2"/>
        <v>1.8413635648474425E-2</v>
      </c>
      <c r="AE156" s="4">
        <f t="shared" si="2"/>
        <v>1.8413635648474425E-2</v>
      </c>
      <c r="AF156" s="4">
        <f t="shared" si="2"/>
        <v>1.8413635648474425E-2</v>
      </c>
      <c r="AG156" s="4">
        <f t="shared" si="2"/>
        <v>1.8413635648474425E-2</v>
      </c>
      <c r="AH156" s="4">
        <f t="shared" si="2"/>
        <v>1.8413635648474425E-2</v>
      </c>
      <c r="AI156" s="4">
        <f t="shared" si="2"/>
        <v>1.8413635648474425E-2</v>
      </c>
      <c r="AJ156" s="4">
        <f t="shared" si="2"/>
        <v>1.8413635648474425E-2</v>
      </c>
      <c r="AK156" s="4">
        <f t="shared" si="2"/>
        <v>1.8413635648474425E-2</v>
      </c>
      <c r="AL156" s="4">
        <f t="shared" si="2"/>
        <v>1.8413635648474425E-2</v>
      </c>
      <c r="AM156" s="4">
        <f t="shared" si="2"/>
        <v>1.8413635648474425E-2</v>
      </c>
      <c r="AN156" s="4">
        <f t="shared" si="2"/>
        <v>1.8413635648474425E-2</v>
      </c>
      <c r="AO156" s="4">
        <f t="shared" si="2"/>
        <v>1.8413635648474425E-2</v>
      </c>
      <c r="AP156" s="4">
        <f t="shared" si="2"/>
        <v>1.8413635648474425E-2</v>
      </c>
      <c r="AQ156" s="4">
        <f t="shared" si="2"/>
        <v>1.8413635648474425E-2</v>
      </c>
      <c r="AR156" s="4">
        <f t="shared" si="2"/>
        <v>1.8413635648474425E-2</v>
      </c>
      <c r="AS156" s="4">
        <f t="shared" si="2"/>
        <v>1.8413635648474425E-2</v>
      </c>
      <c r="AT156" s="4">
        <f t="shared" si="2"/>
        <v>1.8413635648474425E-2</v>
      </c>
      <c r="AU156" s="4">
        <f t="shared" si="2"/>
        <v>1.8413635648474425E-2</v>
      </c>
      <c r="AV156" s="4">
        <f t="shared" si="2"/>
        <v>1.8413635648474425E-2</v>
      </c>
      <c r="AW156" s="4">
        <f t="shared" si="2"/>
        <v>1.8413635648474425E-2</v>
      </c>
      <c r="AX156" s="4">
        <f t="shared" si="2"/>
        <v>1.8413635648474425E-2</v>
      </c>
      <c r="AY156" s="4">
        <f t="shared" si="2"/>
        <v>1.8413635648474425E-2</v>
      </c>
      <c r="AZ156" s="4">
        <f t="shared" si="2"/>
        <v>1.8413635648474425E-2</v>
      </c>
      <c r="BA156" s="4">
        <f t="shared" si="2"/>
        <v>1.8413635648474425E-2</v>
      </c>
      <c r="BB156" s="4">
        <f t="shared" si="2"/>
        <v>1.8413635648474425E-2</v>
      </c>
      <c r="BC156" s="4">
        <f t="shared" si="2"/>
        <v>1.8413635648474425E-2</v>
      </c>
      <c r="BD156" s="4">
        <f t="shared" si="2"/>
        <v>1.8413635648474425E-2</v>
      </c>
      <c r="BE156" s="4">
        <f t="shared" si="2"/>
        <v>1.8413635648474425E-2</v>
      </c>
      <c r="BF156" s="4">
        <f t="shared" si="2"/>
        <v>1.8413635648474425E-2</v>
      </c>
      <c r="BG156" s="4">
        <f t="shared" si="2"/>
        <v>1.8413635648474425E-2</v>
      </c>
      <c r="BH156" s="4">
        <f t="shared" si="2"/>
        <v>1.8413635648474425E-2</v>
      </c>
      <c r="BI156" s="4">
        <f t="shared" si="2"/>
        <v>1.8413635648474425E-2</v>
      </c>
    </row>
    <row r="157" spans="1:61" ht="14.25" customHeight="1">
      <c r="A157" s="4" t="s">
        <v>316</v>
      </c>
      <c r="B157" s="4">
        <f t="shared" si="3"/>
        <v>0.20080540555460694</v>
      </c>
      <c r="C157" s="4">
        <f t="shared" si="3"/>
        <v>0.28410767146577592</v>
      </c>
      <c r="D157" s="4">
        <f t="shared" si="3"/>
        <v>0.27359916021326086</v>
      </c>
      <c r="E157" s="4">
        <f t="shared" si="3"/>
        <v>0.25994997430669609</v>
      </c>
      <c r="F157" s="4">
        <f t="shared" si="3"/>
        <v>0.24537689123449302</v>
      </c>
      <c r="G157" s="4">
        <f t="shared" si="3"/>
        <v>0.23230942525414408</v>
      </c>
      <c r="H157" s="4">
        <f t="shared" si="3"/>
        <v>0.22184651870903979</v>
      </c>
      <c r="I157" s="4">
        <f t="shared" si="3"/>
        <v>0.21169780699979415</v>
      </c>
      <c r="J157" s="4">
        <f t="shared" si="3"/>
        <v>0.20190370585605022</v>
      </c>
      <c r="K157" s="4">
        <f t="shared" si="3"/>
        <v>0.19242481408554157</v>
      </c>
      <c r="L157" s="4">
        <f t="shared" si="3"/>
        <v>0.18670905548661271</v>
      </c>
      <c r="M157" s="4">
        <f t="shared" si="3"/>
        <v>0.18506393529331233</v>
      </c>
      <c r="N157" s="4">
        <f t="shared" si="3"/>
        <v>0.1820019976004191</v>
      </c>
      <c r="O157" s="4">
        <f t="shared" si="3"/>
        <v>0.17980575334347806</v>
      </c>
      <c r="P157" s="4">
        <f t="shared" si="3"/>
        <v>0.17811620787790067</v>
      </c>
      <c r="Q157" s="4">
        <f t="shared" si="3"/>
        <v>0.17674409791225407</v>
      </c>
      <c r="R157" s="4">
        <f t="shared" si="4"/>
        <v>0.17558409160419941</v>
      </c>
      <c r="S157" s="4">
        <f t="shared" si="4"/>
        <v>0.17457083943963841</v>
      </c>
      <c r="T157" s="4">
        <f t="shared" si="1"/>
        <v>0.17457083943963841</v>
      </c>
      <c r="U157" s="4">
        <f t="shared" si="2"/>
        <v>0.17457083943963841</v>
      </c>
      <c r="V157" s="4">
        <f t="shared" si="2"/>
        <v>0.17457083943963841</v>
      </c>
      <c r="W157" s="4">
        <f t="shared" si="2"/>
        <v>0.17457083943963841</v>
      </c>
      <c r="X157" s="4">
        <f t="shared" si="2"/>
        <v>0.17457083943963841</v>
      </c>
      <c r="Y157" s="4">
        <f t="shared" si="2"/>
        <v>0.17457083943963841</v>
      </c>
      <c r="Z157" s="4">
        <f t="shared" si="2"/>
        <v>0.17457083943963841</v>
      </c>
      <c r="AA157" s="4">
        <f t="shared" si="2"/>
        <v>0.17457083943963841</v>
      </c>
      <c r="AB157" s="4">
        <f t="shared" si="2"/>
        <v>0.17457083943963841</v>
      </c>
      <c r="AC157" s="4">
        <f t="shared" si="2"/>
        <v>0.17457083943963841</v>
      </c>
      <c r="AD157" s="4">
        <f t="shared" si="2"/>
        <v>0.17457083943963841</v>
      </c>
      <c r="AE157" s="4">
        <f t="shared" si="2"/>
        <v>0.17457083943963841</v>
      </c>
      <c r="AF157" s="4">
        <f t="shared" si="2"/>
        <v>0.17457083943963841</v>
      </c>
      <c r="AG157" s="4">
        <f t="shared" si="2"/>
        <v>0.17457083943963841</v>
      </c>
      <c r="AH157" s="4">
        <f t="shared" si="2"/>
        <v>0.17457083943963841</v>
      </c>
      <c r="AI157" s="4">
        <f t="shared" si="2"/>
        <v>0.17457083943963841</v>
      </c>
      <c r="AJ157" s="4">
        <f t="shared" si="2"/>
        <v>0.17457083943963841</v>
      </c>
      <c r="AK157" s="4">
        <f t="shared" si="2"/>
        <v>0.17457083943963841</v>
      </c>
      <c r="AL157" s="4">
        <f t="shared" si="2"/>
        <v>0.17457083943963841</v>
      </c>
      <c r="AM157" s="4">
        <f t="shared" si="2"/>
        <v>0.17457083943963841</v>
      </c>
      <c r="AN157" s="4">
        <f t="shared" si="2"/>
        <v>0.17457083943963841</v>
      </c>
      <c r="AO157" s="4">
        <f t="shared" si="2"/>
        <v>0.17457083943963841</v>
      </c>
      <c r="AP157" s="4">
        <f t="shared" si="2"/>
        <v>0.17457083943963841</v>
      </c>
      <c r="AQ157" s="4">
        <f t="shared" si="2"/>
        <v>0.17457083943963841</v>
      </c>
      <c r="AR157" s="4">
        <f t="shared" si="2"/>
        <v>0.17457083943963841</v>
      </c>
      <c r="AS157" s="4">
        <f t="shared" si="2"/>
        <v>0.17457083943963841</v>
      </c>
      <c r="AT157" s="4">
        <f t="shared" si="2"/>
        <v>0.17457083943963841</v>
      </c>
      <c r="AU157" s="4">
        <f t="shared" si="2"/>
        <v>0.17457083943963841</v>
      </c>
      <c r="AV157" s="4">
        <f t="shared" si="2"/>
        <v>0.17457083943963841</v>
      </c>
      <c r="AW157" s="4">
        <f t="shared" si="2"/>
        <v>0.17457083943963841</v>
      </c>
      <c r="AX157" s="4">
        <f t="shared" si="2"/>
        <v>0.17457083943963841</v>
      </c>
      <c r="AY157" s="4">
        <f t="shared" si="2"/>
        <v>0.17457083943963841</v>
      </c>
      <c r="AZ157" s="4">
        <f t="shared" si="2"/>
        <v>0.17457083943963841</v>
      </c>
      <c r="BA157" s="4">
        <f t="shared" si="2"/>
        <v>0.17457083943963841</v>
      </c>
      <c r="BB157" s="4">
        <f t="shared" si="2"/>
        <v>0.17457083943963841</v>
      </c>
      <c r="BC157" s="4">
        <f t="shared" si="2"/>
        <v>0.17457083943963841</v>
      </c>
      <c r="BD157" s="4">
        <f t="shared" si="2"/>
        <v>0.17457083943963841</v>
      </c>
      <c r="BE157" s="4">
        <f t="shared" si="2"/>
        <v>0.17457083943963841</v>
      </c>
      <c r="BF157" s="4">
        <f t="shared" si="2"/>
        <v>0.17457083943963841</v>
      </c>
      <c r="BG157" s="4">
        <f t="shared" si="2"/>
        <v>0.17457083943963841</v>
      </c>
      <c r="BH157" s="4">
        <f t="shared" si="2"/>
        <v>0.17457083943963841</v>
      </c>
      <c r="BI157" s="4">
        <f t="shared" si="2"/>
        <v>0.17457083943963841</v>
      </c>
    </row>
    <row r="158" spans="1:61" ht="14.25" customHeight="1">
      <c r="A158" s="4" t="s">
        <v>317</v>
      </c>
      <c r="B158" s="4">
        <f t="shared" si="3"/>
        <v>5.0829970937874377E-2</v>
      </c>
      <c r="C158" s="4">
        <f t="shared" si="3"/>
        <v>7.2242440343467287E-2</v>
      </c>
      <c r="D158" s="4">
        <f t="shared" si="3"/>
        <v>8.1185670163685594E-2</v>
      </c>
      <c r="E158" s="4">
        <f t="shared" si="3"/>
        <v>8.9027986735442002E-2</v>
      </c>
      <c r="F158" s="4">
        <f t="shared" si="3"/>
        <v>9.6043221346755261E-2</v>
      </c>
      <c r="G158" s="4">
        <f t="shared" si="3"/>
        <v>0.10140647387766039</v>
      </c>
      <c r="H158" s="4">
        <f t="shared" si="3"/>
        <v>0.10547552478391588</v>
      </c>
      <c r="I158" s="4">
        <f t="shared" si="3"/>
        <v>0.10897447093076656</v>
      </c>
      <c r="J158" s="4">
        <f t="shared" si="3"/>
        <v>0.11193710843261347</v>
      </c>
      <c r="K158" s="4">
        <f t="shared" si="3"/>
        <v>0.11441332398187959</v>
      </c>
      <c r="L158" s="4">
        <f t="shared" si="3"/>
        <v>0.11642400099046642</v>
      </c>
      <c r="M158" s="4">
        <f t="shared" si="3"/>
        <v>0.118111920919685</v>
      </c>
      <c r="N158" s="4">
        <f t="shared" si="3"/>
        <v>0.11954573876233095</v>
      </c>
      <c r="O158" s="4">
        <f t="shared" si="3"/>
        <v>0.12083678044743631</v>
      </c>
      <c r="P158" s="4">
        <f t="shared" si="3"/>
        <v>0.12196557398661059</v>
      </c>
      <c r="Q158" s="4">
        <f t="shared" si="3"/>
        <v>0.12293350291638158</v>
      </c>
      <c r="R158" s="4">
        <f t="shared" si="4"/>
        <v>0.12375100166827598</v>
      </c>
      <c r="S158" s="4">
        <f t="shared" si="4"/>
        <v>0.12443239168045014</v>
      </c>
      <c r="T158" s="4">
        <f t="shared" si="1"/>
        <v>0.12443239168045014</v>
      </c>
      <c r="U158" s="4">
        <f t="shared" si="2"/>
        <v>0.12443239168045014</v>
      </c>
      <c r="V158" s="4">
        <f t="shared" si="2"/>
        <v>0.12443239168045014</v>
      </c>
      <c r="W158" s="4">
        <f t="shared" si="2"/>
        <v>0.12443239168045014</v>
      </c>
      <c r="X158" s="4">
        <f t="shared" si="2"/>
        <v>0.12443239168045014</v>
      </c>
      <c r="Y158" s="4">
        <f t="shared" si="2"/>
        <v>0.12443239168045014</v>
      </c>
      <c r="Z158" s="4">
        <f t="shared" si="2"/>
        <v>0.12443239168045014</v>
      </c>
      <c r="AA158" s="4">
        <f t="shared" si="2"/>
        <v>0.12443239168045014</v>
      </c>
      <c r="AB158" s="4">
        <f t="shared" si="2"/>
        <v>0.12443239168045014</v>
      </c>
      <c r="AC158" s="4">
        <f t="shared" si="2"/>
        <v>0.12443239168045014</v>
      </c>
      <c r="AD158" s="4">
        <f t="shared" si="2"/>
        <v>0.12443239168045014</v>
      </c>
      <c r="AE158" s="4">
        <f t="shared" si="2"/>
        <v>0.12443239168045014</v>
      </c>
      <c r="AF158" s="4">
        <f t="shared" si="2"/>
        <v>0.12443239168045014</v>
      </c>
      <c r="AG158" s="4">
        <f t="shared" si="2"/>
        <v>0.12443239168045014</v>
      </c>
      <c r="AH158" s="4">
        <f t="shared" si="2"/>
        <v>0.12443239168045014</v>
      </c>
      <c r="AI158" s="4">
        <f t="shared" si="2"/>
        <v>0.12443239168045014</v>
      </c>
      <c r="AJ158" s="4">
        <f t="shared" si="2"/>
        <v>0.12443239168045014</v>
      </c>
      <c r="AK158" s="4">
        <f t="shared" si="2"/>
        <v>0.12443239168045014</v>
      </c>
      <c r="AL158" s="4">
        <f t="shared" si="2"/>
        <v>0.12443239168045014</v>
      </c>
      <c r="AM158" s="4">
        <f t="shared" si="2"/>
        <v>0.12443239168045014</v>
      </c>
      <c r="AN158" s="4">
        <f t="shared" si="2"/>
        <v>0.12443239168045014</v>
      </c>
      <c r="AO158" s="4">
        <f t="shared" si="2"/>
        <v>0.12443239168045014</v>
      </c>
      <c r="AP158" s="4">
        <f t="shared" si="2"/>
        <v>0.12443239168045014</v>
      </c>
      <c r="AQ158" s="4">
        <f t="shared" si="2"/>
        <v>0.12443239168045014</v>
      </c>
      <c r="AR158" s="4">
        <f t="shared" si="2"/>
        <v>0.12443239168045014</v>
      </c>
      <c r="AS158" s="4">
        <f t="shared" ref="U158:BI163" si="7">+AR158</f>
        <v>0.12443239168045014</v>
      </c>
      <c r="AT158" s="4">
        <f t="shared" si="7"/>
        <v>0.12443239168045014</v>
      </c>
      <c r="AU158" s="4">
        <f t="shared" si="7"/>
        <v>0.12443239168045014</v>
      </c>
      <c r="AV158" s="4">
        <f t="shared" si="7"/>
        <v>0.12443239168045014</v>
      </c>
      <c r="AW158" s="4">
        <f t="shared" si="7"/>
        <v>0.12443239168045014</v>
      </c>
      <c r="AX158" s="4">
        <f t="shared" si="7"/>
        <v>0.12443239168045014</v>
      </c>
      <c r="AY158" s="4">
        <f t="shared" si="7"/>
        <v>0.12443239168045014</v>
      </c>
      <c r="AZ158" s="4">
        <f t="shared" si="7"/>
        <v>0.12443239168045014</v>
      </c>
      <c r="BA158" s="4">
        <f t="shared" si="7"/>
        <v>0.12443239168045014</v>
      </c>
      <c r="BB158" s="4">
        <f t="shared" si="7"/>
        <v>0.12443239168045014</v>
      </c>
      <c r="BC158" s="4">
        <f t="shared" si="7"/>
        <v>0.12443239168045014</v>
      </c>
      <c r="BD158" s="4">
        <f t="shared" si="7"/>
        <v>0.12443239168045014</v>
      </c>
      <c r="BE158" s="4">
        <f t="shared" si="7"/>
        <v>0.12443239168045014</v>
      </c>
      <c r="BF158" s="4">
        <f t="shared" si="7"/>
        <v>0.12443239168045014</v>
      </c>
      <c r="BG158" s="4">
        <f t="shared" si="7"/>
        <v>0.12443239168045014</v>
      </c>
      <c r="BH158" s="4">
        <f t="shared" si="7"/>
        <v>0.12443239168045014</v>
      </c>
      <c r="BI158" s="4">
        <f t="shared" si="7"/>
        <v>0.12443239168045014</v>
      </c>
    </row>
    <row r="159" spans="1:61" ht="14.25" customHeight="1">
      <c r="A159" s="4" t="s">
        <v>318</v>
      </c>
      <c r="B159" s="4">
        <f t="shared" si="3"/>
        <v>7.3978556617113153E-2</v>
      </c>
      <c r="C159" s="4">
        <f t="shared" si="3"/>
        <v>8.0669838848352549E-2</v>
      </c>
      <c r="D159" s="4">
        <f t="shared" si="3"/>
        <v>8.9072139511005427E-2</v>
      </c>
      <c r="E159" s="4">
        <f t="shared" si="3"/>
        <v>9.6675562669009549E-2</v>
      </c>
      <c r="F159" s="4">
        <f t="shared" si="3"/>
        <v>0.10343060141596654</v>
      </c>
      <c r="G159" s="4">
        <f t="shared" si="3"/>
        <v>0.10842013592005638</v>
      </c>
      <c r="H159" s="4">
        <f t="shared" si="3"/>
        <v>0.11252612504635813</v>
      </c>
      <c r="I159" s="4">
        <f t="shared" si="3"/>
        <v>0.11654438625018147</v>
      </c>
      <c r="J159" s="4">
        <f t="shared" si="3"/>
        <v>0.12050709922608739</v>
      </c>
      <c r="K159" s="4">
        <f t="shared" si="3"/>
        <v>0.12445180527121338</v>
      </c>
      <c r="L159" s="4">
        <f t="shared" si="3"/>
        <v>0.12558676428267246</v>
      </c>
      <c r="M159" s="4">
        <f t="shared" si="3"/>
        <v>0.12376757235167989</v>
      </c>
      <c r="N159" s="4">
        <f t="shared" si="3"/>
        <v>0.1228381194677834</v>
      </c>
      <c r="O159" s="4">
        <f t="shared" si="3"/>
        <v>0.12166236286380167</v>
      </c>
      <c r="P159" s="4">
        <f t="shared" si="3"/>
        <v>0.12040442474125847</v>
      </c>
      <c r="Q159" s="4">
        <f t="shared" si="3"/>
        <v>0.11914598351280324</v>
      </c>
      <c r="R159" s="4">
        <f t="shared" si="4"/>
        <v>0.11792669005648866</v>
      </c>
      <c r="S159" s="4">
        <f t="shared" si="4"/>
        <v>0.11676479987846612</v>
      </c>
      <c r="T159" s="4">
        <f t="shared" si="1"/>
        <v>0.11676479987846612</v>
      </c>
      <c r="U159" s="4">
        <f t="shared" si="7"/>
        <v>0.11676479987846612</v>
      </c>
      <c r="V159" s="4">
        <f t="shared" si="7"/>
        <v>0.11676479987846612</v>
      </c>
      <c r="W159" s="4">
        <f t="shared" si="7"/>
        <v>0.11676479987846612</v>
      </c>
      <c r="X159" s="4">
        <f t="shared" si="7"/>
        <v>0.11676479987846612</v>
      </c>
      <c r="Y159" s="4">
        <f t="shared" si="7"/>
        <v>0.11676479987846612</v>
      </c>
      <c r="Z159" s="4">
        <f t="shared" si="7"/>
        <v>0.11676479987846612</v>
      </c>
      <c r="AA159" s="4">
        <f t="shared" si="7"/>
        <v>0.11676479987846612</v>
      </c>
      <c r="AB159" s="4">
        <f t="shared" si="7"/>
        <v>0.11676479987846612</v>
      </c>
      <c r="AC159" s="4">
        <f t="shared" si="7"/>
        <v>0.11676479987846612</v>
      </c>
      <c r="AD159" s="4">
        <f t="shared" si="7"/>
        <v>0.11676479987846612</v>
      </c>
      <c r="AE159" s="4">
        <f t="shared" si="7"/>
        <v>0.11676479987846612</v>
      </c>
      <c r="AF159" s="4">
        <f t="shared" si="7"/>
        <v>0.11676479987846612</v>
      </c>
      <c r="AG159" s="4">
        <f t="shared" si="7"/>
        <v>0.11676479987846612</v>
      </c>
      <c r="AH159" s="4">
        <f t="shared" si="7"/>
        <v>0.11676479987846612</v>
      </c>
      <c r="AI159" s="4">
        <f t="shared" si="7"/>
        <v>0.11676479987846612</v>
      </c>
      <c r="AJ159" s="4">
        <f t="shared" si="7"/>
        <v>0.11676479987846612</v>
      </c>
      <c r="AK159" s="4">
        <f t="shared" si="7"/>
        <v>0.11676479987846612</v>
      </c>
      <c r="AL159" s="4">
        <f t="shared" si="7"/>
        <v>0.11676479987846612</v>
      </c>
      <c r="AM159" s="4">
        <f t="shared" si="7"/>
        <v>0.11676479987846612</v>
      </c>
      <c r="AN159" s="4">
        <f t="shared" si="7"/>
        <v>0.11676479987846612</v>
      </c>
      <c r="AO159" s="4">
        <f t="shared" si="7"/>
        <v>0.11676479987846612</v>
      </c>
      <c r="AP159" s="4">
        <f t="shared" si="7"/>
        <v>0.11676479987846612</v>
      </c>
      <c r="AQ159" s="4">
        <f t="shared" si="7"/>
        <v>0.11676479987846612</v>
      </c>
      <c r="AR159" s="4">
        <f t="shared" si="7"/>
        <v>0.11676479987846612</v>
      </c>
      <c r="AS159" s="4">
        <f t="shared" si="7"/>
        <v>0.11676479987846612</v>
      </c>
      <c r="AT159" s="4">
        <f t="shared" si="7"/>
        <v>0.11676479987846612</v>
      </c>
      <c r="AU159" s="4">
        <f t="shared" si="7"/>
        <v>0.11676479987846612</v>
      </c>
      <c r="AV159" s="4">
        <f t="shared" si="7"/>
        <v>0.11676479987846612</v>
      </c>
      <c r="AW159" s="4">
        <f t="shared" si="7"/>
        <v>0.11676479987846612</v>
      </c>
      <c r="AX159" s="4">
        <f t="shared" si="7"/>
        <v>0.11676479987846612</v>
      </c>
      <c r="AY159" s="4">
        <f t="shared" si="7"/>
        <v>0.11676479987846612</v>
      </c>
      <c r="AZ159" s="4">
        <f t="shared" si="7"/>
        <v>0.11676479987846612</v>
      </c>
      <c r="BA159" s="4">
        <f t="shared" si="7"/>
        <v>0.11676479987846612</v>
      </c>
      <c r="BB159" s="4">
        <f t="shared" si="7"/>
        <v>0.11676479987846612</v>
      </c>
      <c r="BC159" s="4">
        <f t="shared" si="7"/>
        <v>0.11676479987846612</v>
      </c>
      <c r="BD159" s="4">
        <f t="shared" si="7"/>
        <v>0.11676479987846612</v>
      </c>
      <c r="BE159" s="4">
        <f t="shared" si="7"/>
        <v>0.11676479987846612</v>
      </c>
      <c r="BF159" s="4">
        <f t="shared" si="7"/>
        <v>0.11676479987846612</v>
      </c>
      <c r="BG159" s="4">
        <f t="shared" si="7"/>
        <v>0.11676479987846612</v>
      </c>
      <c r="BH159" s="4">
        <f t="shared" si="7"/>
        <v>0.11676479987846612</v>
      </c>
      <c r="BI159" s="4">
        <f t="shared" si="7"/>
        <v>0.11676479987846612</v>
      </c>
    </row>
    <row r="160" spans="1:61" ht="14.25" customHeight="1">
      <c r="A160" s="4" t="s">
        <v>319</v>
      </c>
      <c r="B160" s="4">
        <f t="shared" si="3"/>
        <v>2.4010004813598749E-2</v>
      </c>
      <c r="C160" s="4">
        <f t="shared" si="3"/>
        <v>2.438148277710744E-2</v>
      </c>
      <c r="D160" s="4">
        <f t="shared" si="3"/>
        <v>3.0186749091511221E-2</v>
      </c>
      <c r="E160" s="4">
        <f t="shared" si="3"/>
        <v>3.6562600269583127E-2</v>
      </c>
      <c r="F160" s="4">
        <f t="shared" si="3"/>
        <v>4.3334049806450371E-2</v>
      </c>
      <c r="G160" s="4">
        <f t="shared" si="3"/>
        <v>4.9141201892308937E-2</v>
      </c>
      <c r="H160" s="4">
        <f t="shared" si="3"/>
        <v>5.3882633032096353E-2</v>
      </c>
      <c r="I160" s="4">
        <f t="shared" si="3"/>
        <v>5.862933219215944E-2</v>
      </c>
      <c r="J160" s="4">
        <f t="shared" si="3"/>
        <v>6.3363171692118359E-2</v>
      </c>
      <c r="K160" s="4">
        <f t="shared" si="3"/>
        <v>6.8072534098936349E-2</v>
      </c>
      <c r="L160" s="4">
        <f t="shared" si="3"/>
        <v>7.0784227543609107E-2</v>
      </c>
      <c r="M160" s="4">
        <f t="shared" si="3"/>
        <v>7.1413782284241695E-2</v>
      </c>
      <c r="N160" s="4">
        <f t="shared" si="3"/>
        <v>7.1582868784668768E-2</v>
      </c>
      <c r="O160" s="4">
        <f t="shared" si="3"/>
        <v>7.1727219887336102E-2</v>
      </c>
      <c r="P160" s="4">
        <f t="shared" si="3"/>
        <v>7.178493113735511E-2</v>
      </c>
      <c r="Q160" s="4">
        <f t="shared" si="3"/>
        <v>7.1734465892687366E-2</v>
      </c>
      <c r="R160" s="4">
        <f t="shared" si="4"/>
        <v>7.1573427551073585E-2</v>
      </c>
      <c r="S160" s="4">
        <f t="shared" si="4"/>
        <v>7.1308421883739689E-2</v>
      </c>
      <c r="T160" s="4">
        <f t="shared" si="1"/>
        <v>7.1308421883739689E-2</v>
      </c>
      <c r="U160" s="4">
        <f t="shared" si="7"/>
        <v>7.1308421883739689E-2</v>
      </c>
      <c r="V160" s="4">
        <f t="shared" si="7"/>
        <v>7.1308421883739689E-2</v>
      </c>
      <c r="W160" s="4">
        <f t="shared" si="7"/>
        <v>7.1308421883739689E-2</v>
      </c>
      <c r="X160" s="4">
        <f t="shared" si="7"/>
        <v>7.1308421883739689E-2</v>
      </c>
      <c r="Y160" s="4">
        <f t="shared" si="7"/>
        <v>7.1308421883739689E-2</v>
      </c>
      <c r="Z160" s="4">
        <f t="shared" si="7"/>
        <v>7.1308421883739689E-2</v>
      </c>
      <c r="AA160" s="4">
        <f t="shared" si="7"/>
        <v>7.1308421883739689E-2</v>
      </c>
      <c r="AB160" s="4">
        <f t="shared" si="7"/>
        <v>7.1308421883739689E-2</v>
      </c>
      <c r="AC160" s="4">
        <f t="shared" si="7"/>
        <v>7.1308421883739689E-2</v>
      </c>
      <c r="AD160" s="4">
        <f t="shared" si="7"/>
        <v>7.1308421883739689E-2</v>
      </c>
      <c r="AE160" s="4">
        <f t="shared" si="7"/>
        <v>7.1308421883739689E-2</v>
      </c>
      <c r="AF160" s="4">
        <f t="shared" si="7"/>
        <v>7.1308421883739689E-2</v>
      </c>
      <c r="AG160" s="4">
        <f t="shared" si="7"/>
        <v>7.1308421883739689E-2</v>
      </c>
      <c r="AH160" s="4">
        <f t="shared" si="7"/>
        <v>7.1308421883739689E-2</v>
      </c>
      <c r="AI160" s="4">
        <f t="shared" si="7"/>
        <v>7.1308421883739689E-2</v>
      </c>
      <c r="AJ160" s="4">
        <f t="shared" si="7"/>
        <v>7.1308421883739689E-2</v>
      </c>
      <c r="AK160" s="4">
        <f t="shared" si="7"/>
        <v>7.1308421883739689E-2</v>
      </c>
      <c r="AL160" s="4">
        <f t="shared" si="7"/>
        <v>7.1308421883739689E-2</v>
      </c>
      <c r="AM160" s="4">
        <f t="shared" si="7"/>
        <v>7.1308421883739689E-2</v>
      </c>
      <c r="AN160" s="4">
        <f t="shared" si="7"/>
        <v>7.1308421883739689E-2</v>
      </c>
      <c r="AO160" s="4">
        <f t="shared" si="7"/>
        <v>7.1308421883739689E-2</v>
      </c>
      <c r="AP160" s="4">
        <f t="shared" si="7"/>
        <v>7.1308421883739689E-2</v>
      </c>
      <c r="AQ160" s="4">
        <f t="shared" si="7"/>
        <v>7.1308421883739689E-2</v>
      </c>
      <c r="AR160" s="4">
        <f t="shared" si="7"/>
        <v>7.1308421883739689E-2</v>
      </c>
      <c r="AS160" s="4">
        <f t="shared" si="7"/>
        <v>7.1308421883739689E-2</v>
      </c>
      <c r="AT160" s="4">
        <f t="shared" si="7"/>
        <v>7.1308421883739689E-2</v>
      </c>
      <c r="AU160" s="4">
        <f t="shared" si="7"/>
        <v>7.1308421883739689E-2</v>
      </c>
      <c r="AV160" s="4">
        <f t="shared" si="7"/>
        <v>7.1308421883739689E-2</v>
      </c>
      <c r="AW160" s="4">
        <f t="shared" si="7"/>
        <v>7.1308421883739689E-2</v>
      </c>
      <c r="AX160" s="4">
        <f t="shared" si="7"/>
        <v>7.1308421883739689E-2</v>
      </c>
      <c r="AY160" s="4">
        <f t="shared" si="7"/>
        <v>7.1308421883739689E-2</v>
      </c>
      <c r="AZ160" s="4">
        <f t="shared" si="7"/>
        <v>7.1308421883739689E-2</v>
      </c>
      <c r="BA160" s="4">
        <f t="shared" si="7"/>
        <v>7.1308421883739689E-2</v>
      </c>
      <c r="BB160" s="4">
        <f t="shared" si="7"/>
        <v>7.1308421883739689E-2</v>
      </c>
      <c r="BC160" s="4">
        <f t="shared" si="7"/>
        <v>7.1308421883739689E-2</v>
      </c>
      <c r="BD160" s="4">
        <f t="shared" si="7"/>
        <v>7.1308421883739689E-2</v>
      </c>
      <c r="BE160" s="4">
        <f t="shared" si="7"/>
        <v>7.1308421883739689E-2</v>
      </c>
      <c r="BF160" s="4">
        <f t="shared" si="7"/>
        <v>7.1308421883739689E-2</v>
      </c>
      <c r="BG160" s="4">
        <f t="shared" si="7"/>
        <v>7.1308421883739689E-2</v>
      </c>
      <c r="BH160" s="4">
        <f t="shared" si="7"/>
        <v>7.1308421883739689E-2</v>
      </c>
      <c r="BI160" s="4">
        <f t="shared" si="7"/>
        <v>7.1308421883739689E-2</v>
      </c>
    </row>
    <row r="161" spans="1:61" ht="14.25" customHeight="1">
      <c r="A161" s="4" t="s">
        <v>320</v>
      </c>
      <c r="B161" s="4">
        <f t="shared" si="3"/>
        <v>5.1725117130349149E-2</v>
      </c>
      <c r="C161" s="4">
        <f t="shared" si="3"/>
        <v>5.3255436992250077E-2</v>
      </c>
      <c r="D161" s="4">
        <f t="shared" si="3"/>
        <v>5.7665604740571946E-2</v>
      </c>
      <c r="E161" s="4">
        <f t="shared" si="3"/>
        <v>6.1611678163988173E-2</v>
      </c>
      <c r="F161" s="4">
        <f t="shared" si="3"/>
        <v>6.467392043358948E-2</v>
      </c>
      <c r="G161" s="4">
        <f t="shared" si="3"/>
        <v>6.7026769365892816E-2</v>
      </c>
      <c r="H161" s="4">
        <f t="shared" si="3"/>
        <v>6.9057693009229634E-2</v>
      </c>
      <c r="I161" s="4">
        <f t="shared" si="3"/>
        <v>7.0751338811920916E-2</v>
      </c>
      <c r="J161" s="4">
        <f t="shared" si="3"/>
        <v>7.2135920749425819E-2</v>
      </c>
      <c r="K161" s="4">
        <f t="shared" si="3"/>
        <v>7.3248834861677728E-2</v>
      </c>
      <c r="L161" s="4">
        <f t="shared" si="3"/>
        <v>7.4223451657036768E-2</v>
      </c>
      <c r="M161" s="4">
        <f t="shared" si="3"/>
        <v>7.504774486133152E-2</v>
      </c>
      <c r="N161" s="4">
        <f t="shared" si="3"/>
        <v>7.6184267839356237E-2</v>
      </c>
      <c r="O161" s="4">
        <f t="shared" si="3"/>
        <v>7.7065700754647484E-2</v>
      </c>
      <c r="P161" s="4">
        <f t="shared" si="3"/>
        <v>7.7782656158729965E-2</v>
      </c>
      <c r="Q161" s="4">
        <f t="shared" si="3"/>
        <v>7.8387695792215592E-2</v>
      </c>
      <c r="R161" s="4">
        <f t="shared" si="4"/>
        <v>7.8913498538490001E-2</v>
      </c>
      <c r="S161" s="4">
        <f t="shared" si="4"/>
        <v>7.9382400973213696E-2</v>
      </c>
      <c r="T161" s="4">
        <f t="shared" si="1"/>
        <v>7.9382400973213696E-2</v>
      </c>
      <c r="U161" s="4">
        <f t="shared" si="7"/>
        <v>7.9382400973213696E-2</v>
      </c>
      <c r="V161" s="4">
        <f t="shared" si="7"/>
        <v>7.9382400973213696E-2</v>
      </c>
      <c r="W161" s="4">
        <f t="shared" si="7"/>
        <v>7.9382400973213696E-2</v>
      </c>
      <c r="X161" s="4">
        <f t="shared" si="7"/>
        <v>7.9382400973213696E-2</v>
      </c>
      <c r="Y161" s="4">
        <f t="shared" si="7"/>
        <v>7.9382400973213696E-2</v>
      </c>
      <c r="Z161" s="4">
        <f t="shared" si="7"/>
        <v>7.9382400973213696E-2</v>
      </c>
      <c r="AA161" s="4">
        <f t="shared" si="7"/>
        <v>7.9382400973213696E-2</v>
      </c>
      <c r="AB161" s="4">
        <f t="shared" si="7"/>
        <v>7.9382400973213696E-2</v>
      </c>
      <c r="AC161" s="4">
        <f t="shared" si="7"/>
        <v>7.9382400973213696E-2</v>
      </c>
      <c r="AD161" s="4">
        <f t="shared" si="7"/>
        <v>7.9382400973213696E-2</v>
      </c>
      <c r="AE161" s="4">
        <f t="shared" si="7"/>
        <v>7.9382400973213696E-2</v>
      </c>
      <c r="AF161" s="4">
        <f t="shared" si="7"/>
        <v>7.9382400973213696E-2</v>
      </c>
      <c r="AG161" s="4">
        <f t="shared" si="7"/>
        <v>7.9382400973213696E-2</v>
      </c>
      <c r="AH161" s="4">
        <f t="shared" si="7"/>
        <v>7.9382400973213696E-2</v>
      </c>
      <c r="AI161" s="4">
        <f t="shared" si="7"/>
        <v>7.9382400973213696E-2</v>
      </c>
      <c r="AJ161" s="4">
        <f t="shared" si="7"/>
        <v>7.9382400973213696E-2</v>
      </c>
      <c r="AK161" s="4">
        <f t="shared" si="7"/>
        <v>7.9382400973213696E-2</v>
      </c>
      <c r="AL161" s="4">
        <f t="shared" si="7"/>
        <v>7.9382400973213696E-2</v>
      </c>
      <c r="AM161" s="4">
        <f t="shared" si="7"/>
        <v>7.9382400973213696E-2</v>
      </c>
      <c r="AN161" s="4">
        <f t="shared" si="7"/>
        <v>7.9382400973213696E-2</v>
      </c>
      <c r="AO161" s="4">
        <f t="shared" si="7"/>
        <v>7.9382400973213696E-2</v>
      </c>
      <c r="AP161" s="4">
        <f t="shared" si="7"/>
        <v>7.9382400973213696E-2</v>
      </c>
      <c r="AQ161" s="4">
        <f t="shared" si="7"/>
        <v>7.9382400973213696E-2</v>
      </c>
      <c r="AR161" s="4">
        <f t="shared" si="7"/>
        <v>7.9382400973213696E-2</v>
      </c>
      <c r="AS161" s="4">
        <f t="shared" si="7"/>
        <v>7.9382400973213696E-2</v>
      </c>
      <c r="AT161" s="4">
        <f t="shared" si="7"/>
        <v>7.9382400973213696E-2</v>
      </c>
      <c r="AU161" s="4">
        <f t="shared" si="7"/>
        <v>7.9382400973213696E-2</v>
      </c>
      <c r="AV161" s="4">
        <f t="shared" si="7"/>
        <v>7.9382400973213696E-2</v>
      </c>
      <c r="AW161" s="4">
        <f t="shared" si="7"/>
        <v>7.9382400973213696E-2</v>
      </c>
      <c r="AX161" s="4">
        <f t="shared" si="7"/>
        <v>7.9382400973213696E-2</v>
      </c>
      <c r="AY161" s="4">
        <f t="shared" si="7"/>
        <v>7.9382400973213696E-2</v>
      </c>
      <c r="AZ161" s="4">
        <f t="shared" si="7"/>
        <v>7.9382400973213696E-2</v>
      </c>
      <c r="BA161" s="4">
        <f t="shared" si="7"/>
        <v>7.9382400973213696E-2</v>
      </c>
      <c r="BB161" s="4">
        <f t="shared" si="7"/>
        <v>7.9382400973213696E-2</v>
      </c>
      <c r="BC161" s="4">
        <f t="shared" si="7"/>
        <v>7.9382400973213696E-2</v>
      </c>
      <c r="BD161" s="4">
        <f t="shared" si="7"/>
        <v>7.9382400973213696E-2</v>
      </c>
      <c r="BE161" s="4">
        <f t="shared" si="7"/>
        <v>7.9382400973213696E-2</v>
      </c>
      <c r="BF161" s="4">
        <f t="shared" si="7"/>
        <v>7.9382400973213696E-2</v>
      </c>
      <c r="BG161" s="4">
        <f t="shared" si="7"/>
        <v>7.9382400973213696E-2</v>
      </c>
      <c r="BH161" s="4">
        <f t="shared" si="7"/>
        <v>7.9382400973213696E-2</v>
      </c>
      <c r="BI161" s="4">
        <f t="shared" si="7"/>
        <v>7.9382400973213696E-2</v>
      </c>
    </row>
    <row r="162" spans="1:61" ht="14.25" customHeight="1">
      <c r="A162" s="4" t="s">
        <v>321</v>
      </c>
      <c r="B162" s="4">
        <f t="shared" si="3"/>
        <v>6.797103599561162E-2</v>
      </c>
      <c r="C162" s="4">
        <f t="shared" si="3"/>
        <v>5.6922450424742525E-2</v>
      </c>
      <c r="D162" s="4">
        <f t="shared" si="3"/>
        <v>5.2897995820313015E-2</v>
      </c>
      <c r="E162" s="4">
        <f t="shared" si="3"/>
        <v>4.9324411416343049E-2</v>
      </c>
      <c r="F162" s="4">
        <f t="shared" si="3"/>
        <v>4.5865243671623354E-2</v>
      </c>
      <c r="G162" s="4">
        <f t="shared" si="3"/>
        <v>4.273764710249895E-2</v>
      </c>
      <c r="H162" s="4">
        <f t="shared" si="3"/>
        <v>3.9843485419571389E-2</v>
      </c>
      <c r="I162" s="4">
        <f t="shared" si="3"/>
        <v>3.7242365169183819E-2</v>
      </c>
      <c r="J162" s="4">
        <f t="shared" si="3"/>
        <v>3.4898951339236116E-2</v>
      </c>
      <c r="K162" s="4">
        <f t="shared" si="3"/>
        <v>3.2780745897051759E-2</v>
      </c>
      <c r="L162" s="4">
        <f t="shared" si="3"/>
        <v>3.1357469216918329E-2</v>
      </c>
      <c r="M162" s="4">
        <f t="shared" si="3"/>
        <v>3.0528668932869679E-2</v>
      </c>
      <c r="N162" s="4">
        <f t="shared" si="3"/>
        <v>2.9986080034988118E-2</v>
      </c>
      <c r="O162" s="4">
        <f t="shared" si="3"/>
        <v>2.945431701030363E-2</v>
      </c>
      <c r="P162" s="4">
        <f t="shared" si="3"/>
        <v>2.8969111522590799E-2</v>
      </c>
      <c r="Q162" s="4">
        <f t="shared" si="3"/>
        <v>2.8544065513513201E-2</v>
      </c>
      <c r="R162" s="4">
        <f t="shared" si="4"/>
        <v>2.8182137448411908E-2</v>
      </c>
      <c r="S162" s="4">
        <f t="shared" si="4"/>
        <v>2.7881556034426117E-2</v>
      </c>
      <c r="T162" s="4">
        <f t="shared" si="1"/>
        <v>2.7881556034426117E-2</v>
      </c>
      <c r="U162" s="4">
        <f t="shared" si="7"/>
        <v>2.7881556034426117E-2</v>
      </c>
      <c r="V162" s="4">
        <f t="shared" si="7"/>
        <v>2.7881556034426117E-2</v>
      </c>
      <c r="W162" s="4">
        <f t="shared" si="7"/>
        <v>2.7881556034426117E-2</v>
      </c>
      <c r="X162" s="4">
        <f t="shared" si="7"/>
        <v>2.7881556034426117E-2</v>
      </c>
      <c r="Y162" s="4">
        <f t="shared" si="7"/>
        <v>2.7881556034426117E-2</v>
      </c>
      <c r="Z162" s="4">
        <f t="shared" si="7"/>
        <v>2.7881556034426117E-2</v>
      </c>
      <c r="AA162" s="4">
        <f t="shared" si="7"/>
        <v>2.7881556034426117E-2</v>
      </c>
      <c r="AB162" s="4">
        <f t="shared" si="7"/>
        <v>2.7881556034426117E-2</v>
      </c>
      <c r="AC162" s="4">
        <f t="shared" si="7"/>
        <v>2.7881556034426117E-2</v>
      </c>
      <c r="AD162" s="4">
        <f t="shared" si="7"/>
        <v>2.7881556034426117E-2</v>
      </c>
      <c r="AE162" s="4">
        <f t="shared" si="7"/>
        <v>2.7881556034426117E-2</v>
      </c>
      <c r="AF162" s="4">
        <f t="shared" si="7"/>
        <v>2.7881556034426117E-2</v>
      </c>
      <c r="AG162" s="4">
        <f t="shared" si="7"/>
        <v>2.7881556034426117E-2</v>
      </c>
      <c r="AH162" s="4">
        <f t="shared" si="7"/>
        <v>2.7881556034426117E-2</v>
      </c>
      <c r="AI162" s="4">
        <f t="shared" si="7"/>
        <v>2.7881556034426117E-2</v>
      </c>
      <c r="AJ162" s="4">
        <f t="shared" si="7"/>
        <v>2.7881556034426117E-2</v>
      </c>
      <c r="AK162" s="4">
        <f t="shared" si="7"/>
        <v>2.7881556034426117E-2</v>
      </c>
      <c r="AL162" s="4">
        <f t="shared" si="7"/>
        <v>2.7881556034426117E-2</v>
      </c>
      <c r="AM162" s="4">
        <f t="shared" si="7"/>
        <v>2.7881556034426117E-2</v>
      </c>
      <c r="AN162" s="4">
        <f t="shared" si="7"/>
        <v>2.7881556034426117E-2</v>
      </c>
      <c r="AO162" s="4">
        <f t="shared" si="7"/>
        <v>2.7881556034426117E-2</v>
      </c>
      <c r="AP162" s="4">
        <f t="shared" si="7"/>
        <v>2.7881556034426117E-2</v>
      </c>
      <c r="AQ162" s="4">
        <f t="shared" si="7"/>
        <v>2.7881556034426117E-2</v>
      </c>
      <c r="AR162" s="4">
        <f t="shared" si="7"/>
        <v>2.7881556034426117E-2</v>
      </c>
      <c r="AS162" s="4">
        <f t="shared" si="7"/>
        <v>2.7881556034426117E-2</v>
      </c>
      <c r="AT162" s="4">
        <f t="shared" si="7"/>
        <v>2.7881556034426117E-2</v>
      </c>
      <c r="AU162" s="4">
        <f t="shared" si="7"/>
        <v>2.7881556034426117E-2</v>
      </c>
      <c r="AV162" s="4">
        <f t="shared" si="7"/>
        <v>2.7881556034426117E-2</v>
      </c>
      <c r="AW162" s="4">
        <f t="shared" si="7"/>
        <v>2.7881556034426117E-2</v>
      </c>
      <c r="AX162" s="4">
        <f t="shared" si="7"/>
        <v>2.7881556034426117E-2</v>
      </c>
      <c r="AY162" s="4">
        <f t="shared" si="7"/>
        <v>2.7881556034426117E-2</v>
      </c>
      <c r="AZ162" s="4">
        <f t="shared" si="7"/>
        <v>2.7881556034426117E-2</v>
      </c>
      <c r="BA162" s="4">
        <f t="shared" si="7"/>
        <v>2.7881556034426117E-2</v>
      </c>
      <c r="BB162" s="4">
        <f t="shared" si="7"/>
        <v>2.7881556034426117E-2</v>
      </c>
      <c r="BC162" s="4">
        <f t="shared" si="7"/>
        <v>2.7881556034426117E-2</v>
      </c>
      <c r="BD162" s="4">
        <f t="shared" si="7"/>
        <v>2.7881556034426117E-2</v>
      </c>
      <c r="BE162" s="4">
        <f t="shared" si="7"/>
        <v>2.7881556034426117E-2</v>
      </c>
      <c r="BF162" s="4">
        <f t="shared" si="7"/>
        <v>2.7881556034426117E-2</v>
      </c>
      <c r="BG162" s="4">
        <f t="shared" si="7"/>
        <v>2.7881556034426117E-2</v>
      </c>
      <c r="BH162" s="4">
        <f t="shared" si="7"/>
        <v>2.7881556034426117E-2</v>
      </c>
      <c r="BI162" s="4">
        <f t="shared" si="7"/>
        <v>2.7881556034426117E-2</v>
      </c>
    </row>
    <row r="163" spans="1:61" ht="14.25" customHeight="1">
      <c r="A163" s="4" t="s">
        <v>322</v>
      </c>
      <c r="B163" s="4">
        <f t="shared" si="3"/>
        <v>4.5661953231719801E-2</v>
      </c>
      <c r="C163" s="4">
        <f t="shared" si="3"/>
        <v>6.3027757205366242E-2</v>
      </c>
      <c r="D163" s="4">
        <f t="shared" si="3"/>
        <v>7.4947743292358121E-2</v>
      </c>
      <c r="E163" s="4">
        <f t="shared" si="3"/>
        <v>8.7330932392119684E-2</v>
      </c>
      <c r="F163" s="4">
        <f t="shared" si="3"/>
        <v>9.9553348868543876E-2</v>
      </c>
      <c r="G163" s="4">
        <f t="shared" si="3"/>
        <v>0.110389157678897</v>
      </c>
      <c r="H163" s="4">
        <f t="shared" si="3"/>
        <v>0.11997530220587192</v>
      </c>
      <c r="I163" s="4">
        <f t="shared" si="3"/>
        <v>0.12917161562378124</v>
      </c>
      <c r="J163" s="4">
        <f t="shared" si="3"/>
        <v>0.13792535726630475</v>
      </c>
      <c r="K163" s="4">
        <f t="shared" si="3"/>
        <v>0.14621272330742846</v>
      </c>
      <c r="L163" s="4">
        <f t="shared" si="3"/>
        <v>0.1527670580946045</v>
      </c>
      <c r="M163" s="4">
        <f t="shared" si="3"/>
        <v>0.15792052063452508</v>
      </c>
      <c r="N163" s="4">
        <f t="shared" si="3"/>
        <v>0.16121094633303867</v>
      </c>
      <c r="O163" s="4">
        <f t="shared" si="3"/>
        <v>0.16463967920626074</v>
      </c>
      <c r="P163" s="4">
        <f t="shared" si="3"/>
        <v>0.16794003348428185</v>
      </c>
      <c r="Q163" s="4">
        <f t="shared" si="3"/>
        <v>0.17098955266481994</v>
      </c>
      <c r="R163" s="4">
        <f t="shared" si="4"/>
        <v>0.17373868175928667</v>
      </c>
      <c r="S163" s="4">
        <f t="shared" si="4"/>
        <v>0.17617546733787828</v>
      </c>
      <c r="T163" s="4">
        <f t="shared" si="1"/>
        <v>0.17617546733787828</v>
      </c>
      <c r="U163" s="4">
        <f t="shared" si="7"/>
        <v>0.17617546733787828</v>
      </c>
      <c r="V163" s="4">
        <f t="shared" si="7"/>
        <v>0.17617546733787828</v>
      </c>
      <c r="W163" s="4">
        <f t="shared" si="7"/>
        <v>0.17617546733787828</v>
      </c>
      <c r="X163" s="4">
        <f t="shared" si="7"/>
        <v>0.17617546733787828</v>
      </c>
      <c r="Y163" s="4">
        <f t="shared" si="7"/>
        <v>0.17617546733787828</v>
      </c>
      <c r="Z163" s="4">
        <f t="shared" si="7"/>
        <v>0.17617546733787828</v>
      </c>
      <c r="AA163" s="4">
        <f t="shared" si="7"/>
        <v>0.17617546733787828</v>
      </c>
      <c r="AB163" s="4">
        <f t="shared" si="7"/>
        <v>0.17617546733787828</v>
      </c>
      <c r="AC163" s="4">
        <f t="shared" si="7"/>
        <v>0.17617546733787828</v>
      </c>
      <c r="AD163" s="4">
        <f t="shared" si="7"/>
        <v>0.17617546733787828</v>
      </c>
      <c r="AE163" s="4">
        <f t="shared" si="7"/>
        <v>0.17617546733787828</v>
      </c>
      <c r="AF163" s="4">
        <f t="shared" si="7"/>
        <v>0.17617546733787828</v>
      </c>
      <c r="AG163" s="4">
        <f t="shared" si="7"/>
        <v>0.17617546733787828</v>
      </c>
      <c r="AH163" s="4">
        <f t="shared" si="7"/>
        <v>0.17617546733787828</v>
      </c>
      <c r="AI163" s="4">
        <f t="shared" si="7"/>
        <v>0.17617546733787828</v>
      </c>
      <c r="AJ163" s="4">
        <f t="shared" si="7"/>
        <v>0.17617546733787828</v>
      </c>
      <c r="AK163" s="4">
        <f t="shared" si="7"/>
        <v>0.17617546733787828</v>
      </c>
      <c r="AL163" s="4">
        <f t="shared" si="7"/>
        <v>0.17617546733787828</v>
      </c>
      <c r="AM163" s="4">
        <f t="shared" si="7"/>
        <v>0.17617546733787828</v>
      </c>
      <c r="AN163" s="4">
        <f t="shared" si="7"/>
        <v>0.17617546733787828</v>
      </c>
      <c r="AO163" s="4">
        <f t="shared" si="7"/>
        <v>0.17617546733787828</v>
      </c>
      <c r="AP163" s="4">
        <f t="shared" si="7"/>
        <v>0.17617546733787828</v>
      </c>
      <c r="AQ163" s="4">
        <f t="shared" si="7"/>
        <v>0.17617546733787828</v>
      </c>
      <c r="AR163" s="4">
        <f t="shared" si="7"/>
        <v>0.17617546733787828</v>
      </c>
      <c r="AS163" s="4">
        <f t="shared" si="7"/>
        <v>0.17617546733787828</v>
      </c>
      <c r="AT163" s="4">
        <f t="shared" si="7"/>
        <v>0.17617546733787828</v>
      </c>
      <c r="AU163" s="4">
        <f t="shared" si="7"/>
        <v>0.17617546733787828</v>
      </c>
      <c r="AV163" s="4">
        <f t="shared" si="7"/>
        <v>0.17617546733787828</v>
      </c>
      <c r="AW163" s="4">
        <f t="shared" si="7"/>
        <v>0.17617546733787828</v>
      </c>
      <c r="AX163" s="4">
        <f t="shared" si="7"/>
        <v>0.17617546733787828</v>
      </c>
      <c r="AY163" s="4">
        <f t="shared" si="7"/>
        <v>0.17617546733787828</v>
      </c>
      <c r="AZ163" s="4">
        <f t="shared" si="7"/>
        <v>0.17617546733787828</v>
      </c>
      <c r="BA163" s="4">
        <f t="shared" si="7"/>
        <v>0.17617546733787828</v>
      </c>
      <c r="BB163" s="4">
        <f t="shared" si="7"/>
        <v>0.17617546733787828</v>
      </c>
      <c r="BC163" s="4">
        <f t="shared" si="7"/>
        <v>0.17617546733787828</v>
      </c>
      <c r="BD163" s="4">
        <f t="shared" si="7"/>
        <v>0.17617546733787828</v>
      </c>
      <c r="BE163" s="4">
        <f t="shared" si="7"/>
        <v>0.17617546733787828</v>
      </c>
      <c r="BF163" s="4">
        <f t="shared" si="7"/>
        <v>0.17617546733787828</v>
      </c>
      <c r="BG163" s="4">
        <f t="shared" si="7"/>
        <v>0.17617546733787828</v>
      </c>
      <c r="BH163" s="4">
        <f t="shared" si="7"/>
        <v>0.17617546733787828</v>
      </c>
      <c r="BI163" s="4">
        <f t="shared" si="7"/>
        <v>0.17617546733787828</v>
      </c>
    </row>
    <row r="164" spans="1:61" ht="14.25" customHeight="1">
      <c r="A164" s="4" t="s">
        <v>323</v>
      </c>
      <c r="B164" s="4">
        <f>SUM(B152:B163)</f>
        <v>0.99999999999999989</v>
      </c>
      <c r="C164" s="4">
        <f t="shared" ref="C164:T164" si="8">SUM(C152:C163)</f>
        <v>1</v>
      </c>
      <c r="D164" s="4">
        <f t="shared" si="8"/>
        <v>0.99999999999999989</v>
      </c>
      <c r="E164" s="4">
        <f t="shared" si="8"/>
        <v>1</v>
      </c>
      <c r="F164" s="4">
        <f t="shared" si="8"/>
        <v>0.99999999999999989</v>
      </c>
      <c r="G164" s="4">
        <f t="shared" si="8"/>
        <v>1</v>
      </c>
      <c r="H164" s="4">
        <f t="shared" si="8"/>
        <v>1</v>
      </c>
      <c r="I164" s="4">
        <f t="shared" si="8"/>
        <v>1</v>
      </c>
      <c r="J164" s="4">
        <f t="shared" si="8"/>
        <v>1.0000000000000002</v>
      </c>
      <c r="K164" s="4">
        <f t="shared" si="8"/>
        <v>0.99999999999999978</v>
      </c>
      <c r="L164" s="4">
        <f t="shared" si="8"/>
        <v>1</v>
      </c>
      <c r="M164" s="4">
        <f t="shared" si="8"/>
        <v>1</v>
      </c>
      <c r="N164" s="4">
        <f t="shared" si="8"/>
        <v>1.0000000000000004</v>
      </c>
      <c r="O164" s="4">
        <f t="shared" si="8"/>
        <v>1</v>
      </c>
      <c r="P164" s="4">
        <f t="shared" si="8"/>
        <v>0.99999999999999989</v>
      </c>
      <c r="Q164" s="4">
        <f t="shared" si="8"/>
        <v>1</v>
      </c>
      <c r="R164" s="4">
        <f t="shared" si="8"/>
        <v>1.0000000000000002</v>
      </c>
      <c r="S164" s="4">
        <f t="shared" si="8"/>
        <v>0.99999999999999978</v>
      </c>
      <c r="T164" s="4">
        <f t="shared" si="8"/>
        <v>0.99999999999999978</v>
      </c>
      <c r="U164" s="4">
        <f t="shared" ref="U164:BI164" si="9">SUM(U152:U163)</f>
        <v>0.99999999999999978</v>
      </c>
      <c r="V164" s="4">
        <f t="shared" si="9"/>
        <v>0.99999999999999978</v>
      </c>
      <c r="W164" s="4">
        <f t="shared" si="9"/>
        <v>0.99999999999999978</v>
      </c>
      <c r="X164" s="4">
        <f t="shared" si="9"/>
        <v>0.99999999999999978</v>
      </c>
      <c r="Y164" s="4">
        <f t="shared" si="9"/>
        <v>0.99999999999999978</v>
      </c>
      <c r="Z164" s="4">
        <f t="shared" si="9"/>
        <v>0.99999999999999978</v>
      </c>
      <c r="AA164" s="4">
        <f t="shared" si="9"/>
        <v>0.99999999999999978</v>
      </c>
      <c r="AB164" s="4">
        <f t="shared" si="9"/>
        <v>0.99999999999999978</v>
      </c>
      <c r="AC164" s="4">
        <f t="shared" si="9"/>
        <v>0.99999999999999978</v>
      </c>
      <c r="AD164" s="4">
        <f t="shared" si="9"/>
        <v>0.99999999999999978</v>
      </c>
      <c r="AE164" s="4">
        <f t="shared" si="9"/>
        <v>0.99999999999999978</v>
      </c>
      <c r="AF164" s="4">
        <f t="shared" si="9"/>
        <v>0.99999999999999978</v>
      </c>
      <c r="AG164" s="4">
        <f t="shared" si="9"/>
        <v>0.99999999999999978</v>
      </c>
      <c r="AH164" s="4">
        <f t="shared" si="9"/>
        <v>0.99999999999999978</v>
      </c>
      <c r="AI164" s="4">
        <f t="shared" si="9"/>
        <v>0.99999999999999978</v>
      </c>
      <c r="AJ164" s="4">
        <f t="shared" si="9"/>
        <v>0.99999999999999978</v>
      </c>
      <c r="AK164" s="4">
        <f t="shared" si="9"/>
        <v>0.99999999999999978</v>
      </c>
      <c r="AL164" s="4">
        <f t="shared" si="9"/>
        <v>0.99999999999999978</v>
      </c>
      <c r="AM164" s="4">
        <f t="shared" si="9"/>
        <v>0.99999999999999978</v>
      </c>
      <c r="AN164" s="4">
        <f t="shared" si="9"/>
        <v>0.99999999999999978</v>
      </c>
      <c r="AO164" s="4">
        <f t="shared" si="9"/>
        <v>0.99999999999999978</v>
      </c>
      <c r="AP164" s="4">
        <f t="shared" si="9"/>
        <v>0.99999999999999978</v>
      </c>
      <c r="AQ164" s="4">
        <f t="shared" si="9"/>
        <v>0.99999999999999978</v>
      </c>
      <c r="AR164" s="4">
        <f t="shared" si="9"/>
        <v>0.99999999999999978</v>
      </c>
      <c r="AS164" s="4">
        <f t="shared" si="9"/>
        <v>0.99999999999999978</v>
      </c>
      <c r="AT164" s="4">
        <f t="shared" si="9"/>
        <v>0.99999999999999978</v>
      </c>
      <c r="AU164" s="4">
        <f t="shared" si="9"/>
        <v>0.99999999999999978</v>
      </c>
      <c r="AV164" s="4">
        <f t="shared" si="9"/>
        <v>0.99999999999999978</v>
      </c>
      <c r="AW164" s="4">
        <f t="shared" si="9"/>
        <v>0.99999999999999978</v>
      </c>
      <c r="AX164" s="4">
        <f t="shared" si="9"/>
        <v>0.99999999999999978</v>
      </c>
      <c r="AY164" s="4">
        <f t="shared" si="9"/>
        <v>0.99999999999999978</v>
      </c>
      <c r="AZ164" s="4">
        <f t="shared" si="9"/>
        <v>0.99999999999999978</v>
      </c>
      <c r="BA164" s="4">
        <f t="shared" si="9"/>
        <v>0.99999999999999978</v>
      </c>
      <c r="BB164" s="4">
        <f t="shared" si="9"/>
        <v>0.99999999999999978</v>
      </c>
      <c r="BC164" s="4">
        <f t="shared" si="9"/>
        <v>0.99999999999999978</v>
      </c>
      <c r="BD164" s="4">
        <f t="shared" si="9"/>
        <v>0.99999999999999978</v>
      </c>
      <c r="BE164" s="4">
        <f t="shared" si="9"/>
        <v>0.99999999999999978</v>
      </c>
      <c r="BF164" s="4">
        <f t="shared" si="9"/>
        <v>0.99999999999999978</v>
      </c>
      <c r="BG164" s="4">
        <f t="shared" si="9"/>
        <v>0.99999999999999978</v>
      </c>
      <c r="BH164" s="4">
        <f t="shared" si="9"/>
        <v>0.99999999999999978</v>
      </c>
      <c r="BI164" s="4">
        <f t="shared" si="9"/>
        <v>0.99999999999999978</v>
      </c>
    </row>
    <row r="166" spans="1:61" s="29" customFormat="1" ht="12.75" customHeight="1">
      <c r="A166" s="1" t="s">
        <v>329</v>
      </c>
      <c r="B166" s="1">
        <v>2005</v>
      </c>
      <c r="C166" s="1">
        <v>2015</v>
      </c>
      <c r="D166" s="39">
        <v>2025</v>
      </c>
      <c r="E166" s="1">
        <v>2035</v>
      </c>
      <c r="F166" s="1">
        <v>2045</v>
      </c>
      <c r="G166" s="29">
        <v>2055</v>
      </c>
      <c r="H166" s="29">
        <v>2065</v>
      </c>
      <c r="I166" s="29">
        <v>2075</v>
      </c>
      <c r="J166" s="29">
        <v>2085</v>
      </c>
      <c r="K166" s="29">
        <v>2095</v>
      </c>
      <c r="L166" s="29">
        <v>2105</v>
      </c>
      <c r="M166" s="29">
        <v>2115</v>
      </c>
      <c r="N166" s="29">
        <v>2125</v>
      </c>
      <c r="O166" s="29">
        <v>2135</v>
      </c>
      <c r="P166" s="29">
        <v>2145</v>
      </c>
      <c r="Q166" s="29">
        <v>2155</v>
      </c>
      <c r="R166" s="29">
        <v>2165</v>
      </c>
      <c r="S166" s="29">
        <v>2175</v>
      </c>
      <c r="T166" s="29">
        <v>2185</v>
      </c>
      <c r="U166" s="29">
        <v>2195</v>
      </c>
      <c r="V166" s="29">
        <v>2205</v>
      </c>
      <c r="W166" s="29">
        <v>2215</v>
      </c>
      <c r="X166" s="29">
        <v>2225</v>
      </c>
      <c r="Y166" s="29">
        <v>2235</v>
      </c>
      <c r="Z166" s="29">
        <v>2245</v>
      </c>
      <c r="AA166" s="29">
        <v>2255</v>
      </c>
      <c r="AB166" s="29">
        <v>2265</v>
      </c>
      <c r="AC166" s="29">
        <v>2275</v>
      </c>
      <c r="AD166" s="29">
        <v>2285</v>
      </c>
      <c r="AE166" s="29">
        <v>2295</v>
      </c>
      <c r="AF166" s="29">
        <v>2305</v>
      </c>
      <c r="AG166" s="29">
        <v>2315</v>
      </c>
      <c r="AH166" s="29">
        <v>2325</v>
      </c>
      <c r="AI166" s="29">
        <v>2335</v>
      </c>
      <c r="AJ166" s="29">
        <v>2345</v>
      </c>
      <c r="AK166" s="29">
        <v>2355</v>
      </c>
      <c r="AL166" s="29">
        <v>2365</v>
      </c>
      <c r="AM166" s="29">
        <v>2375</v>
      </c>
      <c r="AN166" s="29">
        <v>2385</v>
      </c>
      <c r="AO166" s="29">
        <v>2395</v>
      </c>
      <c r="AP166" s="29">
        <v>2405</v>
      </c>
      <c r="AQ166" s="29">
        <v>2415</v>
      </c>
      <c r="AR166" s="29">
        <v>2425</v>
      </c>
      <c r="AS166" s="29">
        <v>2435</v>
      </c>
      <c r="AT166" s="29">
        <v>2445</v>
      </c>
      <c r="AU166" s="29">
        <v>2455</v>
      </c>
      <c r="AV166" s="29">
        <v>2465</v>
      </c>
      <c r="AW166" s="29">
        <v>2475</v>
      </c>
      <c r="AX166" s="29">
        <v>2485</v>
      </c>
      <c r="AY166" s="29">
        <v>2495</v>
      </c>
      <c r="AZ166" s="29">
        <v>2505</v>
      </c>
      <c r="BA166" s="29">
        <v>2515</v>
      </c>
      <c r="BB166" s="29">
        <v>2525</v>
      </c>
      <c r="BC166" s="29">
        <v>2535</v>
      </c>
      <c r="BD166" s="29">
        <v>2545</v>
      </c>
      <c r="BE166" s="29">
        <v>2555</v>
      </c>
      <c r="BF166" s="29">
        <v>2565</v>
      </c>
      <c r="BG166" s="29">
        <v>2575</v>
      </c>
      <c r="BH166" s="29">
        <v>2585</v>
      </c>
      <c r="BI166" s="29">
        <v>2595</v>
      </c>
    </row>
    <row r="167" spans="1:61" s="295" customFormat="1" ht="12.75">
      <c r="A167" s="295" t="s">
        <v>311</v>
      </c>
      <c r="B167" s="296">
        <v>0</v>
      </c>
      <c r="C167" s="296">
        <v>1</v>
      </c>
      <c r="D167" s="296">
        <v>1</v>
      </c>
      <c r="E167" s="295">
        <v>1</v>
      </c>
      <c r="F167" s="296">
        <v>1</v>
      </c>
      <c r="G167" s="296">
        <v>1</v>
      </c>
      <c r="H167" s="296">
        <v>1</v>
      </c>
      <c r="I167" s="296">
        <v>1</v>
      </c>
      <c r="J167" s="296">
        <v>1</v>
      </c>
      <c r="K167" s="296">
        <v>1</v>
      </c>
      <c r="L167" s="296">
        <v>1</v>
      </c>
      <c r="M167" s="296">
        <v>1</v>
      </c>
      <c r="N167" s="296">
        <v>1</v>
      </c>
      <c r="O167" s="296">
        <v>1</v>
      </c>
      <c r="P167" s="296">
        <v>1</v>
      </c>
      <c r="Q167" s="296">
        <v>1</v>
      </c>
      <c r="R167" s="296">
        <v>1</v>
      </c>
      <c r="S167" s="296">
        <v>1</v>
      </c>
      <c r="T167" s="296">
        <v>1</v>
      </c>
      <c r="U167" s="296">
        <v>1</v>
      </c>
      <c r="V167" s="296">
        <v>1</v>
      </c>
      <c r="W167" s="296">
        <v>1</v>
      </c>
      <c r="X167" s="296">
        <v>1</v>
      </c>
      <c r="Y167" s="296">
        <v>1</v>
      </c>
      <c r="Z167" s="296">
        <v>1</v>
      </c>
      <c r="AA167" s="296">
        <v>1</v>
      </c>
      <c r="AB167" s="296">
        <v>1</v>
      </c>
      <c r="AC167" s="296">
        <v>1</v>
      </c>
      <c r="AD167" s="296">
        <v>1</v>
      </c>
      <c r="AE167" s="296">
        <v>1</v>
      </c>
      <c r="AF167" s="296">
        <v>1</v>
      </c>
      <c r="AG167" s="296">
        <v>1</v>
      </c>
      <c r="AH167" s="296">
        <v>1</v>
      </c>
      <c r="AI167" s="296">
        <v>1</v>
      </c>
      <c r="AJ167" s="296">
        <v>1</v>
      </c>
      <c r="AK167" s="296">
        <v>1</v>
      </c>
      <c r="AL167" s="296">
        <v>1</v>
      </c>
      <c r="AM167" s="296">
        <v>1</v>
      </c>
      <c r="AN167" s="296">
        <v>1</v>
      </c>
      <c r="AO167" s="296">
        <v>1</v>
      </c>
      <c r="AP167" s="296">
        <v>1</v>
      </c>
      <c r="AQ167" s="296">
        <v>1</v>
      </c>
      <c r="AR167" s="296">
        <v>1</v>
      </c>
      <c r="AS167" s="296">
        <v>1</v>
      </c>
      <c r="AT167" s="296">
        <v>1</v>
      </c>
      <c r="AU167" s="296">
        <v>1</v>
      </c>
      <c r="AV167" s="295">
        <v>1</v>
      </c>
      <c r="AW167" s="295">
        <v>1</v>
      </c>
      <c r="AX167" s="295">
        <v>1</v>
      </c>
      <c r="AY167" s="296">
        <v>1</v>
      </c>
      <c r="AZ167" s="295">
        <v>1</v>
      </c>
      <c r="BA167" s="295">
        <v>1</v>
      </c>
      <c r="BB167" s="295">
        <v>1</v>
      </c>
      <c r="BC167" s="295">
        <v>1</v>
      </c>
      <c r="BD167" s="295">
        <v>1</v>
      </c>
      <c r="BE167" s="295">
        <v>1</v>
      </c>
      <c r="BF167" s="295">
        <v>1</v>
      </c>
      <c r="BG167" s="295">
        <v>1</v>
      </c>
      <c r="BH167" s="295">
        <v>1</v>
      </c>
      <c r="BI167" s="295">
        <v>1</v>
      </c>
    </row>
    <row r="168" spans="1:61" s="295" customFormat="1" ht="12.75">
      <c r="A168" s="295" t="s">
        <v>312</v>
      </c>
      <c r="B168" s="296">
        <v>0</v>
      </c>
      <c r="C168" s="296">
        <v>1</v>
      </c>
      <c r="D168" s="296">
        <v>1</v>
      </c>
      <c r="E168" s="295">
        <v>1</v>
      </c>
      <c r="F168" s="296">
        <v>1</v>
      </c>
      <c r="G168" s="296">
        <v>1</v>
      </c>
      <c r="H168" s="296">
        <v>1</v>
      </c>
      <c r="I168" s="296">
        <v>1</v>
      </c>
      <c r="J168" s="296">
        <v>1</v>
      </c>
      <c r="K168" s="296">
        <v>1</v>
      </c>
      <c r="L168" s="296">
        <v>1</v>
      </c>
      <c r="M168" s="296">
        <v>1</v>
      </c>
      <c r="N168" s="296">
        <v>1</v>
      </c>
      <c r="O168" s="296">
        <v>1</v>
      </c>
      <c r="P168" s="296">
        <v>1</v>
      </c>
      <c r="Q168" s="296">
        <v>1</v>
      </c>
      <c r="R168" s="296">
        <v>1</v>
      </c>
      <c r="S168" s="296">
        <v>1</v>
      </c>
      <c r="T168" s="296">
        <v>1</v>
      </c>
      <c r="U168" s="296">
        <v>1</v>
      </c>
      <c r="V168" s="296">
        <v>1</v>
      </c>
      <c r="W168" s="296">
        <v>1</v>
      </c>
      <c r="X168" s="296">
        <v>1</v>
      </c>
      <c r="Y168" s="296">
        <v>1</v>
      </c>
      <c r="Z168" s="296">
        <v>1</v>
      </c>
      <c r="AA168" s="296">
        <v>1</v>
      </c>
      <c r="AB168" s="296">
        <v>1</v>
      </c>
      <c r="AC168" s="296">
        <v>1</v>
      </c>
      <c r="AD168" s="296">
        <v>1</v>
      </c>
      <c r="AE168" s="296">
        <v>1</v>
      </c>
      <c r="AF168" s="296">
        <v>1</v>
      </c>
      <c r="AG168" s="296">
        <v>1</v>
      </c>
      <c r="AH168" s="296">
        <v>1</v>
      </c>
      <c r="AI168" s="296">
        <v>1</v>
      </c>
      <c r="AJ168" s="296">
        <v>1</v>
      </c>
      <c r="AK168" s="296">
        <v>1</v>
      </c>
      <c r="AL168" s="296">
        <v>1</v>
      </c>
      <c r="AM168" s="296">
        <v>1</v>
      </c>
      <c r="AN168" s="296">
        <v>1</v>
      </c>
      <c r="AO168" s="296">
        <v>1</v>
      </c>
      <c r="AP168" s="296">
        <v>1</v>
      </c>
      <c r="AQ168" s="296">
        <v>1</v>
      </c>
      <c r="AR168" s="296">
        <v>1</v>
      </c>
      <c r="AS168" s="296">
        <v>1</v>
      </c>
      <c r="AT168" s="296">
        <v>1</v>
      </c>
      <c r="AU168" s="296">
        <v>1</v>
      </c>
      <c r="AV168" s="295">
        <v>1</v>
      </c>
      <c r="AW168" s="295">
        <v>1</v>
      </c>
      <c r="AX168" s="295">
        <v>1</v>
      </c>
      <c r="AY168" s="296">
        <v>1</v>
      </c>
      <c r="AZ168" s="295">
        <v>1</v>
      </c>
      <c r="BA168" s="295">
        <v>1</v>
      </c>
      <c r="BB168" s="295">
        <v>1</v>
      </c>
      <c r="BC168" s="295">
        <v>1</v>
      </c>
      <c r="BD168" s="295">
        <v>1</v>
      </c>
      <c r="BE168" s="295">
        <v>1</v>
      </c>
      <c r="BF168" s="295">
        <v>1</v>
      </c>
      <c r="BG168" s="295">
        <v>1</v>
      </c>
      <c r="BH168" s="295">
        <v>1</v>
      </c>
      <c r="BI168" s="295">
        <v>1</v>
      </c>
    </row>
    <row r="169" spans="1:61" s="295" customFormat="1" ht="12.75">
      <c r="A169" s="295" t="s">
        <v>313</v>
      </c>
      <c r="B169" s="296">
        <v>0</v>
      </c>
      <c r="C169" s="296">
        <v>1</v>
      </c>
      <c r="D169" s="296">
        <v>1</v>
      </c>
      <c r="E169" s="295">
        <v>1</v>
      </c>
      <c r="F169" s="296">
        <v>1</v>
      </c>
      <c r="G169" s="296">
        <v>1</v>
      </c>
      <c r="H169" s="296">
        <v>1</v>
      </c>
      <c r="I169" s="296">
        <v>1</v>
      </c>
      <c r="J169" s="296">
        <v>1</v>
      </c>
      <c r="K169" s="296">
        <v>1</v>
      </c>
      <c r="L169" s="296">
        <v>1</v>
      </c>
      <c r="M169" s="296">
        <v>1</v>
      </c>
      <c r="N169" s="296">
        <v>1</v>
      </c>
      <c r="O169" s="296">
        <v>1</v>
      </c>
      <c r="P169" s="296">
        <v>1</v>
      </c>
      <c r="Q169" s="296">
        <v>1</v>
      </c>
      <c r="R169" s="296">
        <v>1</v>
      </c>
      <c r="S169" s="296">
        <v>1</v>
      </c>
      <c r="T169" s="296">
        <v>1</v>
      </c>
      <c r="U169" s="296">
        <v>1</v>
      </c>
      <c r="V169" s="296">
        <v>1</v>
      </c>
      <c r="W169" s="296">
        <v>1</v>
      </c>
      <c r="X169" s="296">
        <v>1</v>
      </c>
      <c r="Y169" s="296">
        <v>1</v>
      </c>
      <c r="Z169" s="296">
        <v>1</v>
      </c>
      <c r="AA169" s="296">
        <v>1</v>
      </c>
      <c r="AB169" s="296">
        <v>1</v>
      </c>
      <c r="AC169" s="296">
        <v>1</v>
      </c>
      <c r="AD169" s="296">
        <v>1</v>
      </c>
      <c r="AE169" s="296">
        <v>1</v>
      </c>
      <c r="AF169" s="296">
        <v>1</v>
      </c>
      <c r="AG169" s="296">
        <v>1</v>
      </c>
      <c r="AH169" s="296">
        <v>1</v>
      </c>
      <c r="AI169" s="296">
        <v>1</v>
      </c>
      <c r="AJ169" s="296">
        <v>1</v>
      </c>
      <c r="AK169" s="296">
        <v>1</v>
      </c>
      <c r="AL169" s="296">
        <v>1</v>
      </c>
      <c r="AM169" s="296">
        <v>1</v>
      </c>
      <c r="AN169" s="296">
        <v>1</v>
      </c>
      <c r="AO169" s="296">
        <v>1</v>
      </c>
      <c r="AP169" s="296">
        <v>1</v>
      </c>
      <c r="AQ169" s="296">
        <v>1</v>
      </c>
      <c r="AR169" s="296">
        <v>1</v>
      </c>
      <c r="AS169" s="296">
        <v>1</v>
      </c>
      <c r="AT169" s="296">
        <v>1</v>
      </c>
      <c r="AU169" s="296">
        <v>1</v>
      </c>
      <c r="AV169" s="295">
        <v>1</v>
      </c>
      <c r="AW169" s="295">
        <v>1</v>
      </c>
      <c r="AX169" s="295">
        <v>1</v>
      </c>
      <c r="AY169" s="296">
        <v>1</v>
      </c>
      <c r="AZ169" s="295">
        <v>1</v>
      </c>
      <c r="BA169" s="295">
        <v>1</v>
      </c>
      <c r="BB169" s="295">
        <v>1</v>
      </c>
      <c r="BC169" s="295">
        <v>1</v>
      </c>
      <c r="BD169" s="295">
        <v>1</v>
      </c>
      <c r="BE169" s="295">
        <v>1</v>
      </c>
      <c r="BF169" s="295">
        <v>1</v>
      </c>
      <c r="BG169" s="295">
        <v>1</v>
      </c>
      <c r="BH169" s="295">
        <v>1</v>
      </c>
      <c r="BI169" s="295">
        <v>1</v>
      </c>
    </row>
    <row r="170" spans="1:61" s="295" customFormat="1" ht="12.75">
      <c r="A170" s="295" t="s">
        <v>314</v>
      </c>
      <c r="B170" s="296">
        <v>0</v>
      </c>
      <c r="C170" s="296">
        <v>1</v>
      </c>
      <c r="D170" s="296">
        <v>1</v>
      </c>
      <c r="E170" s="295">
        <v>1</v>
      </c>
      <c r="F170" s="296">
        <v>1</v>
      </c>
      <c r="G170" s="296">
        <v>1</v>
      </c>
      <c r="H170" s="296">
        <v>1</v>
      </c>
      <c r="I170" s="296">
        <v>1</v>
      </c>
      <c r="J170" s="296">
        <v>1</v>
      </c>
      <c r="K170" s="296">
        <v>1</v>
      </c>
      <c r="L170" s="296">
        <v>1</v>
      </c>
      <c r="M170" s="296">
        <v>1</v>
      </c>
      <c r="N170" s="296">
        <v>1</v>
      </c>
      <c r="O170" s="296">
        <v>1</v>
      </c>
      <c r="P170" s="296">
        <v>1</v>
      </c>
      <c r="Q170" s="296">
        <v>1</v>
      </c>
      <c r="R170" s="296">
        <v>1</v>
      </c>
      <c r="S170" s="296">
        <v>1</v>
      </c>
      <c r="T170" s="296">
        <v>1</v>
      </c>
      <c r="U170" s="296">
        <v>1</v>
      </c>
      <c r="V170" s="296">
        <v>1</v>
      </c>
      <c r="W170" s="296">
        <v>1</v>
      </c>
      <c r="X170" s="296">
        <v>1</v>
      </c>
      <c r="Y170" s="296">
        <v>1</v>
      </c>
      <c r="Z170" s="296">
        <v>1</v>
      </c>
      <c r="AA170" s="296">
        <v>1</v>
      </c>
      <c r="AB170" s="296">
        <v>1</v>
      </c>
      <c r="AC170" s="296">
        <v>1</v>
      </c>
      <c r="AD170" s="296">
        <v>1</v>
      </c>
      <c r="AE170" s="296">
        <v>1</v>
      </c>
      <c r="AF170" s="296">
        <v>1</v>
      </c>
      <c r="AG170" s="296">
        <v>1</v>
      </c>
      <c r="AH170" s="296">
        <v>1</v>
      </c>
      <c r="AI170" s="296">
        <v>1</v>
      </c>
      <c r="AJ170" s="296">
        <v>1</v>
      </c>
      <c r="AK170" s="296">
        <v>1</v>
      </c>
      <c r="AL170" s="296">
        <v>1</v>
      </c>
      <c r="AM170" s="296">
        <v>1</v>
      </c>
      <c r="AN170" s="296">
        <v>1</v>
      </c>
      <c r="AO170" s="296">
        <v>1</v>
      </c>
      <c r="AP170" s="296">
        <v>1</v>
      </c>
      <c r="AQ170" s="296">
        <v>1</v>
      </c>
      <c r="AR170" s="296">
        <v>1</v>
      </c>
      <c r="AS170" s="296">
        <v>1</v>
      </c>
      <c r="AT170" s="296">
        <v>1</v>
      </c>
      <c r="AU170" s="296">
        <v>1</v>
      </c>
      <c r="AV170" s="295">
        <v>1</v>
      </c>
      <c r="AW170" s="295">
        <v>1</v>
      </c>
      <c r="AX170" s="295">
        <v>1</v>
      </c>
      <c r="AY170" s="295">
        <v>1</v>
      </c>
      <c r="AZ170" s="295">
        <v>1</v>
      </c>
      <c r="BA170" s="295">
        <v>1</v>
      </c>
      <c r="BB170" s="295">
        <v>1</v>
      </c>
      <c r="BC170" s="295">
        <v>1</v>
      </c>
      <c r="BD170" s="295">
        <v>1</v>
      </c>
      <c r="BE170" s="295">
        <v>1</v>
      </c>
      <c r="BF170" s="295">
        <v>1</v>
      </c>
      <c r="BG170" s="295">
        <v>1</v>
      </c>
      <c r="BH170" s="295">
        <v>1</v>
      </c>
      <c r="BI170" s="295">
        <v>1</v>
      </c>
    </row>
    <row r="171" spans="1:61" s="295" customFormat="1" ht="12.75">
      <c r="A171" s="295" t="s">
        <v>315</v>
      </c>
      <c r="B171" s="296">
        <v>0</v>
      </c>
      <c r="C171" s="296">
        <v>0</v>
      </c>
      <c r="D171" s="296">
        <v>1</v>
      </c>
      <c r="E171" s="295">
        <v>1</v>
      </c>
      <c r="F171" s="296">
        <v>1</v>
      </c>
      <c r="G171" s="296">
        <v>1</v>
      </c>
      <c r="H171" s="296">
        <v>1</v>
      </c>
      <c r="I171" s="296">
        <v>1</v>
      </c>
      <c r="J171" s="296">
        <v>1</v>
      </c>
      <c r="K171" s="296">
        <v>1</v>
      </c>
      <c r="L171" s="296">
        <v>1</v>
      </c>
      <c r="M171" s="296">
        <v>1</v>
      </c>
      <c r="N171" s="296">
        <v>1</v>
      </c>
      <c r="O171" s="296">
        <v>1</v>
      </c>
      <c r="P171" s="296">
        <v>1</v>
      </c>
      <c r="Q171" s="296">
        <v>1</v>
      </c>
      <c r="R171" s="296">
        <v>1</v>
      </c>
      <c r="S171" s="296">
        <v>1</v>
      </c>
      <c r="T171" s="296">
        <v>1</v>
      </c>
      <c r="U171" s="296">
        <v>1</v>
      </c>
      <c r="V171" s="296">
        <v>1</v>
      </c>
      <c r="W171" s="296">
        <v>1</v>
      </c>
      <c r="X171" s="296">
        <v>1</v>
      </c>
      <c r="Y171" s="296">
        <v>1</v>
      </c>
      <c r="Z171" s="296">
        <v>1</v>
      </c>
      <c r="AA171" s="296">
        <v>1</v>
      </c>
      <c r="AB171" s="296">
        <v>1</v>
      </c>
      <c r="AC171" s="296">
        <v>1</v>
      </c>
      <c r="AD171" s="296">
        <v>1</v>
      </c>
      <c r="AE171" s="296">
        <v>1</v>
      </c>
      <c r="AF171" s="296">
        <v>1</v>
      </c>
      <c r="AG171" s="296">
        <v>1</v>
      </c>
      <c r="AH171" s="296">
        <v>1</v>
      </c>
      <c r="AI171" s="296">
        <v>1</v>
      </c>
      <c r="AJ171" s="296">
        <v>1</v>
      </c>
      <c r="AK171" s="296">
        <v>1</v>
      </c>
      <c r="AL171" s="296">
        <v>1</v>
      </c>
      <c r="AM171" s="296">
        <v>1</v>
      </c>
      <c r="AN171" s="296">
        <v>1</v>
      </c>
      <c r="AO171" s="296">
        <v>1</v>
      </c>
      <c r="AP171" s="296">
        <v>1</v>
      </c>
      <c r="AQ171" s="296">
        <v>1</v>
      </c>
      <c r="AR171" s="296">
        <v>1</v>
      </c>
      <c r="AS171" s="296">
        <v>1</v>
      </c>
      <c r="AT171" s="296">
        <v>1</v>
      </c>
      <c r="AU171" s="296">
        <v>1</v>
      </c>
      <c r="AV171" s="295">
        <v>1</v>
      </c>
      <c r="AW171" s="295">
        <v>1</v>
      </c>
      <c r="AX171" s="295">
        <v>1</v>
      </c>
      <c r="AY171" s="295">
        <v>1</v>
      </c>
      <c r="AZ171" s="295">
        <v>1</v>
      </c>
      <c r="BA171" s="295">
        <v>1</v>
      </c>
      <c r="BB171" s="295">
        <v>1</v>
      </c>
      <c r="BC171" s="295">
        <v>1</v>
      </c>
      <c r="BD171" s="295">
        <v>1</v>
      </c>
      <c r="BE171" s="295">
        <v>1</v>
      </c>
      <c r="BF171" s="295">
        <v>1</v>
      </c>
      <c r="BG171" s="295">
        <v>1</v>
      </c>
      <c r="BH171" s="295">
        <v>1</v>
      </c>
      <c r="BI171" s="295">
        <v>1</v>
      </c>
    </row>
    <row r="172" spans="1:61" s="295" customFormat="1" ht="12.75">
      <c r="A172" s="295" t="s">
        <v>316</v>
      </c>
      <c r="B172" s="296">
        <v>0</v>
      </c>
      <c r="C172" s="296">
        <v>0</v>
      </c>
      <c r="D172" s="296">
        <v>0</v>
      </c>
      <c r="E172" s="295">
        <v>1</v>
      </c>
      <c r="F172" s="296">
        <v>1</v>
      </c>
      <c r="G172" s="296">
        <v>1</v>
      </c>
      <c r="H172" s="296">
        <v>1</v>
      </c>
      <c r="I172" s="296">
        <v>1</v>
      </c>
      <c r="J172" s="296">
        <v>1</v>
      </c>
      <c r="K172" s="296">
        <v>1</v>
      </c>
      <c r="L172" s="296">
        <v>1</v>
      </c>
      <c r="M172" s="296">
        <v>1</v>
      </c>
      <c r="N172" s="296">
        <v>1</v>
      </c>
      <c r="O172" s="296">
        <v>1</v>
      </c>
      <c r="P172" s="296">
        <v>1</v>
      </c>
      <c r="Q172" s="296">
        <v>1</v>
      </c>
      <c r="R172" s="296">
        <v>1</v>
      </c>
      <c r="S172" s="296">
        <v>1</v>
      </c>
      <c r="T172" s="296">
        <v>1</v>
      </c>
      <c r="U172" s="296">
        <v>1</v>
      </c>
      <c r="V172" s="296">
        <v>1</v>
      </c>
      <c r="W172" s="296">
        <v>1</v>
      </c>
      <c r="X172" s="296">
        <v>1</v>
      </c>
      <c r="Y172" s="296">
        <v>1</v>
      </c>
      <c r="Z172" s="296">
        <v>1</v>
      </c>
      <c r="AA172" s="296">
        <v>1</v>
      </c>
      <c r="AB172" s="296">
        <v>1</v>
      </c>
      <c r="AC172" s="296">
        <v>1</v>
      </c>
      <c r="AD172" s="296">
        <v>1</v>
      </c>
      <c r="AE172" s="296">
        <v>1</v>
      </c>
      <c r="AF172" s="296">
        <v>1</v>
      </c>
      <c r="AG172" s="296">
        <v>1</v>
      </c>
      <c r="AH172" s="296">
        <v>1</v>
      </c>
      <c r="AI172" s="296">
        <v>1</v>
      </c>
      <c r="AJ172" s="296">
        <v>1</v>
      </c>
      <c r="AK172" s="296">
        <v>1</v>
      </c>
      <c r="AL172" s="296">
        <v>1</v>
      </c>
      <c r="AM172" s="296">
        <v>1</v>
      </c>
      <c r="AN172" s="296">
        <v>1</v>
      </c>
      <c r="AO172" s="296">
        <v>1</v>
      </c>
      <c r="AP172" s="296">
        <v>1</v>
      </c>
      <c r="AQ172" s="296">
        <v>1</v>
      </c>
      <c r="AR172" s="296">
        <v>1</v>
      </c>
      <c r="AS172" s="296">
        <v>1</v>
      </c>
      <c r="AT172" s="296">
        <v>1</v>
      </c>
      <c r="AU172" s="296">
        <v>1</v>
      </c>
      <c r="AV172" s="295">
        <v>1</v>
      </c>
      <c r="AW172" s="295">
        <v>1</v>
      </c>
      <c r="AX172" s="295">
        <v>1</v>
      </c>
      <c r="AY172" s="295">
        <v>1</v>
      </c>
      <c r="AZ172" s="295">
        <v>1</v>
      </c>
      <c r="BA172" s="295">
        <v>1</v>
      </c>
      <c r="BB172" s="295">
        <v>1</v>
      </c>
      <c r="BC172" s="295">
        <v>1</v>
      </c>
      <c r="BD172" s="295">
        <v>1</v>
      </c>
      <c r="BE172" s="295">
        <v>1</v>
      </c>
      <c r="BF172" s="295">
        <v>1</v>
      </c>
      <c r="BG172" s="295">
        <v>1</v>
      </c>
      <c r="BH172" s="295">
        <v>1</v>
      </c>
      <c r="BI172" s="295">
        <v>1</v>
      </c>
    </row>
    <row r="173" spans="1:61" s="295" customFormat="1" ht="12.75">
      <c r="A173" s="295" t="s">
        <v>317</v>
      </c>
      <c r="B173" s="296">
        <v>0</v>
      </c>
      <c r="C173" s="296">
        <v>0</v>
      </c>
      <c r="D173" s="296">
        <v>0</v>
      </c>
      <c r="E173" s="295">
        <v>0</v>
      </c>
      <c r="F173" s="296">
        <v>1</v>
      </c>
      <c r="G173" s="296">
        <v>1</v>
      </c>
      <c r="H173" s="296">
        <v>1</v>
      </c>
      <c r="I173" s="296">
        <v>1</v>
      </c>
      <c r="J173" s="296">
        <v>1</v>
      </c>
      <c r="K173" s="296">
        <v>1</v>
      </c>
      <c r="L173" s="296">
        <v>1</v>
      </c>
      <c r="M173" s="296">
        <v>1</v>
      </c>
      <c r="N173" s="296">
        <v>1</v>
      </c>
      <c r="O173" s="296">
        <v>1</v>
      </c>
      <c r="P173" s="296">
        <v>1</v>
      </c>
      <c r="Q173" s="296">
        <v>1</v>
      </c>
      <c r="R173" s="296">
        <v>1</v>
      </c>
      <c r="S173" s="296">
        <v>1</v>
      </c>
      <c r="T173" s="296">
        <v>1</v>
      </c>
      <c r="U173" s="296">
        <v>1</v>
      </c>
      <c r="V173" s="296">
        <v>1</v>
      </c>
      <c r="W173" s="296">
        <v>1</v>
      </c>
      <c r="X173" s="296">
        <v>1</v>
      </c>
      <c r="Y173" s="296">
        <v>1</v>
      </c>
      <c r="Z173" s="296">
        <v>1</v>
      </c>
      <c r="AA173" s="296">
        <v>1</v>
      </c>
      <c r="AB173" s="296">
        <v>1</v>
      </c>
      <c r="AC173" s="296">
        <v>1</v>
      </c>
      <c r="AD173" s="296">
        <v>1</v>
      </c>
      <c r="AE173" s="296">
        <v>1</v>
      </c>
      <c r="AF173" s="296">
        <v>1</v>
      </c>
      <c r="AG173" s="296">
        <v>1</v>
      </c>
      <c r="AH173" s="296">
        <v>1</v>
      </c>
      <c r="AI173" s="296">
        <v>1</v>
      </c>
      <c r="AJ173" s="296">
        <v>1</v>
      </c>
      <c r="AK173" s="296">
        <v>1</v>
      </c>
      <c r="AL173" s="296">
        <v>1</v>
      </c>
      <c r="AM173" s="296">
        <v>1</v>
      </c>
      <c r="AN173" s="296">
        <v>1</v>
      </c>
      <c r="AO173" s="296">
        <v>1</v>
      </c>
      <c r="AP173" s="296">
        <v>1</v>
      </c>
      <c r="AQ173" s="296">
        <v>1</v>
      </c>
      <c r="AR173" s="296">
        <v>1</v>
      </c>
      <c r="AS173" s="296">
        <v>1</v>
      </c>
      <c r="AT173" s="296">
        <v>1</v>
      </c>
      <c r="AU173" s="296">
        <v>1</v>
      </c>
      <c r="AV173" s="295">
        <v>1</v>
      </c>
      <c r="AW173" s="295">
        <v>1</v>
      </c>
      <c r="AX173" s="295">
        <v>1</v>
      </c>
      <c r="AY173" s="295">
        <v>1</v>
      </c>
      <c r="AZ173" s="295">
        <v>1</v>
      </c>
      <c r="BA173" s="295">
        <v>1</v>
      </c>
      <c r="BB173" s="295">
        <v>1</v>
      </c>
      <c r="BC173" s="295">
        <v>1</v>
      </c>
      <c r="BD173" s="295">
        <v>1</v>
      </c>
      <c r="BE173" s="295">
        <v>1</v>
      </c>
      <c r="BF173" s="295">
        <v>1</v>
      </c>
      <c r="BG173" s="295">
        <v>1</v>
      </c>
      <c r="BH173" s="295">
        <v>1</v>
      </c>
      <c r="BI173" s="295">
        <v>1</v>
      </c>
    </row>
    <row r="174" spans="1:61" s="295" customFormat="1" ht="12.75">
      <c r="A174" s="295" t="s">
        <v>318</v>
      </c>
      <c r="B174" s="296">
        <v>0</v>
      </c>
      <c r="C174" s="296">
        <v>0</v>
      </c>
      <c r="D174" s="296">
        <v>0</v>
      </c>
      <c r="E174" s="296">
        <v>0</v>
      </c>
      <c r="F174" s="296">
        <v>0</v>
      </c>
      <c r="G174" s="296">
        <v>1</v>
      </c>
      <c r="H174" s="296">
        <v>1</v>
      </c>
      <c r="I174" s="296">
        <v>1</v>
      </c>
      <c r="J174" s="296">
        <v>1</v>
      </c>
      <c r="K174" s="296">
        <v>1</v>
      </c>
      <c r="L174" s="296">
        <v>1</v>
      </c>
      <c r="M174" s="296">
        <v>1</v>
      </c>
      <c r="N174" s="296">
        <v>1</v>
      </c>
      <c r="O174" s="296">
        <v>1</v>
      </c>
      <c r="P174" s="296">
        <v>1</v>
      </c>
      <c r="Q174" s="296">
        <v>1</v>
      </c>
      <c r="R174" s="296">
        <v>1</v>
      </c>
      <c r="S174" s="296">
        <v>1</v>
      </c>
      <c r="T174" s="296">
        <v>1</v>
      </c>
      <c r="U174" s="296">
        <v>1</v>
      </c>
      <c r="V174" s="296">
        <v>1</v>
      </c>
      <c r="W174" s="296">
        <v>1</v>
      </c>
      <c r="X174" s="296">
        <v>1</v>
      </c>
      <c r="Y174" s="296">
        <v>1</v>
      </c>
      <c r="Z174" s="296">
        <v>1</v>
      </c>
      <c r="AA174" s="296">
        <v>1</v>
      </c>
      <c r="AB174" s="296">
        <v>1</v>
      </c>
      <c r="AC174" s="296">
        <v>1</v>
      </c>
      <c r="AD174" s="296">
        <v>1</v>
      </c>
      <c r="AE174" s="296">
        <v>1</v>
      </c>
      <c r="AF174" s="296">
        <v>1</v>
      </c>
      <c r="AG174" s="296">
        <v>1</v>
      </c>
      <c r="AH174" s="296">
        <v>1</v>
      </c>
      <c r="AI174" s="296">
        <v>1</v>
      </c>
      <c r="AJ174" s="296">
        <v>1</v>
      </c>
      <c r="AK174" s="296">
        <v>1</v>
      </c>
      <c r="AL174" s="296">
        <v>1</v>
      </c>
      <c r="AM174" s="296">
        <v>1</v>
      </c>
      <c r="AN174" s="296">
        <v>1</v>
      </c>
      <c r="AO174" s="296">
        <v>1</v>
      </c>
      <c r="AP174" s="296">
        <v>1</v>
      </c>
      <c r="AQ174" s="296">
        <v>1</v>
      </c>
      <c r="AR174" s="296">
        <v>1</v>
      </c>
      <c r="AS174" s="296">
        <v>1</v>
      </c>
      <c r="AT174" s="296">
        <v>1</v>
      </c>
      <c r="AU174" s="296">
        <v>1</v>
      </c>
      <c r="AV174" s="295">
        <v>1</v>
      </c>
      <c r="AW174" s="295">
        <v>1</v>
      </c>
      <c r="AX174" s="295">
        <v>1</v>
      </c>
      <c r="AY174" s="295">
        <v>1</v>
      </c>
      <c r="AZ174" s="295">
        <v>1</v>
      </c>
      <c r="BA174" s="295">
        <v>1</v>
      </c>
      <c r="BB174" s="295">
        <v>1</v>
      </c>
      <c r="BC174" s="295">
        <v>1</v>
      </c>
      <c r="BD174" s="295">
        <v>1</v>
      </c>
      <c r="BE174" s="295">
        <v>1</v>
      </c>
      <c r="BF174" s="295">
        <v>1</v>
      </c>
      <c r="BG174" s="295">
        <v>1</v>
      </c>
      <c r="BH174" s="295">
        <v>1</v>
      </c>
      <c r="BI174" s="295">
        <v>1</v>
      </c>
    </row>
    <row r="175" spans="1:61" s="295" customFormat="1" ht="12.75">
      <c r="A175" s="295" t="s">
        <v>319</v>
      </c>
      <c r="B175" s="296">
        <v>0</v>
      </c>
      <c r="C175" s="296">
        <v>0</v>
      </c>
      <c r="D175" s="296">
        <v>0</v>
      </c>
      <c r="E175" s="296">
        <v>0</v>
      </c>
      <c r="F175" s="296">
        <v>0</v>
      </c>
      <c r="G175" s="296">
        <v>0</v>
      </c>
      <c r="H175" s="296">
        <v>0</v>
      </c>
      <c r="I175" s="296">
        <v>1</v>
      </c>
      <c r="J175" s="296">
        <v>1</v>
      </c>
      <c r="K175" s="296">
        <v>1</v>
      </c>
      <c r="L175" s="296">
        <v>1</v>
      </c>
      <c r="M175" s="296">
        <v>1</v>
      </c>
      <c r="N175" s="296">
        <v>1</v>
      </c>
      <c r="O175" s="296">
        <v>1</v>
      </c>
      <c r="P175" s="296">
        <v>1</v>
      </c>
      <c r="Q175" s="296">
        <v>1</v>
      </c>
      <c r="R175" s="296">
        <v>1</v>
      </c>
      <c r="S175" s="296">
        <v>1</v>
      </c>
      <c r="T175" s="296">
        <v>1</v>
      </c>
      <c r="U175" s="296">
        <v>1</v>
      </c>
      <c r="V175" s="296">
        <v>1</v>
      </c>
      <c r="W175" s="296">
        <v>1</v>
      </c>
      <c r="X175" s="296">
        <v>1</v>
      </c>
      <c r="Y175" s="296">
        <v>1</v>
      </c>
      <c r="Z175" s="296">
        <v>1</v>
      </c>
      <c r="AA175" s="296">
        <v>1</v>
      </c>
      <c r="AB175" s="296">
        <v>1</v>
      </c>
      <c r="AC175" s="296">
        <v>1</v>
      </c>
      <c r="AD175" s="296">
        <v>1</v>
      </c>
      <c r="AE175" s="296">
        <v>1</v>
      </c>
      <c r="AF175" s="296">
        <v>1</v>
      </c>
      <c r="AG175" s="296">
        <v>1</v>
      </c>
      <c r="AH175" s="296">
        <v>1</v>
      </c>
      <c r="AI175" s="296">
        <v>1</v>
      </c>
      <c r="AJ175" s="296">
        <v>1</v>
      </c>
      <c r="AK175" s="296">
        <v>1</v>
      </c>
      <c r="AL175" s="296">
        <v>1</v>
      </c>
      <c r="AM175" s="296">
        <v>1</v>
      </c>
      <c r="AN175" s="296">
        <v>1</v>
      </c>
      <c r="AO175" s="296">
        <v>1</v>
      </c>
      <c r="AP175" s="296">
        <v>1</v>
      </c>
      <c r="AQ175" s="296">
        <v>1</v>
      </c>
      <c r="AR175" s="296">
        <v>1</v>
      </c>
      <c r="AS175" s="296">
        <v>1</v>
      </c>
      <c r="AT175" s="296">
        <v>1</v>
      </c>
      <c r="AU175" s="296">
        <v>1</v>
      </c>
      <c r="AV175" s="295">
        <v>1</v>
      </c>
      <c r="AW175" s="295">
        <v>1</v>
      </c>
      <c r="AX175" s="295">
        <v>1</v>
      </c>
      <c r="AY175" s="295">
        <v>1</v>
      </c>
      <c r="AZ175" s="295">
        <v>1</v>
      </c>
      <c r="BA175" s="295">
        <v>1</v>
      </c>
      <c r="BB175" s="295">
        <v>1</v>
      </c>
      <c r="BC175" s="295">
        <v>1</v>
      </c>
      <c r="BD175" s="295">
        <v>1</v>
      </c>
      <c r="BE175" s="295">
        <v>1</v>
      </c>
      <c r="BF175" s="295">
        <v>1</v>
      </c>
      <c r="BG175" s="295">
        <v>1</v>
      </c>
      <c r="BH175" s="295">
        <v>1</v>
      </c>
      <c r="BI175" s="295">
        <v>1</v>
      </c>
    </row>
    <row r="176" spans="1:61" s="295" customFormat="1" ht="12.75">
      <c r="A176" s="295" t="s">
        <v>320</v>
      </c>
      <c r="B176" s="296">
        <v>0</v>
      </c>
      <c r="C176" s="296">
        <v>0</v>
      </c>
      <c r="D176" s="296">
        <v>0</v>
      </c>
      <c r="E176" s="296">
        <v>1</v>
      </c>
      <c r="F176" s="296">
        <v>1</v>
      </c>
      <c r="G176" s="296">
        <v>1</v>
      </c>
      <c r="H176" s="296">
        <v>1</v>
      </c>
      <c r="I176" s="296">
        <v>1</v>
      </c>
      <c r="J176" s="296">
        <v>1</v>
      </c>
      <c r="K176" s="296">
        <v>1</v>
      </c>
      <c r="L176" s="296">
        <v>1</v>
      </c>
      <c r="M176" s="296">
        <v>1</v>
      </c>
      <c r="N176" s="296">
        <v>1</v>
      </c>
      <c r="O176" s="296">
        <v>1</v>
      </c>
      <c r="P176" s="296">
        <v>1</v>
      </c>
      <c r="Q176" s="296">
        <v>1</v>
      </c>
      <c r="R176" s="296">
        <v>1</v>
      </c>
      <c r="S176" s="296">
        <v>1</v>
      </c>
      <c r="T176" s="296">
        <v>1</v>
      </c>
      <c r="U176" s="296">
        <v>1</v>
      </c>
      <c r="V176" s="296">
        <v>1</v>
      </c>
      <c r="W176" s="296">
        <v>1</v>
      </c>
      <c r="X176" s="296">
        <v>1</v>
      </c>
      <c r="Y176" s="296">
        <v>1</v>
      </c>
      <c r="Z176" s="296">
        <v>1</v>
      </c>
      <c r="AA176" s="296">
        <v>1</v>
      </c>
      <c r="AB176" s="296">
        <v>1</v>
      </c>
      <c r="AC176" s="296">
        <v>1</v>
      </c>
      <c r="AD176" s="296">
        <v>1</v>
      </c>
      <c r="AE176" s="296">
        <v>1</v>
      </c>
      <c r="AF176" s="296">
        <v>1</v>
      </c>
      <c r="AG176" s="296">
        <v>1</v>
      </c>
      <c r="AH176" s="296">
        <v>1</v>
      </c>
      <c r="AI176" s="296">
        <v>1</v>
      </c>
      <c r="AJ176" s="296">
        <v>1</v>
      </c>
      <c r="AK176" s="296">
        <v>1</v>
      </c>
      <c r="AL176" s="296">
        <v>1</v>
      </c>
      <c r="AM176" s="296">
        <v>1</v>
      </c>
      <c r="AN176" s="296">
        <v>1</v>
      </c>
      <c r="AO176" s="296">
        <v>1</v>
      </c>
      <c r="AP176" s="296">
        <v>1</v>
      </c>
      <c r="AQ176" s="296">
        <v>1</v>
      </c>
      <c r="AR176" s="296">
        <v>1</v>
      </c>
      <c r="AS176" s="296">
        <v>1</v>
      </c>
      <c r="AT176" s="296">
        <v>1</v>
      </c>
      <c r="AU176" s="296">
        <v>1</v>
      </c>
      <c r="AV176" s="295">
        <v>1</v>
      </c>
      <c r="AW176" s="295">
        <v>1</v>
      </c>
      <c r="AX176" s="295">
        <v>1</v>
      </c>
      <c r="AY176" s="295">
        <v>1</v>
      </c>
      <c r="AZ176" s="295">
        <v>1</v>
      </c>
      <c r="BA176" s="295">
        <v>1</v>
      </c>
      <c r="BB176" s="295">
        <v>1</v>
      </c>
      <c r="BC176" s="295">
        <v>1</v>
      </c>
      <c r="BD176" s="295">
        <v>1</v>
      </c>
      <c r="BE176" s="295">
        <v>1</v>
      </c>
      <c r="BF176" s="295">
        <v>1</v>
      </c>
      <c r="BG176" s="295">
        <v>1</v>
      </c>
      <c r="BH176" s="295">
        <v>1</v>
      </c>
      <c r="BI176" s="295">
        <v>1</v>
      </c>
    </row>
    <row r="177" spans="1:61" s="295" customFormat="1" ht="12.75">
      <c r="A177" s="295" t="s">
        <v>321</v>
      </c>
      <c r="B177" s="296">
        <v>0</v>
      </c>
      <c r="C177" s="296">
        <v>1</v>
      </c>
      <c r="D177" s="296">
        <v>1</v>
      </c>
      <c r="E177" s="296">
        <v>1</v>
      </c>
      <c r="F177" s="296">
        <v>1</v>
      </c>
      <c r="G177" s="296">
        <v>1</v>
      </c>
      <c r="H177" s="296">
        <v>1</v>
      </c>
      <c r="I177" s="296">
        <v>1</v>
      </c>
      <c r="J177" s="296">
        <v>1</v>
      </c>
      <c r="K177" s="296">
        <v>1</v>
      </c>
      <c r="L177" s="296">
        <v>1</v>
      </c>
      <c r="M177" s="296">
        <v>1</v>
      </c>
      <c r="N177" s="296">
        <v>1</v>
      </c>
      <c r="O177" s="296">
        <v>1</v>
      </c>
      <c r="P177" s="296">
        <v>1</v>
      </c>
      <c r="Q177" s="296">
        <v>1</v>
      </c>
      <c r="R177" s="296">
        <v>1</v>
      </c>
      <c r="S177" s="296">
        <v>1</v>
      </c>
      <c r="T177" s="296">
        <v>1</v>
      </c>
      <c r="U177" s="296">
        <v>1</v>
      </c>
      <c r="V177" s="296">
        <v>1</v>
      </c>
      <c r="W177" s="296">
        <v>1</v>
      </c>
      <c r="X177" s="296">
        <v>1</v>
      </c>
      <c r="Y177" s="296">
        <v>1</v>
      </c>
      <c r="Z177" s="296">
        <v>1</v>
      </c>
      <c r="AA177" s="296">
        <v>1</v>
      </c>
      <c r="AB177" s="296">
        <v>1</v>
      </c>
      <c r="AC177" s="296">
        <v>1</v>
      </c>
      <c r="AD177" s="296">
        <v>1</v>
      </c>
      <c r="AE177" s="296">
        <v>1</v>
      </c>
      <c r="AF177" s="296">
        <v>1</v>
      </c>
      <c r="AG177" s="296">
        <v>1</v>
      </c>
      <c r="AH177" s="296">
        <v>1</v>
      </c>
      <c r="AI177" s="296">
        <v>1</v>
      </c>
      <c r="AJ177" s="296">
        <v>1</v>
      </c>
      <c r="AK177" s="296">
        <v>1</v>
      </c>
      <c r="AL177" s="296">
        <v>1</v>
      </c>
      <c r="AM177" s="296">
        <v>1</v>
      </c>
      <c r="AN177" s="296">
        <v>1</v>
      </c>
      <c r="AO177" s="296">
        <v>1</v>
      </c>
      <c r="AP177" s="296">
        <v>1</v>
      </c>
      <c r="AQ177" s="296">
        <v>1</v>
      </c>
      <c r="AR177" s="296">
        <v>1</v>
      </c>
      <c r="AS177" s="296">
        <v>1</v>
      </c>
      <c r="AT177" s="296">
        <v>1</v>
      </c>
      <c r="AU177" s="296">
        <v>1</v>
      </c>
      <c r="AV177" s="295">
        <v>1</v>
      </c>
      <c r="AW177" s="295">
        <v>1</v>
      </c>
      <c r="AX177" s="295">
        <v>1</v>
      </c>
      <c r="AY177" s="295">
        <v>1</v>
      </c>
      <c r="AZ177" s="295">
        <v>1</v>
      </c>
      <c r="BA177" s="295">
        <v>1</v>
      </c>
      <c r="BB177" s="295">
        <v>1</v>
      </c>
      <c r="BC177" s="295">
        <v>1</v>
      </c>
      <c r="BD177" s="295">
        <v>1</v>
      </c>
      <c r="BE177" s="295">
        <v>1</v>
      </c>
      <c r="BF177" s="295">
        <v>1</v>
      </c>
      <c r="BG177" s="295">
        <v>1</v>
      </c>
      <c r="BH177" s="295">
        <v>1</v>
      </c>
      <c r="BI177" s="295">
        <v>1</v>
      </c>
    </row>
    <row r="178" spans="1:61" s="295" customFormat="1" ht="12.75">
      <c r="A178" s="295" t="s">
        <v>326</v>
      </c>
      <c r="B178" s="296">
        <v>0</v>
      </c>
      <c r="C178" s="296">
        <v>0</v>
      </c>
      <c r="D178" s="296">
        <v>0</v>
      </c>
      <c r="E178" s="296">
        <v>0</v>
      </c>
      <c r="F178" s="296">
        <v>1</v>
      </c>
      <c r="G178" s="296">
        <v>1</v>
      </c>
      <c r="H178" s="296">
        <v>1</v>
      </c>
      <c r="I178" s="296">
        <v>1</v>
      </c>
      <c r="J178" s="296">
        <v>1</v>
      </c>
      <c r="K178" s="296">
        <v>1</v>
      </c>
      <c r="L178" s="296">
        <v>1</v>
      </c>
      <c r="M178" s="296">
        <v>1</v>
      </c>
      <c r="N178" s="296">
        <v>1</v>
      </c>
      <c r="O178" s="296">
        <v>1</v>
      </c>
      <c r="P178" s="296">
        <v>1</v>
      </c>
      <c r="Q178" s="296">
        <v>1</v>
      </c>
      <c r="R178" s="296">
        <v>1</v>
      </c>
      <c r="S178" s="296">
        <v>1</v>
      </c>
      <c r="T178" s="296">
        <v>1</v>
      </c>
      <c r="U178" s="296">
        <v>1</v>
      </c>
      <c r="V178" s="296">
        <v>1</v>
      </c>
      <c r="W178" s="296">
        <v>1</v>
      </c>
      <c r="X178" s="296">
        <v>1</v>
      </c>
      <c r="Y178" s="296">
        <v>1</v>
      </c>
      <c r="Z178" s="296">
        <v>1</v>
      </c>
      <c r="AA178" s="296">
        <v>1</v>
      </c>
      <c r="AB178" s="296">
        <v>1</v>
      </c>
      <c r="AC178" s="296">
        <v>1</v>
      </c>
      <c r="AD178" s="296">
        <v>1</v>
      </c>
      <c r="AE178" s="296">
        <v>1</v>
      </c>
      <c r="AF178" s="296">
        <v>1</v>
      </c>
      <c r="AG178" s="296">
        <v>1</v>
      </c>
      <c r="AH178" s="296">
        <v>1</v>
      </c>
      <c r="AI178" s="296">
        <v>1</v>
      </c>
      <c r="AJ178" s="296">
        <v>1</v>
      </c>
      <c r="AK178" s="296">
        <v>1</v>
      </c>
      <c r="AL178" s="296">
        <v>1</v>
      </c>
      <c r="AM178" s="296">
        <v>1</v>
      </c>
      <c r="AN178" s="296">
        <v>1</v>
      </c>
      <c r="AO178" s="296">
        <v>1</v>
      </c>
      <c r="AP178" s="296">
        <v>1</v>
      </c>
      <c r="AQ178" s="296">
        <v>1</v>
      </c>
      <c r="AR178" s="296">
        <v>1</v>
      </c>
      <c r="AS178" s="296">
        <v>1</v>
      </c>
      <c r="AT178" s="296">
        <v>1</v>
      </c>
      <c r="AU178" s="296">
        <v>1</v>
      </c>
      <c r="AV178" s="295">
        <v>1</v>
      </c>
      <c r="AW178" s="295">
        <v>1</v>
      </c>
      <c r="AX178" s="295">
        <v>1</v>
      </c>
      <c r="AY178" s="295">
        <v>1</v>
      </c>
      <c r="AZ178" s="295">
        <v>1</v>
      </c>
      <c r="BA178" s="295">
        <v>1</v>
      </c>
      <c r="BB178" s="295">
        <v>1</v>
      </c>
      <c r="BC178" s="295">
        <v>1</v>
      </c>
      <c r="BD178" s="295">
        <v>1</v>
      </c>
      <c r="BE178" s="295">
        <v>1</v>
      </c>
      <c r="BF178" s="295">
        <v>1</v>
      </c>
      <c r="BG178" s="295">
        <v>1</v>
      </c>
      <c r="BH178" s="295">
        <v>1</v>
      </c>
      <c r="BI178" s="295">
        <v>1</v>
      </c>
    </row>
    <row r="179" spans="1:61" ht="14.25" customHeight="1">
      <c r="A179" s="4" t="s">
        <v>323</v>
      </c>
    </row>
    <row r="180" spans="1:61" ht="14.25" customHeight="1">
      <c r="A180" s="4" t="s">
        <v>327</v>
      </c>
    </row>
    <row r="182" spans="1:61" s="29" customFormat="1" ht="14.25" customHeight="1">
      <c r="A182" s="1" t="s">
        <v>330</v>
      </c>
      <c r="B182" s="29">
        <v>2005</v>
      </c>
      <c r="C182" s="29">
        <v>2015</v>
      </c>
      <c r="D182" s="29">
        <v>2025</v>
      </c>
      <c r="E182" s="29">
        <v>2035</v>
      </c>
      <c r="F182" s="29">
        <v>2045</v>
      </c>
      <c r="G182" s="29">
        <v>2055</v>
      </c>
      <c r="H182" s="29">
        <v>2065</v>
      </c>
      <c r="I182" s="29">
        <v>2075</v>
      </c>
      <c r="J182" s="29">
        <v>2085</v>
      </c>
      <c r="K182" s="29">
        <v>2095</v>
      </c>
      <c r="L182" s="29">
        <v>2105</v>
      </c>
      <c r="M182" s="29">
        <v>2115</v>
      </c>
      <c r="N182" s="29">
        <v>2125</v>
      </c>
      <c r="O182" s="29">
        <v>2135</v>
      </c>
      <c r="P182" s="29">
        <v>2145</v>
      </c>
      <c r="Q182" s="29">
        <v>2155</v>
      </c>
      <c r="R182" s="29">
        <v>2165</v>
      </c>
      <c r="S182" s="29">
        <v>2175</v>
      </c>
      <c r="T182" s="29">
        <v>2185</v>
      </c>
      <c r="U182" s="29">
        <v>2195</v>
      </c>
      <c r="V182" s="29">
        <v>2205</v>
      </c>
      <c r="W182" s="29">
        <v>2215</v>
      </c>
      <c r="X182" s="29">
        <v>2225</v>
      </c>
      <c r="Y182" s="29">
        <v>2235</v>
      </c>
      <c r="Z182" s="29">
        <v>2245</v>
      </c>
      <c r="AA182" s="29">
        <v>2255</v>
      </c>
      <c r="AB182" s="29">
        <v>2265</v>
      </c>
      <c r="AC182" s="29">
        <v>2275</v>
      </c>
      <c r="AD182" s="29">
        <v>2285</v>
      </c>
      <c r="AE182" s="29">
        <v>2295</v>
      </c>
      <c r="AF182" s="29">
        <v>2305</v>
      </c>
      <c r="AG182" s="29">
        <v>2315</v>
      </c>
      <c r="AH182" s="29">
        <v>2325</v>
      </c>
      <c r="AI182" s="29">
        <v>2335</v>
      </c>
      <c r="AJ182" s="29">
        <v>2345</v>
      </c>
      <c r="AK182" s="29">
        <v>2355</v>
      </c>
      <c r="AL182" s="29">
        <v>2365</v>
      </c>
      <c r="AM182" s="29">
        <v>2375</v>
      </c>
      <c r="AN182" s="29">
        <v>2385</v>
      </c>
      <c r="AO182" s="29">
        <v>2395</v>
      </c>
      <c r="AP182" s="29">
        <v>2405</v>
      </c>
      <c r="AQ182" s="29">
        <v>2415</v>
      </c>
      <c r="AR182" s="29">
        <v>2425</v>
      </c>
      <c r="AS182" s="29">
        <v>2435</v>
      </c>
      <c r="AT182" s="29">
        <v>2445</v>
      </c>
      <c r="AU182" s="29">
        <v>2455</v>
      </c>
      <c r="AV182" s="29">
        <v>2465</v>
      </c>
      <c r="AW182" s="29">
        <v>2475</v>
      </c>
      <c r="AX182" s="29">
        <v>2485</v>
      </c>
      <c r="AY182" s="29">
        <v>2495</v>
      </c>
      <c r="AZ182" s="29">
        <v>2505</v>
      </c>
      <c r="BA182" s="29">
        <v>2515</v>
      </c>
      <c r="BB182" s="29">
        <v>2525</v>
      </c>
      <c r="BC182" s="29">
        <v>2535</v>
      </c>
      <c r="BD182" s="29">
        <v>2545</v>
      </c>
      <c r="BE182" s="29">
        <v>2555</v>
      </c>
      <c r="BF182" s="29">
        <v>2565</v>
      </c>
      <c r="BG182" s="29">
        <v>2575</v>
      </c>
      <c r="BH182" s="29">
        <v>2585</v>
      </c>
      <c r="BI182" s="29">
        <v>2595</v>
      </c>
    </row>
    <row r="183" spans="1:61" s="295" customFormat="1" ht="12.75">
      <c r="A183" s="295" t="s">
        <v>311</v>
      </c>
      <c r="B183" s="296">
        <v>0</v>
      </c>
      <c r="C183" s="296">
        <v>1</v>
      </c>
      <c r="D183" s="296">
        <v>1</v>
      </c>
      <c r="E183" s="296">
        <v>1</v>
      </c>
      <c r="F183" s="296">
        <v>1</v>
      </c>
      <c r="G183" s="296">
        <v>1</v>
      </c>
      <c r="H183" s="296">
        <v>1</v>
      </c>
      <c r="I183" s="296">
        <v>1</v>
      </c>
      <c r="J183" s="296">
        <v>1</v>
      </c>
      <c r="K183" s="296">
        <v>1</v>
      </c>
      <c r="L183" s="296">
        <v>1</v>
      </c>
      <c r="M183" s="296">
        <v>1</v>
      </c>
      <c r="N183" s="296">
        <v>1</v>
      </c>
      <c r="O183" s="296">
        <v>1</v>
      </c>
      <c r="P183" s="296">
        <v>1</v>
      </c>
      <c r="Q183" s="296">
        <v>1</v>
      </c>
      <c r="R183" s="296">
        <v>1</v>
      </c>
      <c r="S183" s="296">
        <v>1</v>
      </c>
      <c r="T183" s="296">
        <v>1</v>
      </c>
      <c r="U183" s="296">
        <v>1</v>
      </c>
      <c r="V183" s="296">
        <v>1</v>
      </c>
      <c r="W183" s="296">
        <v>1</v>
      </c>
      <c r="X183" s="296">
        <v>1</v>
      </c>
      <c r="Y183" s="296">
        <v>1</v>
      </c>
      <c r="Z183" s="296">
        <v>1</v>
      </c>
      <c r="AA183" s="296">
        <v>1</v>
      </c>
      <c r="AB183" s="295">
        <v>1</v>
      </c>
      <c r="AC183" s="295">
        <v>1</v>
      </c>
      <c r="AD183" s="295">
        <v>1</v>
      </c>
      <c r="AE183" s="296">
        <v>1</v>
      </c>
      <c r="AF183" s="295">
        <v>1</v>
      </c>
      <c r="AG183" s="295">
        <v>1</v>
      </c>
      <c r="AH183" s="295">
        <v>1</v>
      </c>
      <c r="AI183" s="295">
        <v>1</v>
      </c>
      <c r="AJ183" s="295">
        <v>1</v>
      </c>
      <c r="AK183" s="295">
        <v>1</v>
      </c>
      <c r="AL183" s="295">
        <v>1</v>
      </c>
      <c r="AM183" s="295">
        <v>1</v>
      </c>
      <c r="AN183" s="295">
        <v>1</v>
      </c>
      <c r="AO183" s="295">
        <v>1</v>
      </c>
      <c r="AP183" s="295">
        <v>1</v>
      </c>
      <c r="AQ183" s="295">
        <v>1</v>
      </c>
      <c r="AR183" s="295">
        <v>1</v>
      </c>
      <c r="AS183" s="295">
        <v>1</v>
      </c>
      <c r="AT183" s="295">
        <v>1</v>
      </c>
      <c r="AU183" s="295">
        <v>1</v>
      </c>
      <c r="AV183" s="295">
        <v>1</v>
      </c>
      <c r="AW183" s="295">
        <v>1</v>
      </c>
      <c r="AX183" s="295">
        <v>1</v>
      </c>
      <c r="AY183" s="295">
        <v>1</v>
      </c>
      <c r="AZ183" s="295">
        <v>1</v>
      </c>
      <c r="BA183" s="295">
        <v>1</v>
      </c>
      <c r="BB183" s="295">
        <v>1</v>
      </c>
      <c r="BC183" s="295">
        <v>1</v>
      </c>
      <c r="BD183" s="295">
        <v>1</v>
      </c>
      <c r="BE183" s="295">
        <v>1</v>
      </c>
      <c r="BF183" s="295">
        <v>1</v>
      </c>
      <c r="BG183" s="295">
        <v>1</v>
      </c>
      <c r="BH183" s="295">
        <v>1</v>
      </c>
      <c r="BI183" s="295">
        <v>1</v>
      </c>
    </row>
    <row r="184" spans="1:61" s="295" customFormat="1" ht="12.75">
      <c r="A184" s="295" t="s">
        <v>312</v>
      </c>
      <c r="B184" s="296">
        <v>0</v>
      </c>
      <c r="C184" s="296">
        <v>1</v>
      </c>
      <c r="D184" s="296">
        <v>1</v>
      </c>
      <c r="E184" s="296">
        <v>1</v>
      </c>
      <c r="F184" s="296">
        <v>1</v>
      </c>
      <c r="G184" s="296">
        <v>1</v>
      </c>
      <c r="H184" s="296">
        <v>1</v>
      </c>
      <c r="I184" s="296">
        <v>1</v>
      </c>
      <c r="J184" s="296">
        <v>1</v>
      </c>
      <c r="K184" s="296">
        <v>1</v>
      </c>
      <c r="L184" s="296">
        <v>1</v>
      </c>
      <c r="M184" s="296">
        <v>1</v>
      </c>
      <c r="N184" s="296">
        <v>1</v>
      </c>
      <c r="O184" s="296">
        <v>1</v>
      </c>
      <c r="P184" s="296">
        <v>1</v>
      </c>
      <c r="Q184" s="296">
        <v>1</v>
      </c>
      <c r="R184" s="296">
        <v>1</v>
      </c>
      <c r="S184" s="296">
        <v>1</v>
      </c>
      <c r="T184" s="296">
        <v>1</v>
      </c>
      <c r="U184" s="296">
        <v>1</v>
      </c>
      <c r="V184" s="296">
        <v>1</v>
      </c>
      <c r="W184" s="296">
        <v>1</v>
      </c>
      <c r="X184" s="296">
        <v>1</v>
      </c>
      <c r="Y184" s="296">
        <v>1</v>
      </c>
      <c r="Z184" s="296">
        <v>1</v>
      </c>
      <c r="AA184" s="296">
        <v>1</v>
      </c>
      <c r="AB184" s="295">
        <v>1</v>
      </c>
      <c r="AC184" s="295">
        <v>1</v>
      </c>
      <c r="AD184" s="295">
        <v>1</v>
      </c>
      <c r="AE184" s="296">
        <v>1</v>
      </c>
      <c r="AF184" s="295">
        <v>1</v>
      </c>
      <c r="AG184" s="295">
        <v>1</v>
      </c>
      <c r="AH184" s="295">
        <v>1</v>
      </c>
      <c r="AI184" s="295">
        <v>1</v>
      </c>
      <c r="AJ184" s="295">
        <v>1</v>
      </c>
      <c r="AK184" s="295">
        <v>1</v>
      </c>
      <c r="AL184" s="295">
        <v>1</v>
      </c>
      <c r="AM184" s="295">
        <v>1</v>
      </c>
      <c r="AN184" s="295">
        <v>1</v>
      </c>
      <c r="AO184" s="295">
        <v>1</v>
      </c>
      <c r="AP184" s="295">
        <v>1</v>
      </c>
      <c r="AQ184" s="295">
        <v>1</v>
      </c>
      <c r="AR184" s="295">
        <v>1</v>
      </c>
      <c r="AS184" s="295">
        <v>1</v>
      </c>
      <c r="AT184" s="295">
        <v>1</v>
      </c>
      <c r="AU184" s="295">
        <v>1</v>
      </c>
      <c r="AV184" s="295">
        <v>1</v>
      </c>
      <c r="AW184" s="295">
        <v>1</v>
      </c>
      <c r="AX184" s="295">
        <v>1</v>
      </c>
      <c r="AY184" s="295">
        <v>1</v>
      </c>
      <c r="AZ184" s="295">
        <v>1</v>
      </c>
      <c r="BA184" s="295">
        <v>1</v>
      </c>
      <c r="BB184" s="295">
        <v>1</v>
      </c>
      <c r="BC184" s="295">
        <v>1</v>
      </c>
      <c r="BD184" s="295">
        <v>1</v>
      </c>
      <c r="BE184" s="295">
        <v>1</v>
      </c>
      <c r="BF184" s="295">
        <v>1</v>
      </c>
      <c r="BG184" s="295">
        <v>1</v>
      </c>
      <c r="BH184" s="295">
        <v>1</v>
      </c>
      <c r="BI184" s="295">
        <v>1</v>
      </c>
    </row>
    <row r="185" spans="1:61" s="295" customFormat="1" ht="12.75">
      <c r="A185" s="295" t="s">
        <v>313</v>
      </c>
      <c r="B185" s="296">
        <v>0</v>
      </c>
      <c r="C185" s="296">
        <v>1</v>
      </c>
      <c r="D185" s="296">
        <v>1</v>
      </c>
      <c r="E185" s="296">
        <v>1</v>
      </c>
      <c r="F185" s="296">
        <v>1</v>
      </c>
      <c r="G185" s="296">
        <v>1</v>
      </c>
      <c r="H185" s="296">
        <v>1</v>
      </c>
      <c r="I185" s="296">
        <v>1</v>
      </c>
      <c r="J185" s="296">
        <v>1</v>
      </c>
      <c r="K185" s="296">
        <v>1</v>
      </c>
      <c r="L185" s="296">
        <v>1</v>
      </c>
      <c r="M185" s="296">
        <v>1</v>
      </c>
      <c r="N185" s="296">
        <v>1</v>
      </c>
      <c r="O185" s="296">
        <v>1</v>
      </c>
      <c r="P185" s="296">
        <v>1</v>
      </c>
      <c r="Q185" s="296">
        <v>1</v>
      </c>
      <c r="R185" s="296">
        <v>1</v>
      </c>
      <c r="S185" s="296">
        <v>1</v>
      </c>
      <c r="T185" s="296">
        <v>1</v>
      </c>
      <c r="U185" s="296">
        <v>1</v>
      </c>
      <c r="V185" s="296">
        <v>1</v>
      </c>
      <c r="W185" s="296">
        <v>1</v>
      </c>
      <c r="X185" s="296">
        <v>1</v>
      </c>
      <c r="Y185" s="296">
        <v>1</v>
      </c>
      <c r="Z185" s="296">
        <v>1</v>
      </c>
      <c r="AA185" s="296">
        <v>1</v>
      </c>
      <c r="AB185" s="295">
        <v>1</v>
      </c>
      <c r="AC185" s="295">
        <v>1</v>
      </c>
      <c r="AD185" s="295">
        <v>1</v>
      </c>
      <c r="AE185" s="296">
        <v>1</v>
      </c>
      <c r="AF185" s="295">
        <v>1</v>
      </c>
      <c r="AG185" s="295">
        <v>1</v>
      </c>
      <c r="AH185" s="295">
        <v>1</v>
      </c>
      <c r="AI185" s="295">
        <v>1</v>
      </c>
      <c r="AJ185" s="295">
        <v>1</v>
      </c>
      <c r="AK185" s="295">
        <v>1</v>
      </c>
      <c r="AL185" s="295">
        <v>1</v>
      </c>
      <c r="AM185" s="295">
        <v>1</v>
      </c>
      <c r="AN185" s="295">
        <v>1</v>
      </c>
      <c r="AO185" s="295">
        <v>1</v>
      </c>
      <c r="AP185" s="295">
        <v>1</v>
      </c>
      <c r="AQ185" s="295">
        <v>1</v>
      </c>
      <c r="AR185" s="295">
        <v>1</v>
      </c>
      <c r="AS185" s="295">
        <v>1</v>
      </c>
      <c r="AT185" s="295">
        <v>1</v>
      </c>
      <c r="AU185" s="295">
        <v>1</v>
      </c>
      <c r="AV185" s="295">
        <v>1</v>
      </c>
      <c r="AW185" s="295">
        <v>1</v>
      </c>
      <c r="AX185" s="295">
        <v>1</v>
      </c>
      <c r="AY185" s="295">
        <v>1</v>
      </c>
      <c r="AZ185" s="295">
        <v>1</v>
      </c>
      <c r="BA185" s="295">
        <v>1</v>
      </c>
      <c r="BB185" s="295">
        <v>1</v>
      </c>
      <c r="BC185" s="295">
        <v>1</v>
      </c>
      <c r="BD185" s="295">
        <v>1</v>
      </c>
      <c r="BE185" s="295">
        <v>1</v>
      </c>
      <c r="BF185" s="295">
        <v>1</v>
      </c>
      <c r="BG185" s="295">
        <v>1</v>
      </c>
      <c r="BH185" s="295">
        <v>1</v>
      </c>
      <c r="BI185" s="295">
        <v>1</v>
      </c>
    </row>
    <row r="186" spans="1:61" s="295" customFormat="1" ht="12.75">
      <c r="A186" s="295" t="s">
        <v>314</v>
      </c>
      <c r="B186" s="296">
        <v>0</v>
      </c>
      <c r="C186" s="296">
        <v>1</v>
      </c>
      <c r="D186" s="296">
        <v>1</v>
      </c>
      <c r="E186" s="296">
        <v>1</v>
      </c>
      <c r="F186" s="296">
        <v>1</v>
      </c>
      <c r="G186" s="296">
        <v>1</v>
      </c>
      <c r="H186" s="296">
        <v>1</v>
      </c>
      <c r="I186" s="296">
        <v>1</v>
      </c>
      <c r="J186" s="296">
        <v>1</v>
      </c>
      <c r="K186" s="296">
        <v>1</v>
      </c>
      <c r="L186" s="296">
        <v>1</v>
      </c>
      <c r="M186" s="296">
        <v>1</v>
      </c>
      <c r="N186" s="296">
        <v>1</v>
      </c>
      <c r="O186" s="296">
        <v>1</v>
      </c>
      <c r="P186" s="296">
        <v>1</v>
      </c>
      <c r="Q186" s="296">
        <v>1</v>
      </c>
      <c r="R186" s="296">
        <v>1</v>
      </c>
      <c r="S186" s="296">
        <v>1</v>
      </c>
      <c r="T186" s="296">
        <v>1</v>
      </c>
      <c r="U186" s="296">
        <v>1</v>
      </c>
      <c r="V186" s="296">
        <v>1</v>
      </c>
      <c r="W186" s="296">
        <v>1</v>
      </c>
      <c r="X186" s="296">
        <v>1</v>
      </c>
      <c r="Y186" s="296">
        <v>1</v>
      </c>
      <c r="Z186" s="296">
        <v>1</v>
      </c>
      <c r="AA186" s="296">
        <v>1</v>
      </c>
      <c r="AB186" s="295">
        <v>1</v>
      </c>
      <c r="AC186" s="295">
        <v>1</v>
      </c>
      <c r="AD186" s="295">
        <v>1</v>
      </c>
      <c r="AE186" s="295">
        <v>1</v>
      </c>
      <c r="AF186" s="295">
        <v>1</v>
      </c>
      <c r="AG186" s="295">
        <v>1</v>
      </c>
      <c r="AH186" s="295">
        <v>1</v>
      </c>
      <c r="AI186" s="295">
        <v>1</v>
      </c>
      <c r="AJ186" s="295">
        <v>1</v>
      </c>
      <c r="AK186" s="295">
        <v>1</v>
      </c>
      <c r="AL186" s="295">
        <v>1</v>
      </c>
      <c r="AM186" s="295">
        <v>1</v>
      </c>
      <c r="AN186" s="295">
        <v>1</v>
      </c>
      <c r="AO186" s="295">
        <v>1</v>
      </c>
      <c r="AP186" s="295">
        <v>1</v>
      </c>
      <c r="AQ186" s="295">
        <v>1</v>
      </c>
      <c r="AR186" s="295">
        <v>1</v>
      </c>
      <c r="AS186" s="295">
        <v>1</v>
      </c>
      <c r="AT186" s="295">
        <v>1</v>
      </c>
      <c r="AU186" s="295">
        <v>1</v>
      </c>
      <c r="AV186" s="295">
        <v>1</v>
      </c>
      <c r="AW186" s="295">
        <v>1</v>
      </c>
      <c r="AX186" s="295">
        <v>1</v>
      </c>
      <c r="AY186" s="295">
        <v>1</v>
      </c>
      <c r="AZ186" s="295">
        <v>1</v>
      </c>
      <c r="BA186" s="295">
        <v>1</v>
      </c>
      <c r="BB186" s="295">
        <v>1</v>
      </c>
      <c r="BC186" s="295">
        <v>1</v>
      </c>
      <c r="BD186" s="295">
        <v>1</v>
      </c>
      <c r="BE186" s="295">
        <v>1</v>
      </c>
      <c r="BF186" s="295">
        <v>1</v>
      </c>
      <c r="BG186" s="295">
        <v>1</v>
      </c>
      <c r="BH186" s="295">
        <v>1</v>
      </c>
      <c r="BI186" s="295">
        <v>1</v>
      </c>
    </row>
    <row r="187" spans="1:61" s="295" customFormat="1" ht="12.75">
      <c r="A187" s="295" t="s">
        <v>315</v>
      </c>
      <c r="B187" s="296">
        <v>0</v>
      </c>
      <c r="C187" s="296">
        <v>0</v>
      </c>
      <c r="D187" s="296">
        <v>0</v>
      </c>
      <c r="E187" s="296">
        <v>0</v>
      </c>
      <c r="F187" s="296">
        <v>0</v>
      </c>
      <c r="G187" s="296">
        <v>0</v>
      </c>
      <c r="H187" s="296">
        <v>0</v>
      </c>
      <c r="I187" s="296">
        <v>0</v>
      </c>
      <c r="J187" s="296">
        <v>0</v>
      </c>
      <c r="K187" s="296">
        <v>0</v>
      </c>
      <c r="L187" s="296">
        <v>0</v>
      </c>
      <c r="M187" s="296">
        <v>0</v>
      </c>
      <c r="N187" s="296">
        <v>0</v>
      </c>
      <c r="O187" s="296">
        <v>0</v>
      </c>
      <c r="P187" s="296">
        <v>0</v>
      </c>
      <c r="Q187" s="296">
        <v>1</v>
      </c>
      <c r="R187" s="296">
        <v>1</v>
      </c>
      <c r="S187" s="296">
        <v>1</v>
      </c>
      <c r="T187" s="296">
        <v>1</v>
      </c>
      <c r="U187" s="296">
        <v>1</v>
      </c>
      <c r="V187" s="296">
        <v>1</v>
      </c>
      <c r="W187" s="296">
        <v>1</v>
      </c>
      <c r="X187" s="296">
        <v>1</v>
      </c>
      <c r="Y187" s="296">
        <v>1</v>
      </c>
      <c r="Z187" s="296">
        <v>1</v>
      </c>
      <c r="AA187" s="296">
        <v>1</v>
      </c>
      <c r="AB187" s="295">
        <v>1</v>
      </c>
      <c r="AC187" s="295">
        <v>1</v>
      </c>
      <c r="AD187" s="295">
        <v>1</v>
      </c>
      <c r="AE187" s="295">
        <v>1</v>
      </c>
      <c r="AF187" s="295">
        <v>1</v>
      </c>
      <c r="AG187" s="295">
        <v>1</v>
      </c>
      <c r="AH187" s="295">
        <v>1</v>
      </c>
      <c r="AI187" s="295">
        <v>1</v>
      </c>
      <c r="AJ187" s="295">
        <v>1</v>
      </c>
      <c r="AK187" s="295">
        <v>1</v>
      </c>
      <c r="AL187" s="295">
        <v>1</v>
      </c>
      <c r="AM187" s="295">
        <v>1</v>
      </c>
      <c r="AN187" s="295">
        <v>1</v>
      </c>
      <c r="AO187" s="295">
        <v>1</v>
      </c>
      <c r="AP187" s="295">
        <v>1</v>
      </c>
      <c r="AQ187" s="295">
        <v>1</v>
      </c>
      <c r="AR187" s="295">
        <v>1</v>
      </c>
      <c r="AS187" s="295">
        <v>1</v>
      </c>
      <c r="AT187" s="295">
        <v>1</v>
      </c>
      <c r="AU187" s="295">
        <v>1</v>
      </c>
      <c r="AV187" s="295">
        <v>1</v>
      </c>
      <c r="AW187" s="295">
        <v>1</v>
      </c>
      <c r="AX187" s="295">
        <v>1</v>
      </c>
      <c r="AY187" s="295">
        <v>1</v>
      </c>
      <c r="AZ187" s="295">
        <v>1</v>
      </c>
      <c r="BA187" s="295">
        <v>1</v>
      </c>
      <c r="BB187" s="295">
        <v>1</v>
      </c>
      <c r="BC187" s="295">
        <v>1</v>
      </c>
      <c r="BD187" s="295">
        <v>1</v>
      </c>
      <c r="BE187" s="295">
        <v>1</v>
      </c>
      <c r="BF187" s="295">
        <v>1</v>
      </c>
      <c r="BG187" s="295">
        <v>1</v>
      </c>
      <c r="BH187" s="295">
        <v>1</v>
      </c>
      <c r="BI187" s="295">
        <v>1</v>
      </c>
    </row>
    <row r="188" spans="1:61" s="295" customFormat="1" ht="12.75">
      <c r="A188" s="295" t="s">
        <v>316</v>
      </c>
      <c r="B188" s="296">
        <v>0</v>
      </c>
      <c r="C188" s="296">
        <v>0</v>
      </c>
      <c r="D188" s="296">
        <v>0</v>
      </c>
      <c r="E188" s="296">
        <v>0</v>
      </c>
      <c r="F188" s="296">
        <v>0</v>
      </c>
      <c r="G188" s="296">
        <v>0</v>
      </c>
      <c r="H188" s="296">
        <v>0</v>
      </c>
      <c r="I188" s="296">
        <v>0</v>
      </c>
      <c r="J188" s="296">
        <v>0</v>
      </c>
      <c r="K188" s="296">
        <v>0</v>
      </c>
      <c r="L188" s="296">
        <v>0</v>
      </c>
      <c r="M188" s="296">
        <v>0</v>
      </c>
      <c r="N188" s="296">
        <v>0</v>
      </c>
      <c r="O188" s="296">
        <v>0</v>
      </c>
      <c r="P188" s="296">
        <v>0</v>
      </c>
      <c r="Q188" s="296">
        <v>1</v>
      </c>
      <c r="R188" s="296">
        <v>1</v>
      </c>
      <c r="S188" s="296">
        <v>1</v>
      </c>
      <c r="T188" s="296">
        <v>1</v>
      </c>
      <c r="U188" s="296">
        <v>1</v>
      </c>
      <c r="V188" s="296">
        <v>1</v>
      </c>
      <c r="W188" s="296">
        <v>1</v>
      </c>
      <c r="X188" s="296">
        <v>1</v>
      </c>
      <c r="Y188" s="296">
        <v>1</v>
      </c>
      <c r="Z188" s="296">
        <v>1</v>
      </c>
      <c r="AA188" s="296">
        <v>1</v>
      </c>
      <c r="AB188" s="295">
        <v>1</v>
      </c>
      <c r="AC188" s="295">
        <v>1</v>
      </c>
      <c r="AD188" s="295">
        <v>1</v>
      </c>
      <c r="AE188" s="295">
        <v>1</v>
      </c>
      <c r="AF188" s="295">
        <v>1</v>
      </c>
      <c r="AG188" s="295">
        <v>1</v>
      </c>
      <c r="AH188" s="295">
        <v>1</v>
      </c>
      <c r="AI188" s="295">
        <v>1</v>
      </c>
      <c r="AJ188" s="295">
        <v>1</v>
      </c>
      <c r="AK188" s="295">
        <v>1</v>
      </c>
      <c r="AL188" s="295">
        <v>1</v>
      </c>
      <c r="AM188" s="295">
        <v>1</v>
      </c>
      <c r="AN188" s="295">
        <v>1</v>
      </c>
      <c r="AO188" s="295">
        <v>1</v>
      </c>
      <c r="AP188" s="295">
        <v>1</v>
      </c>
      <c r="AQ188" s="295">
        <v>1</v>
      </c>
      <c r="AR188" s="295">
        <v>1</v>
      </c>
      <c r="AS188" s="295">
        <v>1</v>
      </c>
      <c r="AT188" s="295">
        <v>1</v>
      </c>
      <c r="AU188" s="295">
        <v>1</v>
      </c>
      <c r="AV188" s="295">
        <v>1</v>
      </c>
      <c r="AW188" s="295">
        <v>1</v>
      </c>
      <c r="AX188" s="295">
        <v>1</v>
      </c>
      <c r="AY188" s="295">
        <v>1</v>
      </c>
      <c r="AZ188" s="295">
        <v>1</v>
      </c>
      <c r="BA188" s="295">
        <v>1</v>
      </c>
      <c r="BB188" s="295">
        <v>1</v>
      </c>
      <c r="BC188" s="295">
        <v>1</v>
      </c>
      <c r="BD188" s="295">
        <v>1</v>
      </c>
      <c r="BE188" s="295">
        <v>1</v>
      </c>
      <c r="BF188" s="295">
        <v>1</v>
      </c>
      <c r="BG188" s="295">
        <v>1</v>
      </c>
      <c r="BH188" s="295">
        <v>1</v>
      </c>
      <c r="BI188" s="295">
        <v>1</v>
      </c>
    </row>
    <row r="189" spans="1:61" s="295" customFormat="1" ht="12.75">
      <c r="A189" s="295" t="s">
        <v>317</v>
      </c>
      <c r="B189" s="296">
        <v>0</v>
      </c>
      <c r="C189" s="296">
        <v>0</v>
      </c>
      <c r="D189" s="296">
        <v>0</v>
      </c>
      <c r="E189" s="296">
        <v>0</v>
      </c>
      <c r="F189" s="296">
        <v>0</v>
      </c>
      <c r="G189" s="296">
        <v>0</v>
      </c>
      <c r="H189" s="296">
        <v>0</v>
      </c>
      <c r="I189" s="296">
        <v>0</v>
      </c>
      <c r="J189" s="296">
        <v>0</v>
      </c>
      <c r="K189" s="296">
        <v>0</v>
      </c>
      <c r="L189" s="296">
        <v>0</v>
      </c>
      <c r="M189" s="296">
        <v>0</v>
      </c>
      <c r="N189" s="296">
        <v>0</v>
      </c>
      <c r="O189" s="296">
        <v>0</v>
      </c>
      <c r="P189" s="296">
        <v>0</v>
      </c>
      <c r="Q189" s="296">
        <v>0</v>
      </c>
      <c r="R189" s="296">
        <v>1</v>
      </c>
      <c r="S189" s="296">
        <v>1</v>
      </c>
      <c r="T189" s="296">
        <v>1</v>
      </c>
      <c r="U189" s="296">
        <v>1</v>
      </c>
      <c r="V189" s="296">
        <v>1</v>
      </c>
      <c r="W189" s="296">
        <v>1</v>
      </c>
      <c r="X189" s="296">
        <v>1</v>
      </c>
      <c r="Y189" s="296">
        <v>1</v>
      </c>
      <c r="Z189" s="296">
        <v>1</v>
      </c>
      <c r="AA189" s="296">
        <v>1</v>
      </c>
      <c r="AB189" s="295">
        <v>1</v>
      </c>
      <c r="AC189" s="295">
        <v>1</v>
      </c>
      <c r="AD189" s="295">
        <v>1</v>
      </c>
      <c r="AE189" s="295">
        <v>1</v>
      </c>
      <c r="AF189" s="295">
        <v>1</v>
      </c>
      <c r="AG189" s="295">
        <v>1</v>
      </c>
      <c r="AH189" s="295">
        <v>1</v>
      </c>
      <c r="AI189" s="295">
        <v>1</v>
      </c>
      <c r="AJ189" s="295">
        <v>1</v>
      </c>
      <c r="AK189" s="295">
        <v>1</v>
      </c>
      <c r="AL189" s="295">
        <v>1</v>
      </c>
      <c r="AM189" s="295">
        <v>1</v>
      </c>
      <c r="AN189" s="295">
        <v>1</v>
      </c>
      <c r="AO189" s="295">
        <v>1</v>
      </c>
      <c r="AP189" s="295">
        <v>1</v>
      </c>
      <c r="AQ189" s="295">
        <v>1</v>
      </c>
      <c r="AR189" s="295">
        <v>1</v>
      </c>
      <c r="AS189" s="295">
        <v>1</v>
      </c>
      <c r="AT189" s="295">
        <v>1</v>
      </c>
      <c r="AU189" s="295">
        <v>1</v>
      </c>
      <c r="AV189" s="295">
        <v>1</v>
      </c>
      <c r="AW189" s="295">
        <v>1</v>
      </c>
      <c r="AX189" s="295">
        <v>1</v>
      </c>
      <c r="AY189" s="295">
        <v>1</v>
      </c>
      <c r="AZ189" s="295">
        <v>1</v>
      </c>
      <c r="BA189" s="295">
        <v>1</v>
      </c>
      <c r="BB189" s="295">
        <v>1</v>
      </c>
      <c r="BC189" s="295">
        <v>1</v>
      </c>
      <c r="BD189" s="295">
        <v>1</v>
      </c>
      <c r="BE189" s="295">
        <v>1</v>
      </c>
      <c r="BF189" s="295">
        <v>1</v>
      </c>
      <c r="BG189" s="295">
        <v>1</v>
      </c>
      <c r="BH189" s="295">
        <v>1</v>
      </c>
      <c r="BI189" s="295">
        <v>1</v>
      </c>
    </row>
    <row r="190" spans="1:61" s="295" customFormat="1" ht="12.75">
      <c r="A190" s="295" t="s">
        <v>318</v>
      </c>
      <c r="B190" s="296">
        <v>0</v>
      </c>
      <c r="C190" s="296">
        <v>0</v>
      </c>
      <c r="D190" s="296">
        <v>0</v>
      </c>
      <c r="E190" s="296">
        <v>0</v>
      </c>
      <c r="F190" s="296">
        <v>0</v>
      </c>
      <c r="G190" s="296">
        <v>0</v>
      </c>
      <c r="H190" s="296">
        <v>0</v>
      </c>
      <c r="I190" s="296">
        <v>0</v>
      </c>
      <c r="J190" s="296">
        <v>0</v>
      </c>
      <c r="K190" s="296">
        <v>0</v>
      </c>
      <c r="L190" s="296">
        <v>0</v>
      </c>
      <c r="M190" s="296">
        <v>0</v>
      </c>
      <c r="N190" s="296">
        <v>0</v>
      </c>
      <c r="O190" s="296">
        <v>0</v>
      </c>
      <c r="P190" s="296">
        <v>0</v>
      </c>
      <c r="Q190" s="296">
        <v>0</v>
      </c>
      <c r="R190" s="296">
        <v>1</v>
      </c>
      <c r="S190" s="296">
        <v>1</v>
      </c>
      <c r="T190" s="296">
        <v>1</v>
      </c>
      <c r="U190" s="296">
        <v>1</v>
      </c>
      <c r="V190" s="296">
        <v>1</v>
      </c>
      <c r="W190" s="296">
        <v>1</v>
      </c>
      <c r="X190" s="296">
        <v>1</v>
      </c>
      <c r="Y190" s="296">
        <v>1</v>
      </c>
      <c r="Z190" s="296">
        <v>1</v>
      </c>
      <c r="AA190" s="296">
        <v>1</v>
      </c>
      <c r="AB190" s="295">
        <v>1</v>
      </c>
      <c r="AC190" s="295">
        <v>1</v>
      </c>
      <c r="AD190" s="295">
        <v>1</v>
      </c>
      <c r="AE190" s="295">
        <v>1</v>
      </c>
      <c r="AF190" s="295">
        <v>1</v>
      </c>
      <c r="AG190" s="295">
        <v>1</v>
      </c>
      <c r="AH190" s="295">
        <v>1</v>
      </c>
      <c r="AI190" s="295">
        <v>1</v>
      </c>
      <c r="AJ190" s="295">
        <v>1</v>
      </c>
      <c r="AK190" s="295">
        <v>1</v>
      </c>
      <c r="AL190" s="295">
        <v>1</v>
      </c>
      <c r="AM190" s="295">
        <v>1</v>
      </c>
      <c r="AN190" s="295">
        <v>1</v>
      </c>
      <c r="AO190" s="295">
        <v>1</v>
      </c>
      <c r="AP190" s="295">
        <v>1</v>
      </c>
      <c r="AQ190" s="295">
        <v>1</v>
      </c>
      <c r="AR190" s="295">
        <v>1</v>
      </c>
      <c r="AS190" s="295">
        <v>1</v>
      </c>
      <c r="AT190" s="295">
        <v>1</v>
      </c>
      <c r="AU190" s="295">
        <v>1</v>
      </c>
      <c r="AV190" s="295">
        <v>1</v>
      </c>
      <c r="AW190" s="295">
        <v>1</v>
      </c>
      <c r="AX190" s="295">
        <v>1</v>
      </c>
      <c r="AY190" s="295">
        <v>1</v>
      </c>
      <c r="AZ190" s="295">
        <v>1</v>
      </c>
      <c r="BA190" s="295">
        <v>1</v>
      </c>
      <c r="BB190" s="295">
        <v>1</v>
      </c>
      <c r="BC190" s="295">
        <v>1</v>
      </c>
      <c r="BD190" s="295">
        <v>1</v>
      </c>
      <c r="BE190" s="295">
        <v>1</v>
      </c>
      <c r="BF190" s="295">
        <v>1</v>
      </c>
      <c r="BG190" s="295">
        <v>1</v>
      </c>
      <c r="BH190" s="295">
        <v>1</v>
      </c>
      <c r="BI190" s="295">
        <v>1</v>
      </c>
    </row>
    <row r="191" spans="1:61" s="295" customFormat="1" ht="12.75">
      <c r="A191" s="295" t="s">
        <v>319</v>
      </c>
      <c r="B191" s="296">
        <v>0</v>
      </c>
      <c r="C191" s="296">
        <v>0</v>
      </c>
      <c r="D191" s="296">
        <v>0</v>
      </c>
      <c r="E191" s="296">
        <v>0</v>
      </c>
      <c r="F191" s="296">
        <v>0</v>
      </c>
      <c r="G191" s="296">
        <v>0</v>
      </c>
      <c r="H191" s="296">
        <v>0</v>
      </c>
      <c r="I191" s="296">
        <v>0</v>
      </c>
      <c r="J191" s="296">
        <v>0</v>
      </c>
      <c r="K191" s="296">
        <v>0</v>
      </c>
      <c r="L191" s="296">
        <v>0</v>
      </c>
      <c r="M191" s="296">
        <v>0</v>
      </c>
      <c r="N191" s="296">
        <v>0</v>
      </c>
      <c r="O191" s="296">
        <v>0</v>
      </c>
      <c r="P191" s="296">
        <v>0</v>
      </c>
      <c r="Q191" s="296">
        <v>0</v>
      </c>
      <c r="R191" s="296">
        <v>0</v>
      </c>
      <c r="S191" s="296">
        <v>1</v>
      </c>
      <c r="T191" s="296">
        <v>1</v>
      </c>
      <c r="U191" s="296">
        <v>1</v>
      </c>
      <c r="V191" s="296">
        <v>1</v>
      </c>
      <c r="W191" s="296">
        <v>1</v>
      </c>
      <c r="X191" s="296">
        <v>1</v>
      </c>
      <c r="Y191" s="296">
        <v>1</v>
      </c>
      <c r="Z191" s="296">
        <v>1</v>
      </c>
      <c r="AA191" s="296">
        <v>1</v>
      </c>
      <c r="AB191" s="296">
        <v>1</v>
      </c>
      <c r="AC191" s="296">
        <v>1</v>
      </c>
      <c r="AD191" s="296">
        <v>1</v>
      </c>
      <c r="AE191" s="296">
        <v>1</v>
      </c>
      <c r="AF191" s="296">
        <v>1</v>
      </c>
      <c r="AG191" s="296">
        <v>1</v>
      </c>
      <c r="AH191" s="296">
        <v>1</v>
      </c>
      <c r="AI191" s="296">
        <v>1</v>
      </c>
      <c r="AJ191" s="296">
        <v>1</v>
      </c>
      <c r="AK191" s="296">
        <v>1</v>
      </c>
      <c r="AL191" s="296">
        <v>1</v>
      </c>
      <c r="AM191" s="296">
        <v>1</v>
      </c>
      <c r="AN191" s="296">
        <v>1</v>
      </c>
      <c r="AO191" s="296">
        <v>1</v>
      </c>
      <c r="AP191" s="296">
        <v>1</v>
      </c>
      <c r="AQ191" s="296">
        <v>1</v>
      </c>
      <c r="AR191" s="296">
        <v>1</v>
      </c>
      <c r="AS191" s="296">
        <v>1</v>
      </c>
      <c r="AT191" s="296">
        <v>1</v>
      </c>
      <c r="AU191" s="296">
        <v>1</v>
      </c>
      <c r="AV191" s="296">
        <v>1</v>
      </c>
      <c r="AW191" s="296">
        <v>1</v>
      </c>
      <c r="AX191" s="296">
        <v>1</v>
      </c>
      <c r="AY191" s="296">
        <v>1</v>
      </c>
      <c r="AZ191" s="296">
        <v>1</v>
      </c>
      <c r="BA191" s="296">
        <v>1</v>
      </c>
      <c r="BB191" s="296">
        <v>1</v>
      </c>
      <c r="BC191" s="296">
        <v>1</v>
      </c>
      <c r="BD191" s="296">
        <v>1</v>
      </c>
      <c r="BE191" s="296">
        <v>1</v>
      </c>
      <c r="BF191" s="296">
        <v>1</v>
      </c>
      <c r="BG191" s="296">
        <v>1</v>
      </c>
      <c r="BH191" s="296">
        <v>1</v>
      </c>
      <c r="BI191" s="296">
        <v>1</v>
      </c>
    </row>
    <row r="192" spans="1:61" s="295" customFormat="1" ht="12.75">
      <c r="A192" s="295" t="s">
        <v>320</v>
      </c>
      <c r="B192" s="296">
        <v>0</v>
      </c>
      <c r="C192" s="296">
        <v>0</v>
      </c>
      <c r="D192" s="296">
        <v>0</v>
      </c>
      <c r="E192" s="296">
        <v>0</v>
      </c>
      <c r="F192" s="296">
        <v>0</v>
      </c>
      <c r="G192" s="296">
        <v>0</v>
      </c>
      <c r="H192" s="296">
        <v>0</v>
      </c>
      <c r="I192" s="296">
        <v>0</v>
      </c>
      <c r="J192" s="296">
        <v>0</v>
      </c>
      <c r="K192" s="296">
        <v>0</v>
      </c>
      <c r="L192" s="296">
        <v>0</v>
      </c>
      <c r="M192" s="296">
        <v>0</v>
      </c>
      <c r="N192" s="296">
        <v>0</v>
      </c>
      <c r="O192" s="296">
        <v>0</v>
      </c>
      <c r="P192" s="296">
        <v>0</v>
      </c>
      <c r="Q192" s="296">
        <v>1</v>
      </c>
      <c r="R192" s="296">
        <v>1</v>
      </c>
      <c r="S192" s="296">
        <v>1</v>
      </c>
      <c r="T192" s="296">
        <v>1</v>
      </c>
      <c r="U192" s="296">
        <v>1</v>
      </c>
      <c r="V192" s="296">
        <v>1</v>
      </c>
      <c r="W192" s="296">
        <v>1</v>
      </c>
      <c r="X192" s="296">
        <v>1</v>
      </c>
      <c r="Y192" s="296">
        <v>1</v>
      </c>
      <c r="Z192" s="296">
        <v>1</v>
      </c>
      <c r="AA192" s="296">
        <v>1</v>
      </c>
      <c r="AB192" s="295">
        <v>1</v>
      </c>
      <c r="AC192" s="295">
        <v>1</v>
      </c>
      <c r="AD192" s="295">
        <v>1</v>
      </c>
      <c r="AE192" s="295">
        <v>1</v>
      </c>
      <c r="AF192" s="295">
        <v>1</v>
      </c>
      <c r="AG192" s="295">
        <v>1</v>
      </c>
      <c r="AH192" s="295">
        <v>1</v>
      </c>
      <c r="AI192" s="295">
        <v>1</v>
      </c>
      <c r="AJ192" s="295">
        <v>1</v>
      </c>
      <c r="AK192" s="295">
        <v>1</v>
      </c>
      <c r="AL192" s="295">
        <v>1</v>
      </c>
      <c r="AM192" s="295">
        <v>1</v>
      </c>
      <c r="AN192" s="295">
        <v>1</v>
      </c>
      <c r="AO192" s="295">
        <v>1</v>
      </c>
      <c r="AP192" s="295">
        <v>1</v>
      </c>
      <c r="AQ192" s="295">
        <v>1</v>
      </c>
      <c r="AR192" s="295">
        <v>1</v>
      </c>
      <c r="AS192" s="295">
        <v>1</v>
      </c>
      <c r="AT192" s="295">
        <v>1</v>
      </c>
      <c r="AU192" s="295">
        <v>1</v>
      </c>
      <c r="AV192" s="295">
        <v>1</v>
      </c>
      <c r="AW192" s="295">
        <v>1</v>
      </c>
      <c r="AX192" s="295">
        <v>1</v>
      </c>
      <c r="AY192" s="295">
        <v>1</v>
      </c>
      <c r="AZ192" s="295">
        <v>1</v>
      </c>
      <c r="BA192" s="295">
        <v>1</v>
      </c>
      <c r="BB192" s="295">
        <v>1</v>
      </c>
      <c r="BC192" s="295">
        <v>1</v>
      </c>
      <c r="BD192" s="295">
        <v>1</v>
      </c>
      <c r="BE192" s="295">
        <v>1</v>
      </c>
      <c r="BF192" s="295">
        <v>1</v>
      </c>
      <c r="BG192" s="295">
        <v>1</v>
      </c>
      <c r="BH192" s="295">
        <v>1</v>
      </c>
      <c r="BI192" s="295">
        <v>1</v>
      </c>
    </row>
    <row r="193" spans="1:61" s="295" customFormat="1" ht="12.75">
      <c r="A193" s="295" t="s">
        <v>321</v>
      </c>
      <c r="B193" s="296">
        <v>0</v>
      </c>
      <c r="C193" s="296">
        <v>1</v>
      </c>
      <c r="D193" s="296">
        <v>1</v>
      </c>
      <c r="E193" s="296">
        <v>1</v>
      </c>
      <c r="F193" s="296">
        <v>1</v>
      </c>
      <c r="G193" s="296">
        <v>1</v>
      </c>
      <c r="H193" s="296">
        <v>1</v>
      </c>
      <c r="I193" s="296">
        <v>1</v>
      </c>
      <c r="J193" s="296">
        <v>1</v>
      </c>
      <c r="K193" s="296">
        <v>1</v>
      </c>
      <c r="L193" s="296">
        <v>1</v>
      </c>
      <c r="M193" s="296">
        <v>1</v>
      </c>
      <c r="N193" s="296">
        <v>1</v>
      </c>
      <c r="O193" s="296">
        <v>1</v>
      </c>
      <c r="P193" s="296">
        <v>1</v>
      </c>
      <c r="Q193" s="296">
        <v>1</v>
      </c>
      <c r="R193" s="296">
        <v>1</v>
      </c>
      <c r="S193" s="296">
        <v>1</v>
      </c>
      <c r="T193" s="296">
        <v>1</v>
      </c>
      <c r="U193" s="296">
        <v>1</v>
      </c>
      <c r="V193" s="296">
        <v>1</v>
      </c>
      <c r="W193" s="296">
        <v>1</v>
      </c>
      <c r="X193" s="296">
        <v>1</v>
      </c>
      <c r="Y193" s="296">
        <v>1</v>
      </c>
      <c r="Z193" s="296">
        <v>1</v>
      </c>
      <c r="AA193" s="296">
        <v>1</v>
      </c>
      <c r="AB193" s="295">
        <v>1</v>
      </c>
      <c r="AC193" s="295">
        <v>1</v>
      </c>
      <c r="AD193" s="295">
        <v>1</v>
      </c>
      <c r="AE193" s="295">
        <v>1</v>
      </c>
      <c r="AF193" s="295">
        <v>1</v>
      </c>
      <c r="AG193" s="295">
        <v>1</v>
      </c>
      <c r="AH193" s="295">
        <v>1</v>
      </c>
      <c r="AI193" s="295">
        <v>1</v>
      </c>
      <c r="AJ193" s="295">
        <v>1</v>
      </c>
      <c r="AK193" s="295">
        <v>1</v>
      </c>
      <c r="AL193" s="295">
        <v>1</v>
      </c>
      <c r="AM193" s="295">
        <v>1</v>
      </c>
      <c r="AN193" s="295">
        <v>1</v>
      </c>
      <c r="AO193" s="295">
        <v>1</v>
      </c>
      <c r="AP193" s="295">
        <v>1</v>
      </c>
      <c r="AQ193" s="295">
        <v>1</v>
      </c>
      <c r="AR193" s="295">
        <v>1</v>
      </c>
      <c r="AS193" s="295">
        <v>1</v>
      </c>
      <c r="AT193" s="295">
        <v>1</v>
      </c>
      <c r="AU193" s="295">
        <v>1</v>
      </c>
      <c r="AV193" s="295">
        <v>1</v>
      </c>
      <c r="AW193" s="295">
        <v>1</v>
      </c>
      <c r="AX193" s="295">
        <v>1</v>
      </c>
      <c r="AY193" s="295">
        <v>1</v>
      </c>
      <c r="AZ193" s="295">
        <v>1</v>
      </c>
      <c r="BA193" s="295">
        <v>1</v>
      </c>
      <c r="BB193" s="295">
        <v>1</v>
      </c>
      <c r="BC193" s="295">
        <v>1</v>
      </c>
      <c r="BD193" s="295">
        <v>1</v>
      </c>
      <c r="BE193" s="295">
        <v>1</v>
      </c>
      <c r="BF193" s="295">
        <v>1</v>
      </c>
      <c r="BG193" s="295">
        <v>1</v>
      </c>
      <c r="BH193" s="295">
        <v>1</v>
      </c>
      <c r="BI193" s="295">
        <v>1</v>
      </c>
    </row>
    <row r="194" spans="1:61" s="295" customFormat="1" ht="12.75">
      <c r="A194" s="295" t="s">
        <v>326</v>
      </c>
      <c r="B194" s="296">
        <v>0</v>
      </c>
      <c r="C194" s="296">
        <v>0</v>
      </c>
      <c r="D194" s="296">
        <v>0</v>
      </c>
      <c r="E194" s="296">
        <v>0</v>
      </c>
      <c r="F194" s="296">
        <v>0</v>
      </c>
      <c r="G194" s="296">
        <v>0</v>
      </c>
      <c r="H194" s="296">
        <v>0</v>
      </c>
      <c r="I194" s="296">
        <v>0</v>
      </c>
      <c r="J194" s="296">
        <v>0</v>
      </c>
      <c r="K194" s="296">
        <v>0</v>
      </c>
      <c r="L194" s="296">
        <v>0</v>
      </c>
      <c r="M194" s="296">
        <v>0</v>
      </c>
      <c r="N194" s="296">
        <v>0</v>
      </c>
      <c r="O194" s="296">
        <v>0</v>
      </c>
      <c r="P194" s="296">
        <v>0</v>
      </c>
      <c r="Q194" s="296">
        <v>0</v>
      </c>
      <c r="R194" s="296">
        <v>0</v>
      </c>
      <c r="S194" s="296">
        <v>1</v>
      </c>
      <c r="T194" s="296">
        <v>1</v>
      </c>
      <c r="U194" s="296">
        <v>1</v>
      </c>
      <c r="V194" s="296">
        <v>1</v>
      </c>
      <c r="W194" s="296">
        <v>1</v>
      </c>
      <c r="X194" s="296">
        <v>1</v>
      </c>
      <c r="Y194" s="296">
        <v>1</v>
      </c>
      <c r="Z194" s="296">
        <v>1</v>
      </c>
      <c r="AA194" s="296">
        <v>1</v>
      </c>
      <c r="AB194" s="295">
        <v>1</v>
      </c>
      <c r="AC194" s="295">
        <v>1</v>
      </c>
      <c r="AD194" s="295">
        <v>1</v>
      </c>
      <c r="AE194" s="295">
        <v>1</v>
      </c>
      <c r="AF194" s="295">
        <v>1</v>
      </c>
      <c r="AG194" s="295">
        <v>1</v>
      </c>
      <c r="AH194" s="295">
        <v>1</v>
      </c>
      <c r="AI194" s="295">
        <v>1</v>
      </c>
      <c r="AJ194" s="295">
        <v>1</v>
      </c>
      <c r="AK194" s="295">
        <v>1</v>
      </c>
      <c r="AL194" s="295">
        <v>1</v>
      </c>
      <c r="AM194" s="295">
        <v>1</v>
      </c>
      <c r="AN194" s="295">
        <v>1</v>
      </c>
      <c r="AO194" s="295">
        <v>1</v>
      </c>
      <c r="AP194" s="295">
        <v>1</v>
      </c>
      <c r="AQ194" s="295">
        <v>1</v>
      </c>
      <c r="AR194" s="295">
        <v>1</v>
      </c>
      <c r="AS194" s="295">
        <v>1</v>
      </c>
      <c r="AT194" s="295">
        <v>1</v>
      </c>
      <c r="AU194" s="295">
        <v>1</v>
      </c>
      <c r="AV194" s="295">
        <v>1</v>
      </c>
      <c r="AW194" s="295">
        <v>1</v>
      </c>
      <c r="AX194" s="295">
        <v>1</v>
      </c>
      <c r="AY194" s="295">
        <v>1</v>
      </c>
      <c r="AZ194" s="295">
        <v>1</v>
      </c>
      <c r="BA194" s="295">
        <v>1</v>
      </c>
      <c r="BB194" s="295">
        <v>1</v>
      </c>
      <c r="BC194" s="295">
        <v>1</v>
      </c>
      <c r="BD194" s="295">
        <v>1</v>
      </c>
      <c r="BE194" s="295">
        <v>1</v>
      </c>
      <c r="BF194" s="295">
        <v>1</v>
      </c>
      <c r="BG194" s="295">
        <v>1</v>
      </c>
      <c r="BH194" s="295">
        <v>1</v>
      </c>
      <c r="BI194" s="295">
        <v>1</v>
      </c>
    </row>
    <row r="195" spans="1:61" ht="14.25" customHeight="1">
      <c r="A195" s="4" t="s">
        <v>323</v>
      </c>
      <c r="B195" s="19"/>
      <c r="C195" s="19"/>
      <c r="D195" s="19"/>
      <c r="E195" s="19"/>
      <c r="F195" s="19"/>
    </row>
    <row r="196" spans="1:61" ht="14.25" customHeight="1">
      <c r="A196" s="4" t="s">
        <v>327</v>
      </c>
      <c r="B196" s="19"/>
      <c r="C196" s="19"/>
      <c r="D196" s="19"/>
      <c r="E196" s="19"/>
      <c r="F196" s="19"/>
    </row>
    <row r="198" spans="1:61" ht="14.25" customHeight="1">
      <c r="A198" s="4" t="s">
        <v>331</v>
      </c>
    </row>
    <row r="199" spans="1:61" ht="14.25" customHeight="1">
      <c r="A199" s="4" t="s">
        <v>332</v>
      </c>
      <c r="B199" s="4">
        <v>0.05</v>
      </c>
      <c r="C199" s="4">
        <f t="shared" ref="C199:BI199" si="10">+SUMPRODUCT(C167:C178*C152:C163)</f>
        <v>0.3989897460181136</v>
      </c>
      <c r="D199" s="4">
        <f t="shared" si="10"/>
        <v>0.39334293298760675</v>
      </c>
      <c r="E199" s="4">
        <f t="shared" si="10"/>
        <v>0.69040291793384567</v>
      </c>
      <c r="F199" s="4">
        <f t="shared" si="10"/>
        <v>0.853235348777583</v>
      </c>
      <c r="G199" s="4">
        <f t="shared" si="10"/>
        <v>0.95085879810769103</v>
      </c>
      <c r="H199" s="4">
        <f t="shared" si="10"/>
        <v>0.94611736696790361</v>
      </c>
      <c r="I199" s="4">
        <f t="shared" si="10"/>
        <v>1</v>
      </c>
      <c r="J199" s="4">
        <f t="shared" si="10"/>
        <v>1.0000000000000002</v>
      </c>
      <c r="K199" s="4">
        <f t="shared" si="10"/>
        <v>0.99999999999999978</v>
      </c>
      <c r="L199" s="4">
        <f t="shared" si="10"/>
        <v>1</v>
      </c>
      <c r="M199" s="4">
        <f t="shared" si="10"/>
        <v>1</v>
      </c>
      <c r="N199" s="4">
        <f t="shared" si="10"/>
        <v>1.0000000000000004</v>
      </c>
      <c r="O199" s="4">
        <f t="shared" si="10"/>
        <v>1</v>
      </c>
      <c r="P199" s="4">
        <f t="shared" si="10"/>
        <v>0.99999999999999989</v>
      </c>
      <c r="Q199" s="4">
        <f t="shared" si="10"/>
        <v>1</v>
      </c>
      <c r="R199" s="4">
        <f t="shared" si="10"/>
        <v>1.0000000000000002</v>
      </c>
      <c r="S199" s="4">
        <f t="shared" si="10"/>
        <v>0.99999999999999978</v>
      </c>
      <c r="T199" s="4">
        <f t="shared" si="10"/>
        <v>0.99999999999999978</v>
      </c>
      <c r="U199" s="4">
        <f t="shared" si="10"/>
        <v>0.99999999999999978</v>
      </c>
      <c r="V199" s="4">
        <f t="shared" si="10"/>
        <v>0.99999999999999978</v>
      </c>
      <c r="W199" s="4">
        <f t="shared" si="10"/>
        <v>0.99999999999999978</v>
      </c>
      <c r="X199" s="4">
        <f t="shared" si="10"/>
        <v>0.99999999999999978</v>
      </c>
      <c r="Y199" s="4">
        <f t="shared" si="10"/>
        <v>0.99999999999999978</v>
      </c>
      <c r="Z199" s="4">
        <f t="shared" si="10"/>
        <v>0.99999999999999978</v>
      </c>
      <c r="AA199" s="4">
        <f t="shared" si="10"/>
        <v>0.99999999999999978</v>
      </c>
      <c r="AB199" s="4">
        <f t="shared" si="10"/>
        <v>0.99999999999999978</v>
      </c>
      <c r="AC199" s="4">
        <f t="shared" si="10"/>
        <v>0.99999999999999978</v>
      </c>
      <c r="AD199" s="4">
        <f t="shared" si="10"/>
        <v>0.99999999999999978</v>
      </c>
      <c r="AE199" s="4">
        <f t="shared" si="10"/>
        <v>0.99999999999999978</v>
      </c>
      <c r="AF199" s="4">
        <f t="shared" si="10"/>
        <v>0.99999999999999978</v>
      </c>
      <c r="AG199" s="4">
        <f t="shared" si="10"/>
        <v>0.99999999999999978</v>
      </c>
      <c r="AH199" s="4">
        <f t="shared" si="10"/>
        <v>0.99999999999999978</v>
      </c>
      <c r="AI199" s="4">
        <f t="shared" si="10"/>
        <v>0.99999999999999978</v>
      </c>
      <c r="AJ199" s="4">
        <f t="shared" si="10"/>
        <v>0.99999999999999978</v>
      </c>
      <c r="AK199" s="4">
        <f t="shared" si="10"/>
        <v>0.99999999999999978</v>
      </c>
      <c r="AL199" s="4">
        <f t="shared" si="10"/>
        <v>0.99999999999999978</v>
      </c>
      <c r="AM199" s="4">
        <f t="shared" si="10"/>
        <v>0.99999999999999978</v>
      </c>
      <c r="AN199" s="4">
        <f t="shared" si="10"/>
        <v>0.99999999999999978</v>
      </c>
      <c r="AO199" s="4">
        <f t="shared" si="10"/>
        <v>0.99999999999999978</v>
      </c>
      <c r="AP199" s="4">
        <f t="shared" si="10"/>
        <v>0.99999999999999978</v>
      </c>
      <c r="AQ199" s="4">
        <f t="shared" si="10"/>
        <v>0.99999999999999978</v>
      </c>
      <c r="AR199" s="4">
        <f t="shared" si="10"/>
        <v>0.99999999999999978</v>
      </c>
      <c r="AS199" s="4">
        <f t="shared" si="10"/>
        <v>0.99999999999999978</v>
      </c>
      <c r="AT199" s="4">
        <f t="shared" si="10"/>
        <v>0.99999999999999978</v>
      </c>
      <c r="AU199" s="4">
        <f t="shared" si="10"/>
        <v>0.99999999999999978</v>
      </c>
      <c r="AV199" s="4">
        <f t="shared" si="10"/>
        <v>0.99999999999999978</v>
      </c>
      <c r="AW199" s="4">
        <f t="shared" si="10"/>
        <v>0.99999999999999978</v>
      </c>
      <c r="AX199" s="4">
        <f t="shared" si="10"/>
        <v>0.99999999999999978</v>
      </c>
      <c r="AY199" s="4">
        <f t="shared" si="10"/>
        <v>0.99999999999999978</v>
      </c>
      <c r="AZ199" s="4">
        <f t="shared" si="10"/>
        <v>0.99999999999999978</v>
      </c>
      <c r="BA199" s="4">
        <f t="shared" si="10"/>
        <v>0.99999999999999978</v>
      </c>
      <c r="BB199" s="4">
        <f t="shared" si="10"/>
        <v>0.99999999999999978</v>
      </c>
      <c r="BC199" s="4">
        <f t="shared" si="10"/>
        <v>0.99999999999999978</v>
      </c>
      <c r="BD199" s="4">
        <f t="shared" si="10"/>
        <v>0.99999999999999978</v>
      </c>
      <c r="BE199" s="4">
        <f t="shared" si="10"/>
        <v>0.99999999999999978</v>
      </c>
      <c r="BF199" s="4">
        <f t="shared" si="10"/>
        <v>0.99999999999999978</v>
      </c>
      <c r="BG199" s="4">
        <f t="shared" si="10"/>
        <v>0.99999999999999978</v>
      </c>
      <c r="BH199" s="4">
        <f t="shared" si="10"/>
        <v>0.99999999999999978</v>
      </c>
      <c r="BI199" s="4">
        <f t="shared" si="10"/>
        <v>0.99999999999999978</v>
      </c>
    </row>
    <row r="200" spans="1:61" ht="14.25" customHeight="1">
      <c r="A200" s="4" t="s">
        <v>333</v>
      </c>
      <c r="B200" s="4">
        <v>0.05</v>
      </c>
      <c r="C200" s="4">
        <f t="shared" ref="C200:BI200" si="11">+SUMPRODUCT(C183:C194*C152:C163)</f>
        <v>0.3989897460181136</v>
      </c>
      <c r="D200" s="4">
        <f t="shared" si="11"/>
        <v>0.37085817865372717</v>
      </c>
      <c r="E200" s="4">
        <f t="shared" si="11"/>
        <v>0.34719180152374018</v>
      </c>
      <c r="F200" s="4">
        <f t="shared" si="11"/>
        <v>0.32667477186580629</v>
      </c>
      <c r="G200" s="4">
        <f t="shared" si="11"/>
        <v>0.3109636774986832</v>
      </c>
      <c r="H200" s="4">
        <f t="shared" si="11"/>
        <v>0.29737674513364953</v>
      </c>
      <c r="I200" s="4">
        <f t="shared" si="11"/>
        <v>0.28489359319340063</v>
      </c>
      <c r="J200" s="4">
        <f t="shared" si="11"/>
        <v>0.27343756689430254</v>
      </c>
      <c r="K200" s="4">
        <f t="shared" si="11"/>
        <v>0.26294653743543683</v>
      </c>
      <c r="L200" s="4">
        <f t="shared" si="11"/>
        <v>0.25554077848774137</v>
      </c>
      <c r="M200" s="4">
        <f t="shared" si="11"/>
        <v>0.25068633674232804</v>
      </c>
      <c r="N200" s="4">
        <f t="shared" si="11"/>
        <v>0.24856085695742339</v>
      </c>
      <c r="O200" s="4">
        <f t="shared" si="11"/>
        <v>0.24611523745390065</v>
      </c>
      <c r="P200" s="4">
        <f t="shared" si="11"/>
        <v>0.24379228964578062</v>
      </c>
      <c r="Q200" s="4">
        <f t="shared" si="11"/>
        <v>0.51519649501330778</v>
      </c>
      <c r="R200" s="4">
        <f t="shared" si="11"/>
        <v>0.75468789068963993</v>
      </c>
      <c r="S200" s="4">
        <f t="shared" si="11"/>
        <v>0.99999999999999978</v>
      </c>
      <c r="T200" s="4">
        <f t="shared" si="11"/>
        <v>0.99999999999999978</v>
      </c>
      <c r="U200" s="4">
        <f t="shared" si="11"/>
        <v>0.99999999999999978</v>
      </c>
      <c r="V200" s="4">
        <f t="shared" si="11"/>
        <v>0.99999999999999978</v>
      </c>
      <c r="W200" s="4">
        <f t="shared" si="11"/>
        <v>0.99999999999999978</v>
      </c>
      <c r="X200" s="4">
        <f t="shared" si="11"/>
        <v>0.99999999999999978</v>
      </c>
      <c r="Y200" s="4">
        <f t="shared" si="11"/>
        <v>0.99999999999999978</v>
      </c>
      <c r="Z200" s="4">
        <f t="shared" si="11"/>
        <v>0.99999999999999978</v>
      </c>
      <c r="AA200" s="4">
        <f t="shared" si="11"/>
        <v>0.99999999999999978</v>
      </c>
      <c r="AB200" s="4">
        <f t="shared" si="11"/>
        <v>0.99999999999999978</v>
      </c>
      <c r="AC200" s="4">
        <f t="shared" si="11"/>
        <v>0.99999999999999978</v>
      </c>
      <c r="AD200" s="4">
        <f t="shared" si="11"/>
        <v>0.99999999999999978</v>
      </c>
      <c r="AE200" s="4">
        <f t="shared" si="11"/>
        <v>0.99999999999999978</v>
      </c>
      <c r="AF200" s="4">
        <f t="shared" si="11"/>
        <v>0.99999999999999978</v>
      </c>
      <c r="AG200" s="4">
        <f t="shared" si="11"/>
        <v>0.99999999999999978</v>
      </c>
      <c r="AH200" s="4">
        <f t="shared" si="11"/>
        <v>0.99999999999999978</v>
      </c>
      <c r="AI200" s="4">
        <f t="shared" si="11"/>
        <v>0.99999999999999978</v>
      </c>
      <c r="AJ200" s="4">
        <f t="shared" si="11"/>
        <v>0.99999999999999978</v>
      </c>
      <c r="AK200" s="4">
        <f t="shared" si="11"/>
        <v>0.99999999999999978</v>
      </c>
      <c r="AL200" s="4">
        <f t="shared" si="11"/>
        <v>0.99999999999999978</v>
      </c>
      <c r="AM200" s="4">
        <f t="shared" si="11"/>
        <v>0.99999999999999978</v>
      </c>
      <c r="AN200" s="4">
        <f t="shared" si="11"/>
        <v>0.99999999999999978</v>
      </c>
      <c r="AO200" s="4">
        <f t="shared" si="11"/>
        <v>0.99999999999999978</v>
      </c>
      <c r="AP200" s="4">
        <f t="shared" si="11"/>
        <v>0.99999999999999978</v>
      </c>
      <c r="AQ200" s="4">
        <f t="shared" si="11"/>
        <v>0.99999999999999978</v>
      </c>
      <c r="AR200" s="4">
        <f t="shared" si="11"/>
        <v>0.99999999999999978</v>
      </c>
      <c r="AS200" s="4">
        <f t="shared" si="11"/>
        <v>0.99999999999999978</v>
      </c>
      <c r="AT200" s="4">
        <f t="shared" si="11"/>
        <v>0.99999999999999978</v>
      </c>
      <c r="AU200" s="4">
        <f t="shared" si="11"/>
        <v>0.99999999999999978</v>
      </c>
      <c r="AV200" s="4">
        <f t="shared" si="11"/>
        <v>0.99999999999999978</v>
      </c>
      <c r="AW200" s="4">
        <f t="shared" si="11"/>
        <v>0.99999999999999978</v>
      </c>
      <c r="AX200" s="4">
        <f t="shared" si="11"/>
        <v>0.99999999999999978</v>
      </c>
      <c r="AY200" s="4">
        <f t="shared" si="11"/>
        <v>0.99999999999999978</v>
      </c>
      <c r="AZ200" s="4">
        <f t="shared" si="11"/>
        <v>0.99999999999999978</v>
      </c>
      <c r="BA200" s="4">
        <f t="shared" si="11"/>
        <v>0.99999999999999978</v>
      </c>
      <c r="BB200" s="4">
        <f t="shared" si="11"/>
        <v>0.99999999999999978</v>
      </c>
      <c r="BC200" s="4">
        <f t="shared" si="11"/>
        <v>0.99999999999999978</v>
      </c>
      <c r="BD200" s="4">
        <f t="shared" si="11"/>
        <v>0.99999999999999978</v>
      </c>
      <c r="BE200" s="4">
        <f t="shared" si="11"/>
        <v>0.99999999999999978</v>
      </c>
      <c r="BF200" s="4">
        <f t="shared" si="11"/>
        <v>0.99999999999999978</v>
      </c>
      <c r="BG200" s="4">
        <f t="shared" si="11"/>
        <v>0.99999999999999978</v>
      </c>
      <c r="BH200" s="4">
        <f t="shared" si="11"/>
        <v>0.99999999999999978</v>
      </c>
      <c r="BI200" s="4">
        <f t="shared" si="11"/>
        <v>0.99999999999999978</v>
      </c>
    </row>
    <row r="202" spans="1:61" ht="14.25" customHeight="1">
      <c r="A202" s="4" t="s">
        <v>336</v>
      </c>
    </row>
    <row r="203" spans="1:61" ht="14.25" customHeight="1">
      <c r="A203" s="4" t="s">
        <v>337</v>
      </c>
      <c r="B203" s="4">
        <v>7.9710000000000001</v>
      </c>
      <c r="C203" s="4">
        <v>9.7309876376673508</v>
      </c>
      <c r="D203" s="36">
        <v>10.923551369494763</v>
      </c>
      <c r="E203" s="4">
        <v>10.44631777865613</v>
      </c>
      <c r="F203" s="4">
        <v>8.8753859995453475</v>
      </c>
      <c r="G203" s="19">
        <v>7.1387357637280164</v>
      </c>
      <c r="H203" s="19">
        <v>6.6003733334349484</v>
      </c>
      <c r="I203" s="19">
        <v>6.5047679252635229</v>
      </c>
      <c r="J203" s="19">
        <v>6.1115646672403123</v>
      </c>
      <c r="K203" s="19">
        <v>5.8564187789553621</v>
      </c>
      <c r="L203" s="19">
        <v>5.7132828867892931</v>
      </c>
      <c r="M203" s="19">
        <v>5.6196986740249262</v>
      </c>
      <c r="N203" s="19">
        <v>5.5552744523639053</v>
      </c>
      <c r="O203" s="19">
        <v>5.480973709751229</v>
      </c>
      <c r="P203" s="19">
        <v>5.4243276855430116</v>
      </c>
      <c r="Q203" s="19">
        <v>5.3820074385609837</v>
      </c>
      <c r="R203" s="19">
        <v>5.3507262420501371</v>
      </c>
      <c r="S203" s="19">
        <v>5.3344018115434775</v>
      </c>
      <c r="T203" s="19">
        <v>5.3122904132444848</v>
      </c>
      <c r="U203" s="19">
        <v>5.2869464401212634</v>
      </c>
      <c r="V203" s="19">
        <v>5.2816476873036482</v>
      </c>
      <c r="W203" s="19">
        <v>6.156966424086546</v>
      </c>
      <c r="X203" s="19">
        <v>7.0688795297448621</v>
      </c>
      <c r="Y203" s="19">
        <v>8.0184758871489077</v>
      </c>
      <c r="Z203" s="19">
        <v>8.9772918483098803</v>
      </c>
      <c r="AA203" s="19">
        <v>2.5121513240967688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  <c r="BA203" s="19">
        <v>0</v>
      </c>
      <c r="BB203" s="19">
        <v>0</v>
      </c>
      <c r="BC203" s="19">
        <v>0</v>
      </c>
      <c r="BD203" s="19">
        <v>0</v>
      </c>
      <c r="BE203" s="19">
        <v>0</v>
      </c>
      <c r="BF203" s="19">
        <v>0</v>
      </c>
      <c r="BG203" s="19">
        <v>0</v>
      </c>
      <c r="BH203" s="19">
        <v>0</v>
      </c>
      <c r="BI203" s="19">
        <v>0</v>
      </c>
    </row>
    <row r="204" spans="1:61" ht="14.25" customHeight="1">
      <c r="A204" s="4" t="s">
        <v>338</v>
      </c>
      <c r="B204" s="4">
        <v>7.9710000000000001</v>
      </c>
      <c r="C204" s="4">
        <v>9.93085922931642</v>
      </c>
      <c r="D204" s="36">
        <v>11.083279171320983</v>
      </c>
      <c r="E204" s="4">
        <v>11.621514340827835</v>
      </c>
      <c r="F204" s="4">
        <v>11.896515601616988</v>
      </c>
      <c r="G204" s="19">
        <v>12.167465233206604</v>
      </c>
      <c r="H204" s="19">
        <v>12.690241267236686</v>
      </c>
      <c r="I204" s="19">
        <v>13.307937708895668</v>
      </c>
      <c r="J204" s="19">
        <v>13.975843098553115</v>
      </c>
      <c r="K204" s="19">
        <v>14.6813105511684</v>
      </c>
      <c r="L204" s="19">
        <v>15.374622606061068</v>
      </c>
      <c r="M204" s="19">
        <v>16.030469352578564</v>
      </c>
      <c r="N204" s="19">
        <v>16.643569498025794</v>
      </c>
      <c r="O204" s="19">
        <v>17.210408733212546</v>
      </c>
      <c r="P204" s="19">
        <v>17.735383599409268</v>
      </c>
      <c r="Q204" s="19">
        <v>12.190242808230909</v>
      </c>
      <c r="R204" s="19">
        <v>7.1832818199915964</v>
      </c>
      <c r="S204" s="19">
        <v>3.6261600397744154</v>
      </c>
      <c r="T204" s="19">
        <v>3.6120590569545175</v>
      </c>
      <c r="U204" s="19">
        <v>3.5981058610843517</v>
      </c>
      <c r="V204" s="19">
        <v>3.6003901520338353</v>
      </c>
      <c r="W204" s="19">
        <v>3.5807544750665792</v>
      </c>
      <c r="X204" s="19">
        <v>3.7082565430827796</v>
      </c>
      <c r="Y204" s="19">
        <v>3.6702401865746284</v>
      </c>
      <c r="Z204" s="19">
        <v>3.8315169833400891</v>
      </c>
      <c r="AA204" s="19">
        <v>10.686063958252834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  <c r="BA204" s="19">
        <v>0</v>
      </c>
      <c r="BB204" s="19">
        <v>0</v>
      </c>
      <c r="BC204" s="19">
        <v>0</v>
      </c>
      <c r="BD204" s="19">
        <v>0</v>
      </c>
      <c r="BE204" s="19">
        <v>0</v>
      </c>
      <c r="BF204" s="19">
        <v>0</v>
      </c>
      <c r="BG204" s="19">
        <v>0</v>
      </c>
      <c r="BH204" s="19">
        <v>0</v>
      </c>
      <c r="BI204" s="19">
        <v>0</v>
      </c>
    </row>
    <row r="205" spans="1:61" ht="14.25" customHeight="1">
      <c r="A205" s="4" t="s">
        <v>339</v>
      </c>
      <c r="B205" s="4">
        <v>7.9676363556275431</v>
      </c>
      <c r="C205" s="4">
        <v>10.003554134481567</v>
      </c>
      <c r="D205" s="36">
        <v>11.718375356834388</v>
      </c>
      <c r="E205" s="4">
        <v>13.177938010168919</v>
      </c>
      <c r="F205" s="4">
        <v>14.442022892849556</v>
      </c>
      <c r="G205" s="19">
        <v>15.434895583922161</v>
      </c>
      <c r="H205" s="19">
        <v>16.285272075286983</v>
      </c>
      <c r="I205" s="19">
        <v>17.122040514215687</v>
      </c>
      <c r="J205" s="19">
        <v>17.954966209710832</v>
      </c>
      <c r="K205" s="19">
        <v>18.788336543022332</v>
      </c>
      <c r="L205" s="19">
        <v>19.61757948058003</v>
      </c>
      <c r="M205" s="19">
        <v>20.425207238458132</v>
      </c>
      <c r="N205" s="19">
        <v>21.231530793253178</v>
      </c>
      <c r="O205" s="19">
        <v>21.954626894049458</v>
      </c>
      <c r="P205" s="19">
        <v>22.61208208678039</v>
      </c>
      <c r="Q205" s="19">
        <v>23.21099495279735</v>
      </c>
      <c r="R205" s="19">
        <v>23.752610967350993</v>
      </c>
      <c r="S205" s="19">
        <v>24.234150318558324</v>
      </c>
      <c r="T205" s="19">
        <v>24.648763245471198</v>
      </c>
      <c r="U205" s="19">
        <v>24.984720238878076</v>
      </c>
      <c r="V205" s="19">
        <v>25.309202057348834</v>
      </c>
      <c r="W205" s="19">
        <v>25.61617280761531</v>
      </c>
      <c r="X205" s="19">
        <v>25.804241366817841</v>
      </c>
      <c r="Y205" s="19">
        <v>25.797515458690061</v>
      </c>
      <c r="Z205" s="19">
        <v>25.520771356193496</v>
      </c>
      <c r="AA205" s="19">
        <v>23.311438995537241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  <c r="BA205" s="19">
        <v>0</v>
      </c>
      <c r="BB205" s="19">
        <v>0</v>
      </c>
      <c r="BC205" s="19">
        <v>0</v>
      </c>
      <c r="BD205" s="19">
        <v>0</v>
      </c>
      <c r="BE205" s="19">
        <v>0</v>
      </c>
      <c r="BF205" s="19">
        <v>0</v>
      </c>
      <c r="BG205" s="19">
        <v>0</v>
      </c>
      <c r="BH205" s="19">
        <v>0</v>
      </c>
      <c r="BI205" s="19">
        <v>0</v>
      </c>
    </row>
    <row r="207" spans="1:61" ht="14.25" customHeight="1">
      <c r="A207" s="4" t="s">
        <v>340</v>
      </c>
    </row>
    <row r="208" spans="1:61" ht="14.25" customHeight="1">
      <c r="A208" s="4" t="s">
        <v>337</v>
      </c>
      <c r="B208" s="4">
        <f t="shared" ref="B208:D209" si="12">1-B203/B$205</f>
        <v>-4.2216338978384726E-4</v>
      </c>
      <c r="C208" s="4">
        <f t="shared" si="12"/>
        <v>2.7246965743374929E-2</v>
      </c>
      <c r="D208" s="4">
        <f t="shared" si="12"/>
        <v>6.7827148656410596E-2</v>
      </c>
      <c r="E208" s="4">
        <f t="shared" ref="E208:AA208" si="13">1-E203/E$205</f>
        <v>0.20728737905770234</v>
      </c>
      <c r="F208" s="4">
        <f t="shared" si="13"/>
        <v>0.385447172782168</v>
      </c>
      <c r="G208" s="4">
        <f t="shared" si="13"/>
        <v>0.53749374429431729</v>
      </c>
      <c r="H208" s="4">
        <f t="shared" si="13"/>
        <v>0.59470291298043088</v>
      </c>
      <c r="I208" s="4">
        <f t="shared" si="13"/>
        <v>0.62009388309396329</v>
      </c>
      <c r="J208" s="4">
        <f t="shared" si="13"/>
        <v>0.65961703320082488</v>
      </c>
      <c r="K208" s="4">
        <f t="shared" si="13"/>
        <v>0.6882949820733153</v>
      </c>
      <c r="L208" s="4">
        <f t="shared" si="13"/>
        <v>0.70876718544991624</v>
      </c>
      <c r="M208" s="4">
        <f t="shared" si="13"/>
        <v>0.72486454563634828</v>
      </c>
      <c r="N208" s="4">
        <f t="shared" si="13"/>
        <v>0.73834790781410709</v>
      </c>
      <c r="O208" s="4">
        <f t="shared" si="13"/>
        <v>0.75034994963923607</v>
      </c>
      <c r="P208" s="4">
        <f t="shared" si="13"/>
        <v>0.76011374517722041</v>
      </c>
      <c r="Q208" s="4">
        <f t="shared" si="13"/>
        <v>0.76812681018172579</v>
      </c>
      <c r="R208" s="4">
        <f t="shared" si="13"/>
        <v>0.77473102854229603</v>
      </c>
      <c r="S208" s="4">
        <f t="shared" si="13"/>
        <v>0.77988079873143179</v>
      </c>
      <c r="T208" s="4">
        <f t="shared" si="13"/>
        <v>0.7844804479502423</v>
      </c>
      <c r="U208" s="4">
        <f t="shared" si="13"/>
        <v>0.78839281010261697</v>
      </c>
      <c r="V208" s="4">
        <f t="shared" si="13"/>
        <v>0.79131512422494343</v>
      </c>
      <c r="W208" s="4">
        <f t="shared" si="13"/>
        <v>0.75964534318506116</v>
      </c>
      <c r="X208" s="4">
        <f t="shared" si="13"/>
        <v>0.72605745585549875</v>
      </c>
      <c r="Y208" s="4">
        <f t="shared" si="13"/>
        <v>0.68917642863751705</v>
      </c>
      <c r="Z208" s="4">
        <f t="shared" si="13"/>
        <v>0.64823587332005816</v>
      </c>
      <c r="AA208" s="4">
        <f t="shared" si="13"/>
        <v>0.89223525306276907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  <c r="AG208" s="4">
        <v>1</v>
      </c>
      <c r="AH208" s="4">
        <v>1</v>
      </c>
      <c r="AI208" s="4">
        <v>1</v>
      </c>
      <c r="AJ208" s="4">
        <v>1</v>
      </c>
      <c r="AK208" s="4">
        <v>1</v>
      </c>
      <c r="AL208" s="4">
        <v>1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1</v>
      </c>
      <c r="AT208" s="4">
        <v>1</v>
      </c>
      <c r="AU208" s="4">
        <v>1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4">
        <v>1</v>
      </c>
      <c r="BB208" s="4">
        <v>1</v>
      </c>
      <c r="BC208" s="4">
        <v>1</v>
      </c>
      <c r="BD208" s="4">
        <v>1</v>
      </c>
      <c r="BE208" s="4">
        <v>1</v>
      </c>
      <c r="BF208" s="4">
        <v>1</v>
      </c>
      <c r="BG208" s="4">
        <v>1</v>
      </c>
      <c r="BH208" s="4">
        <v>1</v>
      </c>
      <c r="BI208" s="4">
        <v>1</v>
      </c>
    </row>
    <row r="209" spans="1:61" ht="14.25" customHeight="1">
      <c r="A209" s="4" t="s">
        <v>338</v>
      </c>
      <c r="B209" s="4">
        <f t="shared" si="12"/>
        <v>-4.2216338978384726E-4</v>
      </c>
      <c r="C209" s="4">
        <f t="shared" si="12"/>
        <v>7.2669077597703469E-3</v>
      </c>
      <c r="D209" s="4">
        <f t="shared" si="12"/>
        <v>5.4196607138292774E-2</v>
      </c>
      <c r="E209" s="4">
        <f t="shared" ref="E209:AA209" si="14">1-E204/E$205</f>
        <v>0.11810828584411692</v>
      </c>
      <c r="F209" s="4">
        <f t="shared" si="14"/>
        <v>0.17625697661045003</v>
      </c>
      <c r="G209" s="4">
        <f t="shared" si="14"/>
        <v>0.21169112113198174</v>
      </c>
      <c r="H209" s="4">
        <f t="shared" si="14"/>
        <v>0.22075349993727045</v>
      </c>
      <c r="I209" s="4">
        <f t="shared" si="14"/>
        <v>0.22275982831329799</v>
      </c>
      <c r="J209" s="4">
        <f t="shared" si="14"/>
        <v>0.22161685322502211</v>
      </c>
      <c r="K209" s="4">
        <f t="shared" si="14"/>
        <v>0.21859444461458788</v>
      </c>
      <c r="L209" s="4">
        <f t="shared" si="14"/>
        <v>0.21628340431698923</v>
      </c>
      <c r="M209" s="4">
        <f t="shared" si="14"/>
        <v>0.21516246246964987</v>
      </c>
      <c r="N209" s="4">
        <f t="shared" si="14"/>
        <v>0.21609187485837422</v>
      </c>
      <c r="O209" s="4">
        <f t="shared" si="14"/>
        <v>0.21609195108311208</v>
      </c>
      <c r="P209" s="4">
        <f t="shared" si="14"/>
        <v>0.21566782168291199</v>
      </c>
      <c r="Q209" s="4">
        <f t="shared" si="14"/>
        <v>0.47480739912177861</v>
      </c>
      <c r="R209" s="4">
        <f t="shared" si="14"/>
        <v>0.69757927539564668</v>
      </c>
      <c r="S209" s="4">
        <f t="shared" si="14"/>
        <v>0.85036982967801722</v>
      </c>
      <c r="T209" s="4">
        <f t="shared" si="14"/>
        <v>0.85345881166601034</v>
      </c>
      <c r="U209" s="4">
        <f t="shared" si="14"/>
        <v>0.85598774664342914</v>
      </c>
      <c r="V209" s="4">
        <f t="shared" si="14"/>
        <v>0.85774382993681075</v>
      </c>
      <c r="W209" s="4">
        <f t="shared" si="14"/>
        <v>0.86021508747777986</v>
      </c>
      <c r="X209" s="4">
        <f t="shared" si="14"/>
        <v>0.85629275085562884</v>
      </c>
      <c r="Y209" s="4">
        <f t="shared" si="14"/>
        <v>0.85772892771585552</v>
      </c>
      <c r="Z209" s="4">
        <f t="shared" si="14"/>
        <v>0.84986672503492966</v>
      </c>
      <c r="AA209" s="4">
        <f t="shared" si="14"/>
        <v>0.54159569641760075</v>
      </c>
      <c r="AB209" s="4">
        <v>1</v>
      </c>
      <c r="AC209" s="4">
        <v>1</v>
      </c>
      <c r="AD209" s="4">
        <v>1</v>
      </c>
      <c r="AE209" s="4">
        <v>1</v>
      </c>
      <c r="AF209" s="4">
        <v>1</v>
      </c>
      <c r="AG209" s="4">
        <v>1</v>
      </c>
      <c r="AH209" s="4">
        <v>1</v>
      </c>
      <c r="AI209" s="4">
        <v>1</v>
      </c>
      <c r="AJ209" s="4">
        <v>1</v>
      </c>
      <c r="AK209" s="4">
        <v>1</v>
      </c>
      <c r="AL209" s="4">
        <v>1</v>
      </c>
      <c r="AM209" s="4">
        <v>1</v>
      </c>
      <c r="AN209" s="4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4">
        <v>1</v>
      </c>
      <c r="BA209" s="4">
        <v>1</v>
      </c>
      <c r="BB209" s="4">
        <v>1</v>
      </c>
      <c r="BC209" s="4">
        <v>1</v>
      </c>
      <c r="BD209" s="4">
        <v>1</v>
      </c>
      <c r="BE209" s="4">
        <v>1</v>
      </c>
      <c r="BF209" s="4">
        <v>1</v>
      </c>
      <c r="BG209" s="4">
        <v>1</v>
      </c>
      <c r="BH209" s="4">
        <v>1</v>
      </c>
      <c r="BI209" s="4">
        <v>1</v>
      </c>
    </row>
    <row r="213" spans="1:61" ht="14.25" customHeight="1">
      <c r="D213" s="4"/>
      <c r="G213" s="4"/>
      <c r="H213" s="4"/>
      <c r="I213" s="4"/>
      <c r="J2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A40"/>
  <sheetViews>
    <sheetView workbookViewId="0">
      <selection activeCell="B25" sqref="B25"/>
    </sheetView>
  </sheetViews>
  <sheetFormatPr defaultRowHeight="13.5"/>
  <cols>
    <col min="1" max="16384" width="9.140625" style="72"/>
  </cols>
  <sheetData>
    <row r="1" spans="1:1" s="61" customFormat="1" ht="16.5">
      <c r="A1" s="60" t="s">
        <v>343</v>
      </c>
    </row>
    <row r="3" spans="1:1" s="61" customFormat="1" ht="15.75">
      <c r="A3" s="61" t="s">
        <v>306</v>
      </c>
    </row>
    <row r="4" spans="1:1" s="61" customFormat="1" ht="15.75">
      <c r="A4" s="61" t="s">
        <v>307</v>
      </c>
    </row>
    <row r="5" spans="1:1" s="61" customFormat="1" ht="15.75">
      <c r="A5" s="61" t="s">
        <v>308</v>
      </c>
    </row>
    <row r="6" spans="1:1" s="61" customFormat="1" ht="15.75"/>
    <row r="7" spans="1:1" s="61" customFormat="1" ht="15.75">
      <c r="A7" s="61" t="s">
        <v>309</v>
      </c>
    </row>
    <row r="9" spans="1:1" s="61" customFormat="1" ht="15.75">
      <c r="A9" s="61" t="s">
        <v>352</v>
      </c>
    </row>
    <row r="10" spans="1:1" s="61" customFormat="1" ht="15.75">
      <c r="A10" s="61" t="s">
        <v>292</v>
      </c>
    </row>
    <row r="11" spans="1:1" ht="15.75">
      <c r="A11" s="61" t="s">
        <v>353</v>
      </c>
    </row>
    <row r="13" spans="1:1">
      <c r="A13" s="72" t="s">
        <v>293</v>
      </c>
    </row>
    <row r="15" spans="1:1">
      <c r="A15" s="72" t="s">
        <v>294</v>
      </c>
    </row>
    <row r="16" spans="1:1">
      <c r="A16" s="72" t="s">
        <v>295</v>
      </c>
    </row>
    <row r="18" spans="1:1">
      <c r="A18" s="72" t="s">
        <v>296</v>
      </c>
    </row>
    <row r="19" spans="1:1">
      <c r="A19" s="72" t="s">
        <v>297</v>
      </c>
    </row>
    <row r="38" spans="1:1">
      <c r="A38" s="72" t="s">
        <v>298</v>
      </c>
    </row>
    <row r="40" spans="1:1">
      <c r="A40" s="72" t="s">
        <v>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R184"/>
  <sheetViews>
    <sheetView defaultGridColor="0" colorId="23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0.28515625" defaultRowHeight="13.5"/>
  <cols>
    <col min="1" max="1" width="56.140625" style="74" customWidth="1"/>
    <col min="2" max="2" width="11.85546875" style="75" customWidth="1"/>
    <col min="3" max="3" width="12.7109375" style="75" customWidth="1"/>
    <col min="4" max="4" width="12.5703125" style="75" customWidth="1"/>
    <col min="5" max="60" width="10.5703125" style="75" customWidth="1"/>
    <col min="61" max="61" width="11.5703125" style="75" bestFit="1" customWidth="1"/>
    <col min="62" max="16384" width="10.28515625" style="75"/>
  </cols>
  <sheetData>
    <row r="1" spans="1:102">
      <c r="A1" s="74" t="s">
        <v>0</v>
      </c>
      <c r="B1" s="75" t="s">
        <v>221</v>
      </c>
    </row>
    <row r="2" spans="1:102" s="77" customFormat="1">
      <c r="A2" s="76">
        <v>0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  <c r="T2" s="77">
        <v>19</v>
      </c>
      <c r="U2" s="77">
        <v>20</v>
      </c>
      <c r="V2" s="77">
        <v>21</v>
      </c>
      <c r="W2" s="77">
        <v>22</v>
      </c>
      <c r="X2" s="77">
        <v>23</v>
      </c>
      <c r="Y2" s="77">
        <v>24</v>
      </c>
      <c r="Z2" s="77">
        <v>25</v>
      </c>
      <c r="AA2" s="77">
        <v>26</v>
      </c>
      <c r="AB2" s="77">
        <v>27</v>
      </c>
      <c r="AC2" s="77">
        <v>28</v>
      </c>
      <c r="AD2" s="77">
        <v>29</v>
      </c>
      <c r="AE2" s="77">
        <v>30</v>
      </c>
      <c r="AF2" s="77">
        <v>31</v>
      </c>
      <c r="AG2" s="77">
        <v>32</v>
      </c>
      <c r="AH2" s="77">
        <v>33</v>
      </c>
      <c r="AI2" s="77">
        <v>34</v>
      </c>
      <c r="AJ2" s="77">
        <v>35</v>
      </c>
      <c r="AK2" s="77">
        <v>36</v>
      </c>
      <c r="AL2" s="77">
        <v>37</v>
      </c>
      <c r="AM2" s="77">
        <v>38</v>
      </c>
      <c r="AN2" s="77">
        <v>39</v>
      </c>
      <c r="AO2" s="77">
        <f>+AN2+1</f>
        <v>40</v>
      </c>
      <c r="AP2" s="77">
        <f t="shared" ref="AP2:BB2" si="0">+AO2+1</f>
        <v>41</v>
      </c>
      <c r="AQ2" s="77">
        <f t="shared" si="0"/>
        <v>42</v>
      </c>
      <c r="AR2" s="77">
        <f t="shared" si="0"/>
        <v>43</v>
      </c>
      <c r="AS2" s="77">
        <f t="shared" si="0"/>
        <v>44</v>
      </c>
      <c r="AT2" s="77">
        <f t="shared" si="0"/>
        <v>45</v>
      </c>
      <c r="AU2" s="77">
        <f t="shared" si="0"/>
        <v>46</v>
      </c>
      <c r="AV2" s="77">
        <f t="shared" si="0"/>
        <v>47</v>
      </c>
      <c r="AW2" s="77">
        <f t="shared" si="0"/>
        <v>48</v>
      </c>
      <c r="AX2" s="77">
        <f t="shared" si="0"/>
        <v>49</v>
      </c>
      <c r="AY2" s="77">
        <f t="shared" si="0"/>
        <v>50</v>
      </c>
      <c r="AZ2" s="77">
        <f t="shared" si="0"/>
        <v>51</v>
      </c>
      <c r="BA2" s="77">
        <f t="shared" si="0"/>
        <v>52</v>
      </c>
      <c r="BB2" s="77">
        <f t="shared" si="0"/>
        <v>53</v>
      </c>
      <c r="BC2" s="77">
        <f t="shared" ref="BC2:BI2" si="1">+BB2+1</f>
        <v>54</v>
      </c>
      <c r="BD2" s="77">
        <f t="shared" si="1"/>
        <v>55</v>
      </c>
      <c r="BE2" s="77">
        <f t="shared" si="1"/>
        <v>56</v>
      </c>
      <c r="BF2" s="77">
        <f t="shared" si="1"/>
        <v>57</v>
      </c>
      <c r="BG2" s="77">
        <f t="shared" si="1"/>
        <v>58</v>
      </c>
      <c r="BH2" s="77">
        <f t="shared" si="1"/>
        <v>59</v>
      </c>
      <c r="BI2" s="77">
        <f t="shared" si="1"/>
        <v>60</v>
      </c>
    </row>
    <row r="3" spans="1:102" s="79" customFormat="1" ht="15">
      <c r="A3" s="78"/>
      <c r="B3" s="79">
        <v>2005</v>
      </c>
      <c r="C3" s="79">
        <f>+B3+10</f>
        <v>2015</v>
      </c>
      <c r="D3" s="79">
        <f t="shared" ref="D3:AO3" si="2">+C3+10</f>
        <v>2025</v>
      </c>
      <c r="E3" s="79">
        <f t="shared" si="2"/>
        <v>2035</v>
      </c>
      <c r="F3" s="79">
        <f t="shared" si="2"/>
        <v>2045</v>
      </c>
      <c r="G3" s="79">
        <f t="shared" si="2"/>
        <v>2055</v>
      </c>
      <c r="H3" s="79">
        <f t="shared" si="2"/>
        <v>2065</v>
      </c>
      <c r="I3" s="79">
        <f t="shared" si="2"/>
        <v>2075</v>
      </c>
      <c r="J3" s="79">
        <f t="shared" si="2"/>
        <v>2085</v>
      </c>
      <c r="K3" s="79">
        <f t="shared" si="2"/>
        <v>2095</v>
      </c>
      <c r="L3" s="79">
        <f t="shared" si="2"/>
        <v>2105</v>
      </c>
      <c r="M3" s="79">
        <f t="shared" si="2"/>
        <v>2115</v>
      </c>
      <c r="N3" s="79">
        <f t="shared" si="2"/>
        <v>2125</v>
      </c>
      <c r="O3" s="79">
        <f t="shared" si="2"/>
        <v>2135</v>
      </c>
      <c r="P3" s="79">
        <f t="shared" si="2"/>
        <v>2145</v>
      </c>
      <c r="Q3" s="79">
        <f t="shared" si="2"/>
        <v>2155</v>
      </c>
      <c r="R3" s="79">
        <f t="shared" si="2"/>
        <v>2165</v>
      </c>
      <c r="S3" s="79">
        <f t="shared" si="2"/>
        <v>2175</v>
      </c>
      <c r="T3" s="79">
        <f t="shared" si="2"/>
        <v>2185</v>
      </c>
      <c r="U3" s="79">
        <f t="shared" si="2"/>
        <v>2195</v>
      </c>
      <c r="V3" s="79">
        <f t="shared" si="2"/>
        <v>2205</v>
      </c>
      <c r="W3" s="79">
        <f t="shared" si="2"/>
        <v>2215</v>
      </c>
      <c r="X3" s="79">
        <f t="shared" si="2"/>
        <v>2225</v>
      </c>
      <c r="Y3" s="79">
        <f t="shared" si="2"/>
        <v>2235</v>
      </c>
      <c r="Z3" s="79">
        <f t="shared" si="2"/>
        <v>2245</v>
      </c>
      <c r="AA3" s="79">
        <f t="shared" si="2"/>
        <v>2255</v>
      </c>
      <c r="AB3" s="79">
        <f t="shared" si="2"/>
        <v>2265</v>
      </c>
      <c r="AC3" s="79">
        <f t="shared" si="2"/>
        <v>2275</v>
      </c>
      <c r="AD3" s="79">
        <f t="shared" si="2"/>
        <v>2285</v>
      </c>
      <c r="AE3" s="79">
        <f t="shared" si="2"/>
        <v>2295</v>
      </c>
      <c r="AF3" s="79">
        <f t="shared" si="2"/>
        <v>2305</v>
      </c>
      <c r="AG3" s="79">
        <f t="shared" si="2"/>
        <v>2315</v>
      </c>
      <c r="AH3" s="79">
        <f t="shared" si="2"/>
        <v>2325</v>
      </c>
      <c r="AI3" s="79">
        <f t="shared" si="2"/>
        <v>2335</v>
      </c>
      <c r="AJ3" s="79">
        <f t="shared" si="2"/>
        <v>2345</v>
      </c>
      <c r="AK3" s="79">
        <f t="shared" si="2"/>
        <v>2355</v>
      </c>
      <c r="AL3" s="79">
        <f t="shared" si="2"/>
        <v>2365</v>
      </c>
      <c r="AM3" s="79">
        <f t="shared" si="2"/>
        <v>2375</v>
      </c>
      <c r="AN3" s="79">
        <f t="shared" si="2"/>
        <v>2385</v>
      </c>
      <c r="AO3" s="79">
        <f t="shared" si="2"/>
        <v>2395</v>
      </c>
      <c r="AP3" s="79">
        <f t="shared" ref="AP3:BA3" si="3">+AO3+10</f>
        <v>2405</v>
      </c>
      <c r="AQ3" s="79">
        <f t="shared" si="3"/>
        <v>2415</v>
      </c>
      <c r="AR3" s="79">
        <f t="shared" si="3"/>
        <v>2425</v>
      </c>
      <c r="AS3" s="79">
        <f t="shared" si="3"/>
        <v>2435</v>
      </c>
      <c r="AT3" s="79">
        <f t="shared" si="3"/>
        <v>2445</v>
      </c>
      <c r="AU3" s="79">
        <f t="shared" si="3"/>
        <v>2455</v>
      </c>
      <c r="AV3" s="79">
        <f t="shared" si="3"/>
        <v>2465</v>
      </c>
      <c r="AW3" s="79">
        <f t="shared" si="3"/>
        <v>2475</v>
      </c>
      <c r="AX3" s="79">
        <f t="shared" si="3"/>
        <v>2485</v>
      </c>
      <c r="AY3" s="79">
        <f t="shared" si="3"/>
        <v>2495</v>
      </c>
      <c r="AZ3" s="79">
        <f t="shared" si="3"/>
        <v>2505</v>
      </c>
      <c r="BA3" s="79">
        <f t="shared" si="3"/>
        <v>2515</v>
      </c>
      <c r="BB3" s="79">
        <f t="shared" ref="BB3:BI3" si="4">+BA3+10</f>
        <v>2525</v>
      </c>
      <c r="BC3" s="79">
        <f t="shared" si="4"/>
        <v>2535</v>
      </c>
      <c r="BD3" s="79">
        <f t="shared" si="4"/>
        <v>2545</v>
      </c>
      <c r="BE3" s="79">
        <f t="shared" si="4"/>
        <v>2555</v>
      </c>
      <c r="BF3" s="79">
        <f t="shared" si="4"/>
        <v>2565</v>
      </c>
      <c r="BG3" s="79">
        <f t="shared" si="4"/>
        <v>2575</v>
      </c>
      <c r="BH3" s="79">
        <f t="shared" si="4"/>
        <v>2585</v>
      </c>
      <c r="BI3" s="79">
        <f t="shared" si="4"/>
        <v>2595</v>
      </c>
      <c r="BJ3" s="79">
        <f t="shared" ref="BJ3:CX3" si="5">+BI3+10</f>
        <v>2605</v>
      </c>
      <c r="BK3" s="79">
        <f t="shared" si="5"/>
        <v>2615</v>
      </c>
      <c r="BL3" s="79">
        <f t="shared" si="5"/>
        <v>2625</v>
      </c>
      <c r="BM3" s="79">
        <f t="shared" si="5"/>
        <v>2635</v>
      </c>
      <c r="BN3" s="79">
        <f t="shared" si="5"/>
        <v>2645</v>
      </c>
      <c r="BO3" s="79">
        <f t="shared" si="5"/>
        <v>2655</v>
      </c>
      <c r="BP3" s="79">
        <f t="shared" si="5"/>
        <v>2665</v>
      </c>
      <c r="BQ3" s="79">
        <f t="shared" si="5"/>
        <v>2675</v>
      </c>
      <c r="BR3" s="79">
        <f t="shared" si="5"/>
        <v>2685</v>
      </c>
      <c r="BS3" s="79">
        <f t="shared" si="5"/>
        <v>2695</v>
      </c>
      <c r="BT3" s="79">
        <f t="shared" si="5"/>
        <v>2705</v>
      </c>
      <c r="BU3" s="79">
        <f t="shared" si="5"/>
        <v>2715</v>
      </c>
      <c r="BV3" s="79">
        <f t="shared" si="5"/>
        <v>2725</v>
      </c>
      <c r="BW3" s="79">
        <f t="shared" si="5"/>
        <v>2735</v>
      </c>
      <c r="BX3" s="79">
        <f t="shared" si="5"/>
        <v>2745</v>
      </c>
      <c r="BY3" s="79">
        <f t="shared" si="5"/>
        <v>2755</v>
      </c>
      <c r="BZ3" s="79">
        <f t="shared" si="5"/>
        <v>2765</v>
      </c>
      <c r="CA3" s="79">
        <f t="shared" si="5"/>
        <v>2775</v>
      </c>
      <c r="CB3" s="79">
        <f t="shared" si="5"/>
        <v>2785</v>
      </c>
      <c r="CC3" s="79">
        <f t="shared" si="5"/>
        <v>2795</v>
      </c>
      <c r="CD3" s="79">
        <f t="shared" si="5"/>
        <v>2805</v>
      </c>
      <c r="CE3" s="79">
        <f t="shared" si="5"/>
        <v>2815</v>
      </c>
      <c r="CF3" s="79">
        <f t="shared" si="5"/>
        <v>2825</v>
      </c>
      <c r="CG3" s="79">
        <f t="shared" si="5"/>
        <v>2835</v>
      </c>
      <c r="CH3" s="79">
        <f t="shared" si="5"/>
        <v>2845</v>
      </c>
      <c r="CI3" s="79">
        <f t="shared" si="5"/>
        <v>2855</v>
      </c>
      <c r="CJ3" s="79">
        <f t="shared" si="5"/>
        <v>2865</v>
      </c>
      <c r="CK3" s="79">
        <f t="shared" si="5"/>
        <v>2875</v>
      </c>
      <c r="CL3" s="79">
        <f t="shared" si="5"/>
        <v>2885</v>
      </c>
      <c r="CM3" s="79">
        <f t="shared" si="5"/>
        <v>2895</v>
      </c>
      <c r="CN3" s="79">
        <f t="shared" si="5"/>
        <v>2905</v>
      </c>
      <c r="CO3" s="79">
        <f t="shared" si="5"/>
        <v>2915</v>
      </c>
      <c r="CP3" s="79">
        <f t="shared" si="5"/>
        <v>2925</v>
      </c>
      <c r="CQ3" s="79">
        <f t="shared" si="5"/>
        <v>2935</v>
      </c>
      <c r="CR3" s="79">
        <f t="shared" si="5"/>
        <v>2945</v>
      </c>
      <c r="CS3" s="79">
        <f t="shared" si="5"/>
        <v>2955</v>
      </c>
      <c r="CT3" s="79">
        <f t="shared" si="5"/>
        <v>2965</v>
      </c>
      <c r="CU3" s="79">
        <f t="shared" si="5"/>
        <v>2975</v>
      </c>
      <c r="CV3" s="79">
        <f t="shared" si="5"/>
        <v>2985</v>
      </c>
      <c r="CW3" s="79">
        <f t="shared" si="5"/>
        <v>2995</v>
      </c>
      <c r="CX3" s="79">
        <f t="shared" si="5"/>
        <v>3005</v>
      </c>
    </row>
    <row r="4" spans="1:102" s="81" customFormat="1" ht="15">
      <c r="A4" s="80" t="s">
        <v>1</v>
      </c>
    </row>
    <row r="5" spans="1:102" s="81" customFormat="1" ht="15">
      <c r="A5" s="80"/>
      <c r="C5" s="82"/>
      <c r="D5" s="83"/>
    </row>
    <row r="6" spans="1:102" s="81" customFormat="1" ht="15">
      <c r="A6" s="80"/>
      <c r="B6" s="235"/>
      <c r="C6" s="128"/>
      <c r="D6" s="84"/>
    </row>
    <row r="7" spans="1:102" s="81" customFormat="1" ht="15">
      <c r="A7" s="80"/>
      <c r="B7" s="236"/>
      <c r="C7" s="84"/>
      <c r="D7" s="85"/>
    </row>
    <row r="8" spans="1:102" s="236" customFormat="1" ht="15">
      <c r="A8" s="238" t="s">
        <v>2</v>
      </c>
    </row>
    <row r="9" spans="1:102" s="97" customFormat="1" ht="15">
      <c r="A9" s="96" t="s">
        <v>136</v>
      </c>
      <c r="B9" s="236">
        <f>+Parameters!B25</f>
        <v>0.3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</row>
    <row r="10" spans="1:102" s="236" customFormat="1" ht="15">
      <c r="A10" s="96" t="s">
        <v>133</v>
      </c>
      <c r="B10" s="236">
        <f>+Parameters!B26</f>
        <v>0.1</v>
      </c>
    </row>
    <row r="11" spans="1:102" s="97" customFormat="1" ht="15">
      <c r="A11" s="97" t="s">
        <v>137</v>
      </c>
      <c r="B11" s="236">
        <f>+Parameters!B27</f>
        <v>55.34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</row>
    <row r="12" spans="1:102" s="97" customFormat="1" ht="15">
      <c r="A12" s="97" t="str">
        <f>+Parameters!A29</f>
        <v>Initial real interest rate (percent per decade annualized)</v>
      </c>
      <c r="B12" s="236">
        <f>+Parameters!B29</f>
        <v>0.05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</row>
    <row r="13" spans="1:102" s="97" customFormat="1" ht="15">
      <c r="A13" s="97" t="s">
        <v>138</v>
      </c>
      <c r="B13" s="236">
        <f>+Parameters!B30</f>
        <v>97.3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</row>
    <row r="14" spans="1:102" s="97" customFormat="1" ht="15">
      <c r="A14" s="97" t="s">
        <v>139</v>
      </c>
      <c r="B14" s="236">
        <f>+Parameters!B31</f>
        <v>3.0321959190644031E-2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</row>
    <row r="15" spans="1:102" s="240" customFormat="1" ht="15">
      <c r="A15" s="239" t="s">
        <v>37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</row>
    <row r="16" spans="1:102" s="97" customFormat="1" ht="15">
      <c r="A16" s="96" t="s">
        <v>38</v>
      </c>
      <c r="B16" s="236">
        <f>+B17</f>
        <v>1.4999999999999999E-2</v>
      </c>
      <c r="C16" s="236">
        <f>+B16</f>
        <v>1.4999999999999999E-2</v>
      </c>
      <c r="D16" s="236">
        <f t="shared" ref="D16:BI16" si="6">+C16</f>
        <v>1.4999999999999999E-2</v>
      </c>
      <c r="E16" s="236">
        <f t="shared" si="6"/>
        <v>1.4999999999999999E-2</v>
      </c>
      <c r="F16" s="236">
        <f t="shared" si="6"/>
        <v>1.4999999999999999E-2</v>
      </c>
      <c r="G16" s="236">
        <f t="shared" si="6"/>
        <v>1.4999999999999999E-2</v>
      </c>
      <c r="H16" s="236">
        <f t="shared" si="6"/>
        <v>1.4999999999999999E-2</v>
      </c>
      <c r="I16" s="236">
        <f t="shared" si="6"/>
        <v>1.4999999999999999E-2</v>
      </c>
      <c r="J16" s="236">
        <f t="shared" si="6"/>
        <v>1.4999999999999999E-2</v>
      </c>
      <c r="K16" s="236">
        <f t="shared" si="6"/>
        <v>1.4999999999999999E-2</v>
      </c>
      <c r="L16" s="236">
        <f t="shared" si="6"/>
        <v>1.4999999999999999E-2</v>
      </c>
      <c r="M16" s="236">
        <f t="shared" si="6"/>
        <v>1.4999999999999999E-2</v>
      </c>
      <c r="N16" s="236">
        <f t="shared" si="6"/>
        <v>1.4999999999999999E-2</v>
      </c>
      <c r="O16" s="236">
        <f t="shared" si="6"/>
        <v>1.4999999999999999E-2</v>
      </c>
      <c r="P16" s="236">
        <f t="shared" si="6"/>
        <v>1.4999999999999999E-2</v>
      </c>
      <c r="Q16" s="236">
        <f t="shared" si="6"/>
        <v>1.4999999999999999E-2</v>
      </c>
      <c r="R16" s="236">
        <f t="shared" si="6"/>
        <v>1.4999999999999999E-2</v>
      </c>
      <c r="S16" s="236">
        <f t="shared" si="6"/>
        <v>1.4999999999999999E-2</v>
      </c>
      <c r="T16" s="236">
        <f t="shared" si="6"/>
        <v>1.4999999999999999E-2</v>
      </c>
      <c r="U16" s="236">
        <f t="shared" si="6"/>
        <v>1.4999999999999999E-2</v>
      </c>
      <c r="V16" s="236">
        <f t="shared" si="6"/>
        <v>1.4999999999999999E-2</v>
      </c>
      <c r="W16" s="236">
        <f t="shared" si="6"/>
        <v>1.4999999999999999E-2</v>
      </c>
      <c r="X16" s="236">
        <f t="shared" si="6"/>
        <v>1.4999999999999999E-2</v>
      </c>
      <c r="Y16" s="236">
        <f t="shared" si="6"/>
        <v>1.4999999999999999E-2</v>
      </c>
      <c r="Z16" s="236">
        <f t="shared" si="6"/>
        <v>1.4999999999999999E-2</v>
      </c>
      <c r="AA16" s="236">
        <f t="shared" si="6"/>
        <v>1.4999999999999999E-2</v>
      </c>
      <c r="AB16" s="236">
        <f t="shared" si="6"/>
        <v>1.4999999999999999E-2</v>
      </c>
      <c r="AC16" s="236">
        <f t="shared" si="6"/>
        <v>1.4999999999999999E-2</v>
      </c>
      <c r="AD16" s="236">
        <f t="shared" si="6"/>
        <v>1.4999999999999999E-2</v>
      </c>
      <c r="AE16" s="236">
        <f t="shared" si="6"/>
        <v>1.4999999999999999E-2</v>
      </c>
      <c r="AF16" s="236">
        <f t="shared" si="6"/>
        <v>1.4999999999999999E-2</v>
      </c>
      <c r="AG16" s="236">
        <f t="shared" si="6"/>
        <v>1.4999999999999999E-2</v>
      </c>
      <c r="AH16" s="236">
        <f t="shared" si="6"/>
        <v>1.4999999999999999E-2</v>
      </c>
      <c r="AI16" s="236">
        <f t="shared" si="6"/>
        <v>1.4999999999999999E-2</v>
      </c>
      <c r="AJ16" s="236">
        <f t="shared" si="6"/>
        <v>1.4999999999999999E-2</v>
      </c>
      <c r="AK16" s="236">
        <f t="shared" si="6"/>
        <v>1.4999999999999999E-2</v>
      </c>
      <c r="AL16" s="236">
        <f t="shared" si="6"/>
        <v>1.4999999999999999E-2</v>
      </c>
      <c r="AM16" s="236">
        <f t="shared" si="6"/>
        <v>1.4999999999999999E-2</v>
      </c>
      <c r="AN16" s="236">
        <f t="shared" si="6"/>
        <v>1.4999999999999999E-2</v>
      </c>
      <c r="AO16" s="236">
        <f t="shared" si="6"/>
        <v>1.4999999999999999E-2</v>
      </c>
      <c r="AP16" s="236">
        <f t="shared" si="6"/>
        <v>1.4999999999999999E-2</v>
      </c>
      <c r="AQ16" s="236">
        <f t="shared" si="6"/>
        <v>1.4999999999999999E-2</v>
      </c>
      <c r="AR16" s="236">
        <f t="shared" si="6"/>
        <v>1.4999999999999999E-2</v>
      </c>
      <c r="AS16" s="236">
        <f t="shared" si="6"/>
        <v>1.4999999999999999E-2</v>
      </c>
      <c r="AT16" s="236">
        <f t="shared" si="6"/>
        <v>1.4999999999999999E-2</v>
      </c>
      <c r="AU16" s="236">
        <f t="shared" si="6"/>
        <v>1.4999999999999999E-2</v>
      </c>
      <c r="AV16" s="236">
        <f t="shared" si="6"/>
        <v>1.4999999999999999E-2</v>
      </c>
      <c r="AW16" s="236">
        <f t="shared" si="6"/>
        <v>1.4999999999999999E-2</v>
      </c>
      <c r="AX16" s="236">
        <f t="shared" si="6"/>
        <v>1.4999999999999999E-2</v>
      </c>
      <c r="AY16" s="236">
        <f t="shared" si="6"/>
        <v>1.4999999999999999E-2</v>
      </c>
      <c r="AZ16" s="236">
        <f t="shared" si="6"/>
        <v>1.4999999999999999E-2</v>
      </c>
      <c r="BA16" s="236">
        <f t="shared" si="6"/>
        <v>1.4999999999999999E-2</v>
      </c>
      <c r="BB16" s="236">
        <f t="shared" si="6"/>
        <v>1.4999999999999999E-2</v>
      </c>
      <c r="BC16" s="236">
        <f t="shared" si="6"/>
        <v>1.4999999999999999E-2</v>
      </c>
      <c r="BD16" s="236">
        <f t="shared" si="6"/>
        <v>1.4999999999999999E-2</v>
      </c>
      <c r="BE16" s="236">
        <f t="shared" si="6"/>
        <v>1.4999999999999999E-2</v>
      </c>
      <c r="BF16" s="236">
        <f t="shared" si="6"/>
        <v>1.4999999999999999E-2</v>
      </c>
      <c r="BG16" s="236">
        <f t="shared" si="6"/>
        <v>1.4999999999999999E-2</v>
      </c>
      <c r="BH16" s="236">
        <f t="shared" si="6"/>
        <v>1.4999999999999999E-2</v>
      </c>
      <c r="BI16" s="236">
        <f t="shared" si="6"/>
        <v>1.4999999999999999E-2</v>
      </c>
    </row>
    <row r="17" spans="1:61" s="97" customFormat="1" ht="15">
      <c r="A17" s="96" t="s">
        <v>146</v>
      </c>
      <c r="B17" s="236">
        <f>+Parameters!B34</f>
        <v>1.4999999999999999E-2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</row>
    <row r="18" spans="1:61" s="242" customFormat="1" ht="12.75" customHeight="1">
      <c r="A18" s="241" t="s">
        <v>39</v>
      </c>
      <c r="B18" s="236">
        <v>1</v>
      </c>
      <c r="C18" s="236">
        <f>B18/(1+B16)^10</f>
        <v>0.86166723172218462</v>
      </c>
      <c r="D18" s="236">
        <f t="shared" ref="D18:BI18" si="7">C18/(1+C16)^10</f>
        <v>0.74247041822377302</v>
      </c>
      <c r="E18" s="236">
        <f t="shared" si="7"/>
        <v>0.63976242990649113</v>
      </c>
      <c r="F18" s="236">
        <f t="shared" si="7"/>
        <v>0.55126232193738434</v>
      </c>
      <c r="G18" s="236">
        <f t="shared" si="7"/>
        <v>0.4750046788965297</v>
      </c>
      <c r="H18" s="236">
        <f t="shared" si="7"/>
        <v>0.40929596671985796</v>
      </c>
      <c r="I18" s="236">
        <f t="shared" si="7"/>
        <v>0.35267692259855543</v>
      </c>
      <c r="J18" s="236">
        <f t="shared" si="7"/>
        <v>0.30389014758779642</v>
      </c>
      <c r="K18" s="236">
        <f t="shared" si="7"/>
        <v>0.26185218221962264</v>
      </c>
      <c r="L18" s="236">
        <f t="shared" si="7"/>
        <v>0.2256294449735953</v>
      </c>
      <c r="M18" s="236">
        <f t="shared" si="7"/>
        <v>0.19441749924541085</v>
      </c>
      <c r="N18" s="236">
        <f t="shared" si="7"/>
        <v>0.16752318837314309</v>
      </c>
      <c r="O18" s="236">
        <f t="shared" si="7"/>
        <v>0.14434924197476026</v>
      </c>
      <c r="P18" s="236">
        <f t="shared" si="7"/>
        <v>0.12438101173358745</v>
      </c>
      <c r="Q18" s="236">
        <f t="shared" si="7"/>
        <v>0.10717504205928487</v>
      </c>
      <c r="R18" s="236">
        <f t="shared" si="7"/>
        <v>9.234922180093269E-2</v>
      </c>
      <c r="S18" s="236">
        <f t="shared" si="7"/>
        <v>7.9574298300907689E-2</v>
      </c>
      <c r="T18" s="236">
        <f t="shared" si="7"/>
        <v>6.8566565333178467E-2</v>
      </c>
      <c r="U18" s="236">
        <f t="shared" si="7"/>
        <v>5.9081562539338203E-2</v>
      </c>
      <c r="V18" s="236">
        <f t="shared" si="7"/>
        <v>5.0908646439092674E-2</v>
      </c>
      <c r="W18" s="236">
        <f t="shared" si="7"/>
        <v>4.386631244789644E-2</v>
      </c>
      <c r="X18" s="236">
        <f t="shared" si="7"/>
        <v>3.7798164012839336E-2</v>
      </c>
      <c r="Y18" s="236">
        <f t="shared" si="7"/>
        <v>3.2569439349124374E-2</v>
      </c>
      <c r="Z18" s="236">
        <f t="shared" si="7"/>
        <v>2.8064018642703591E-2</v>
      </c>
      <c r="AA18" s="236">
        <f t="shared" si="7"/>
        <v>2.4181845254858184E-2</v>
      </c>
      <c r="AB18" s="236">
        <f t="shared" si="7"/>
        <v>2.0836703658687897E-2</v>
      </c>
      <c r="AC18" s="236">
        <f t="shared" si="7"/>
        <v>1.7954304759797118E-2</v>
      </c>
      <c r="AD18" s="236">
        <f t="shared" si="7"/>
        <v>1.5470636079870826E-2</v>
      </c>
      <c r="AE18" s="236">
        <f t="shared" si="7"/>
        <v>1.3330540163923646E-2</v>
      </c>
      <c r="AF18" s="236">
        <f t="shared" si="7"/>
        <v>1.1486489640409485E-2</v>
      </c>
      <c r="AG18" s="236">
        <f t="shared" si="7"/>
        <v>9.8975317306571921E-3</v>
      </c>
      <c r="AH18" s="236">
        <f t="shared" si="7"/>
        <v>8.5283787672378666E-3</v>
      </c>
      <c r="AI18" s="236">
        <f t="shared" si="7"/>
        <v>7.3486245234441099E-3</v>
      </c>
      <c r="AJ18" s="236">
        <f t="shared" si="7"/>
        <v>6.3320689500818445E-3</v>
      </c>
      <c r="AK18" s="236">
        <f t="shared" si="7"/>
        <v>5.4561363232910227E-3</v>
      </c>
      <c r="AL18" s="236">
        <f t="shared" si="7"/>
        <v>4.7013738815890344E-3</v>
      </c>
      <c r="AM18" s="236">
        <f t="shared" si="7"/>
        <v>4.0510198178398049E-3</v>
      </c>
      <c r="AN18" s="236">
        <f t="shared" si="7"/>
        <v>3.4906310320897333E-3</v>
      </c>
      <c r="AO18" s="236">
        <f t="shared" si="7"/>
        <v>3.0077623783843128E-3</v>
      </c>
      <c r="AP18" s="236">
        <f t="shared" si="7"/>
        <v>2.591690282260545E-3</v>
      </c>
      <c r="AQ18" s="236">
        <f t="shared" si="7"/>
        <v>2.2331745909967313E-3</v>
      </c>
      <c r="AR18" s="236">
        <f t="shared" si="7"/>
        <v>1.9242533677764754E-3</v>
      </c>
      <c r="AS18" s="236">
        <f t="shared" si="7"/>
        <v>1.6580660725440464E-3</v>
      </c>
      <c r="AT18" s="236">
        <f t="shared" si="7"/>
        <v>1.4287012027415034E-3</v>
      </c>
      <c r="AU18" s="236">
        <f t="shared" si="7"/>
        <v>1.2310650103244268E-3</v>
      </c>
      <c r="AV18" s="236">
        <f t="shared" si="7"/>
        <v>1.0607683795162916E-3</v>
      </c>
      <c r="AW18" s="236">
        <f t="shared" si="7"/>
        <v>9.140293530762307E-4</v>
      </c>
      <c r="AX18" s="236">
        <f t="shared" si="7"/>
        <v>7.8758914237801497E-4</v>
      </c>
      <c r="AY18" s="236">
        <f t="shared" si="7"/>
        <v>6.7863975604731371E-4</v>
      </c>
      <c r="AZ18" s="236">
        <f t="shared" si="7"/>
        <v>5.8476163992990751E-4</v>
      </c>
      <c r="BA18" s="236">
        <f t="shared" si="7"/>
        <v>5.0386994349572826E-4</v>
      </c>
      <c r="BB18" s="236">
        <f t="shared" si="7"/>
        <v>4.3416821935997774E-4</v>
      </c>
      <c r="BC18" s="236">
        <f t="shared" si="7"/>
        <v>3.741085276776622E-4</v>
      </c>
      <c r="BD18" s="236">
        <f t="shared" si="7"/>
        <v>3.223570594076735E-4</v>
      </c>
      <c r="BE18" s="236">
        <f t="shared" si="7"/>
        <v>2.7776451500591384E-4</v>
      </c>
      <c r="BF18" s="236">
        <f t="shared" si="7"/>
        <v>2.3934058071580099E-4</v>
      </c>
      <c r="BG18" s="236">
        <f t="shared" si="7"/>
        <v>2.0623193562416432E-4</v>
      </c>
      <c r="BH18" s="236">
        <f t="shared" si="7"/>
        <v>1.7770330106198147E-4</v>
      </c>
      <c r="BI18" s="236">
        <f t="shared" si="7"/>
        <v>1.5312111149397154E-4</v>
      </c>
    </row>
    <row r="19" spans="1:61" s="97" customFormat="1" ht="12.75" customHeight="1">
      <c r="A19" s="96" t="s">
        <v>66</v>
      </c>
      <c r="B19" s="236">
        <f>+Parameters!B35</f>
        <v>1.5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</row>
    <row r="20" spans="1:61" s="97" customFormat="1" ht="15">
      <c r="A20" s="243" t="s">
        <v>32</v>
      </c>
      <c r="B20" s="236"/>
      <c r="C20" s="236">
        <f>+LN(C21/B21)/10</f>
        <v>1.7438100262805102E-2</v>
      </c>
      <c r="D20" s="236">
        <f t="shared" ref="D20:U20" si="8">+LN(D21/C21)/10</f>
        <v>1.5769580177603004E-2</v>
      </c>
      <c r="E20" s="236">
        <f t="shared" si="8"/>
        <v>1.4326468480010842E-2</v>
      </c>
      <c r="F20" s="236">
        <f t="shared" si="8"/>
        <v>1.3071867522785852E-2</v>
      </c>
      <c r="G20" s="236">
        <f t="shared" si="8"/>
        <v>1.1976011238012672E-2</v>
      </c>
      <c r="H20" s="236">
        <f t="shared" si="8"/>
        <v>1.1014670792642891E-2</v>
      </c>
      <c r="I20" s="236">
        <f t="shared" si="8"/>
        <v>1.0167966425061899E-2</v>
      </c>
      <c r="J20" s="236">
        <f t="shared" si="8"/>
        <v>9.4194692453637516E-3</v>
      </c>
      <c r="K20" s="236">
        <f t="shared" si="8"/>
        <v>8.7555135883675347E-3</v>
      </c>
      <c r="L20" s="236">
        <f t="shared" si="8"/>
        <v>8.1646645887650249E-3</v>
      </c>
      <c r="M20" s="236">
        <f t="shared" si="8"/>
        <v>7.6373017474176408E-3</v>
      </c>
      <c r="N20" s="236">
        <f t="shared" si="8"/>
        <v>7.1652902334267844E-3</v>
      </c>
      <c r="O20" s="236">
        <f t="shared" si="8"/>
        <v>6.7417192817619803E-3</v>
      </c>
      <c r="P20" s="236">
        <f t="shared" si="8"/>
        <v>6.3606924147209948E-3</v>
      </c>
      <c r="Q20" s="236">
        <f t="shared" si="8"/>
        <v>6.017158055412709E-3</v>
      </c>
      <c r="R20" s="236">
        <f t="shared" si="8"/>
        <v>5.7067718846032199E-3</v>
      </c>
      <c r="S20" s="236">
        <f t="shared" si="8"/>
        <v>5.4257843340408379E-3</v>
      </c>
      <c r="T20" s="236">
        <f t="shared" si="8"/>
        <v>5.1709481239941655E-3</v>
      </c>
      <c r="U20" s="236">
        <f t="shared" si="8"/>
        <v>4.9394418878367357E-3</v>
      </c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</row>
    <row r="21" spans="1:61" s="242" customFormat="1" ht="15">
      <c r="A21" s="241" t="s">
        <v>33</v>
      </c>
      <c r="B21" s="237">
        <f>+B22</f>
        <v>3.0321959190644031E-2</v>
      </c>
      <c r="C21" s="237">
        <f>B21/(1-B25)</f>
        <v>3.6098567330670198E-2</v>
      </c>
      <c r="D21" s="237">
        <f>C21/(1-C25)</f>
        <v>4.2264562974359016E-2</v>
      </c>
      <c r="E21" s="237">
        <f>D21/(1-D25)</f>
        <v>4.877479409615091E-2</v>
      </c>
      <c r="F21" s="237">
        <f t="shared" ref="F21:AO21" si="9">E21/(1-E25)</f>
        <v>5.558605387595017E-2</v>
      </c>
      <c r="G21" s="237">
        <f t="shared" si="9"/>
        <v>6.2658068039040671E-2</v>
      </c>
      <c r="H21" s="237">
        <f t="shared" si="9"/>
        <v>6.9954089355913962E-2</v>
      </c>
      <c r="I21" s="237">
        <f t="shared" si="9"/>
        <v>7.744119117677159E-2</v>
      </c>
      <c r="J21" s="237">
        <f t="shared" si="9"/>
        <v>8.509034013720318E-2</v>
      </c>
      <c r="K21" s="237">
        <f t="shared" si="9"/>
        <v>9.287631419805803E-2</v>
      </c>
      <c r="L21" s="237">
        <f t="shared" si="9"/>
        <v>0.10077751839904034</v>
      </c>
      <c r="M21" s="237">
        <f t="shared" si="9"/>
        <v>0.1087757383534859</v>
      </c>
      <c r="N21" s="237">
        <f t="shared" si="9"/>
        <v>0.11685586108942551</v>
      </c>
      <c r="O21" s="237">
        <f t="shared" si="9"/>
        <v>0.12500558441601389</v>
      </c>
      <c r="P21" s="237">
        <f t="shared" si="9"/>
        <v>0.1332151294052647</v>
      </c>
      <c r="Q21" s="237">
        <f t="shared" si="9"/>
        <v>0.14147696556901421</v>
      </c>
      <c r="R21" s="237">
        <f t="shared" si="9"/>
        <v>0.14978555459823198</v>
      </c>
      <c r="S21" s="237">
        <f t="shared" si="9"/>
        <v>0.15813711584960807</v>
      </c>
      <c r="T21" s="237">
        <f t="shared" si="9"/>
        <v>0.16652941487956119</v>
      </c>
      <c r="U21" s="237">
        <f t="shared" si="9"/>
        <v>0.1749615750442616</v>
      </c>
      <c r="V21" s="237">
        <f t="shared" si="9"/>
        <v>0.18343391134981354</v>
      </c>
      <c r="W21" s="237">
        <f t="shared" si="9"/>
        <v>0.1919477852271024</v>
      </c>
      <c r="X21" s="237">
        <f t="shared" si="9"/>
        <v>0.20050547862722362</v>
      </c>
      <c r="Y21" s="237">
        <f t="shared" si="9"/>
        <v>0.20911008571528372</v>
      </c>
      <c r="Z21" s="237">
        <f t="shared" si="9"/>
        <v>0.21776542043042812</v>
      </c>
      <c r="AA21" s="237">
        <f t="shared" si="9"/>
        <v>0.22647593824012766</v>
      </c>
      <c r="AB21" s="237">
        <f t="shared" si="9"/>
        <v>0.23524667051975531</v>
      </c>
      <c r="AC21" s="237">
        <f t="shared" si="9"/>
        <v>0.24408317011511785</v>
      </c>
      <c r="AD21" s="237">
        <f t="shared" si="9"/>
        <v>0.25299146678266665</v>
      </c>
      <c r="AE21" s="237">
        <f t="shared" si="9"/>
        <v>0.26197803134076825</v>
      </c>
      <c r="AF21" s="237">
        <f t="shared" si="9"/>
        <v>0.27104974749997873</v>
      </c>
      <c r="AG21" s="237">
        <f t="shared" si="9"/>
        <v>0.28021389046729273</v>
      </c>
      <c r="AH21" s="237">
        <f t="shared" si="9"/>
        <v>0.28947811153693265</v>
      </c>
      <c r="AI21" s="237">
        <f t="shared" si="9"/>
        <v>0.29885042798759009</v>
      </c>
      <c r="AJ21" s="237">
        <f t="shared" si="9"/>
        <v>0.30833921770301309</v>
      </c>
      <c r="AK21" s="237">
        <f t="shared" si="9"/>
        <v>0.31795321801979876</v>
      </c>
      <c r="AL21" s="237">
        <f t="shared" si="9"/>
        <v>0.32770152838382022</v>
      </c>
      <c r="AM21" s="237">
        <f t="shared" si="9"/>
        <v>0.33759361646566455</v>
      </c>
      <c r="AN21" s="237">
        <f t="shared" si="9"/>
        <v>0.3476393274466279</v>
      </c>
      <c r="AO21" s="237">
        <f t="shared" si="9"/>
        <v>0.35784889624105726</v>
      </c>
      <c r="AP21" s="237">
        <f t="shared" ref="AP21:BA21" si="10">AO21/(1-AO25)</f>
        <v>0.36823296246897813</v>
      </c>
      <c r="AQ21" s="237">
        <f t="shared" si="10"/>
        <v>0.37880258803578792</v>
      </c>
      <c r="AR21" s="237">
        <f t="shared" si="10"/>
        <v>0.38956927721405676</v>
      </c>
      <c r="AS21" s="237">
        <f t="shared" si="10"/>
        <v>0.40054499915682751</v>
      </c>
      <c r="AT21" s="237">
        <f t="shared" si="10"/>
        <v>0.41174221280285261</v>
      </c>
      <c r="AU21" s="237">
        <f t="shared" si="10"/>
        <v>0.4231738941624954</v>
      </c>
      <c r="AV21" s="237">
        <f t="shared" si="10"/>
        <v>0.43485356599904662</v>
      </c>
      <c r="AW21" s="237">
        <f t="shared" si="10"/>
        <v>0.44679532994441085</v>
      </c>
      <c r="AX21" s="237">
        <f t="shared" si="10"/>
        <v>0.45901390111089568</v>
      </c>
      <c r="AY21" s="237">
        <f t="shared" si="10"/>
        <v>0.47152464528255095</v>
      </c>
      <c r="AZ21" s="237">
        <f t="shared" si="10"/>
        <v>0.48434361879048071</v>
      </c>
      <c r="BA21" s="237">
        <f t="shared" si="10"/>
        <v>0.49748761119708451</v>
      </c>
      <c r="BB21" s="237">
        <f t="shared" ref="BB21:BI21" si="11">BA21/(1-BA25)</f>
        <v>0.51097419093455065</v>
      </c>
      <c r="BC21" s="237">
        <f t="shared" si="11"/>
        <v>0.5248217540633775</v>
      </c>
      <c r="BD21" s="237">
        <f t="shared" si="11"/>
        <v>0.53904957633748118</v>
      </c>
      <c r="BE21" s="237">
        <f t="shared" si="11"/>
        <v>0.55367786878378444</v>
      </c>
      <c r="BF21" s="237">
        <f t="shared" si="11"/>
        <v>0.56872783702629981</v>
      </c>
      <c r="BG21" s="237">
        <f t="shared" si="11"/>
        <v>0.58422174460783272</v>
      </c>
      <c r="BH21" s="237">
        <f t="shared" si="11"/>
        <v>0.60018298058675845</v>
      </c>
      <c r="BI21" s="237">
        <f t="shared" si="11"/>
        <v>0.61663613171208698</v>
      </c>
    </row>
    <row r="22" spans="1:61" ht="15">
      <c r="A22" s="74" t="s">
        <v>34</v>
      </c>
      <c r="B22" s="236">
        <f>+B14</f>
        <v>3.0321959190644031E-2</v>
      </c>
      <c r="C22" s="81"/>
      <c r="D22" s="81"/>
      <c r="E22" s="81"/>
      <c r="F22" s="81"/>
      <c r="G22" s="81"/>
      <c r="H22" s="87"/>
      <c r="I22" s="87"/>
      <c r="J22" s="87"/>
      <c r="K22" s="87"/>
      <c r="L22" s="87">
        <f>+LN(L21/K21)</f>
        <v>8.1646645887650249E-2</v>
      </c>
      <c r="M22" s="87">
        <f>+LN(M21/L21)</f>
        <v>7.6373017474176408E-2</v>
      </c>
      <c r="N22" s="87">
        <f>+LN(N21/M21)</f>
        <v>7.165290233426784E-2</v>
      </c>
      <c r="O22" s="87">
        <f>+LN(O21/N21)</f>
        <v>6.7417192817619806E-2</v>
      </c>
      <c r="P22" s="87">
        <f>+LN(P21/O21)</f>
        <v>6.3606924147209948E-2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</row>
    <row r="23" spans="1:61" ht="15">
      <c r="A23" s="74" t="s">
        <v>70</v>
      </c>
      <c r="B23" s="236">
        <f>+Parameters!B37</f>
        <v>0.16002319668565418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</row>
    <row r="24" spans="1:61" ht="15">
      <c r="A24" s="74" t="s">
        <v>35</v>
      </c>
      <c r="B24" s="236">
        <f>+Parameters!B38</f>
        <v>9.425883853403318E-3</v>
      </c>
      <c r="C24" s="148">
        <f>+Parameters!B39</f>
        <v>1.9237524592637619E-3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</row>
    <row r="25" spans="1:61" s="147" customFormat="1" ht="15">
      <c r="A25" s="145" t="s">
        <v>36</v>
      </c>
      <c r="B25" s="146">
        <f>+$B$23*EXP(-$B$24*10*(B2-1))</f>
        <v>0.16002319668565418</v>
      </c>
      <c r="C25" s="146">
        <f>+$B$23*EXP(-$B$24*10*(C2-1)*EXP(-$C$24*10*(C2-1)))</f>
        <v>0.14589043893413955</v>
      </c>
      <c r="D25" s="146">
        <f>+$B$23*EXP(-$B$24*10*(D2-1)*EXP(-$C$24*10*(D2-1)))</f>
        <v>0.13347531737311127</v>
      </c>
      <c r="E25" s="146">
        <f>+$B$23*EXP(-$B$24*10*(E2-1)*EXP(-$C$24*10*(E2-1)))</f>
        <v>0.1225354078021037</v>
      </c>
      <c r="F25" s="146">
        <f t="shared" ref="F25:BI25" si="12">+$B$23*EXP(-$B$24*10*(F2-1)*EXP(-$C$24*10*(F2-1)))</f>
        <v>0.11286677652882791</v>
      </c>
      <c r="G25" s="146">
        <f t="shared" si="12"/>
        <v>0.10429728103174114</v>
      </c>
      <c r="H25" s="146">
        <f t="shared" si="12"/>
        <v>9.6681129345843109E-2</v>
      </c>
      <c r="I25" s="146">
        <f t="shared" si="12"/>
        <v>8.9894445692634259E-2</v>
      </c>
      <c r="J25" s="146">
        <f t="shared" si="12"/>
        <v>8.3831643493639446E-2</v>
      </c>
      <c r="K25" s="146">
        <f t="shared" si="12"/>
        <v>7.8402448547071471E-2</v>
      </c>
      <c r="L25" s="146">
        <f t="shared" si="12"/>
        <v>7.3529447609483933E-2</v>
      </c>
      <c r="M25" s="146">
        <f t="shared" si="12"/>
        <v>6.914606302679327E-2</v>
      </c>
      <c r="N25" s="146">
        <f t="shared" si="12"/>
        <v>6.5194874010319551E-2</v>
      </c>
      <c r="O25" s="146">
        <f t="shared" si="12"/>
        <v>6.1626220879731151E-2</v>
      </c>
      <c r="P25" s="146">
        <f t="shared" si="12"/>
        <v>5.8397041034353225E-2</v>
      </c>
      <c r="Q25" s="146">
        <f t="shared" si="12"/>
        <v>5.5469895287992142E-2</v>
      </c>
      <c r="R25" s="146">
        <f t="shared" si="12"/>
        <v>5.2812151065905553E-2</v>
      </c>
      <c r="S25" s="146">
        <f t="shared" si="12"/>
        <v>5.0395295245723774E-2</v>
      </c>
      <c r="T25" s="146">
        <f t="shared" si="12"/>
        <v>4.8194354460785155E-2</v>
      </c>
      <c r="U25" s="146">
        <f t="shared" si="12"/>
        <v>4.6187404734531222E-2</v>
      </c>
      <c r="V25" s="146">
        <f t="shared" si="12"/>
        <v>4.4355155581585266E-2</v>
      </c>
      <c r="W25" s="146">
        <f t="shared" si="12"/>
        <v>4.2680596354334716E-2</v>
      </c>
      <c r="X25" s="146">
        <f t="shared" si="12"/>
        <v>4.1148694758682283E-2</v>
      </c>
      <c r="Y25" s="146">
        <f t="shared" si="12"/>
        <v>3.9746139208128389E-2</v>
      </c>
      <c r="Z25" s="146">
        <f t="shared" si="12"/>
        <v>3.8461118109880371E-2</v>
      </c>
      <c r="AA25" s="146">
        <f t="shared" si="12"/>
        <v>3.7283130342501983E-2</v>
      </c>
      <c r="AB25" s="146">
        <f t="shared" si="12"/>
        <v>3.6202822141300973E-2</v>
      </c>
      <c r="AC25" s="146">
        <f t="shared" si="12"/>
        <v>3.521184639480951E-2</v>
      </c>
      <c r="AD25" s="146">
        <f t="shared" si="12"/>
        <v>3.4302741005074237E-2</v>
      </c>
      <c r="AE25" s="146">
        <f t="shared" si="12"/>
        <v>3.3468823501527953E-2</v>
      </c>
      <c r="AF25" s="146">
        <f t="shared" si="12"/>
        <v>3.2704099543500939E-2</v>
      </c>
      <c r="AG25" s="146">
        <f t="shared" si="12"/>
        <v>3.2003183316531965E-2</v>
      </c>
      <c r="AH25" s="146">
        <f t="shared" si="12"/>
        <v>3.1361228135991293E-2</v>
      </c>
      <c r="AI25" s="146">
        <f t="shared" si="12"/>
        <v>3.0773865829037766E-2</v>
      </c>
      <c r="AJ25" s="146">
        <f t="shared" si="12"/>
        <v>3.0237153681479705E-2</v>
      </c>
      <c r="AK25" s="146">
        <f t="shared" si="12"/>
        <v>2.974752791693959E-2</v>
      </c>
      <c r="AL25" s="146">
        <f t="shared" si="12"/>
        <v>2.9301762827764911E-2</v>
      </c>
      <c r="AM25" s="146">
        <f t="shared" si="12"/>
        <v>2.88969348052419E-2</v>
      </c>
      <c r="AN25" s="146">
        <f t="shared" si="12"/>
        <v>2.85303906248516E-2</v>
      </c>
      <c r="AO25" s="146">
        <f t="shared" si="12"/>
        <v>2.8199719433850658E-2</v>
      </c>
      <c r="AP25" s="146">
        <f t="shared" si="12"/>
        <v>2.7902727966080298E-2</v>
      </c>
      <c r="AQ25" s="146">
        <f t="shared" si="12"/>
        <v>2.7637418574855629E-2</v>
      </c>
      <c r="AR25" s="146">
        <f t="shared" si="12"/>
        <v>2.7401969730929909E-2</v>
      </c>
      <c r="AS25" s="146">
        <f t="shared" si="12"/>
        <v>2.7194718680414925E-2</v>
      </c>
      <c r="AT25" s="146">
        <f t="shared" si="12"/>
        <v>2.7014145998460682E-2</v>
      </c>
      <c r="AU25" s="146">
        <f t="shared" si="12"/>
        <v>2.6858861809533469E-2</v>
      </c>
      <c r="AV25" s="146">
        <f t="shared" si="12"/>
        <v>2.6727593475182516E-2</v>
      </c>
      <c r="AW25" s="146">
        <f t="shared" si="12"/>
        <v>2.661917457600679E-2</v>
      </c>
      <c r="AX25" s="146">
        <f t="shared" si="12"/>
        <v>2.6532535036760323E-2</v>
      </c>
      <c r="AY25" s="146">
        <f t="shared" si="12"/>
        <v>2.646669226269923E-2</v>
      </c>
      <c r="AZ25" s="146">
        <f t="shared" si="12"/>
        <v>2.642074317182682E-2</v>
      </c>
      <c r="BA25" s="146">
        <f t="shared" si="12"/>
        <v>2.6393857022014553E-2</v>
      </c>
      <c r="BB25" s="146">
        <f t="shared" si="12"/>
        <v>2.6385268944386413E-2</v>
      </c>
      <c r="BC25" s="146">
        <f t="shared" si="12"/>
        <v>2.6394274105126299E-2</v>
      </c>
      <c r="BD25" s="146">
        <f t="shared" si="12"/>
        <v>2.6420222427231899E-2</v>
      </c>
      <c r="BE25" s="146">
        <f t="shared" si="12"/>
        <v>2.6462513811891075E-2</v>
      </c>
      <c r="BF25" s="146">
        <f t="shared" si="12"/>
        <v>2.6520593806266878E-2</v>
      </c>
      <c r="BG25" s="146">
        <f t="shared" si="12"/>
        <v>2.6593949670684652E-2</v>
      </c>
      <c r="BH25" s="146">
        <f t="shared" si="12"/>
        <v>2.6682106803645144E-2</v>
      </c>
      <c r="BI25" s="146">
        <f t="shared" si="12"/>
        <v>2.6784625487842099E-2</v>
      </c>
    </row>
    <row r="26" spans="1:61" ht="15">
      <c r="A26" s="86" t="s">
        <v>28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</row>
    <row r="27" spans="1:61" s="97" customFormat="1" ht="15">
      <c r="A27" s="96" t="s">
        <v>29</v>
      </c>
      <c r="B27" s="146">
        <f>+B28</f>
        <v>6411</v>
      </c>
      <c r="C27" s="236">
        <f>+B27*($B$30/B27)^Parameters!$B$46</f>
        <v>7434.9391165908346</v>
      </c>
      <c r="D27" s="236">
        <f>+C27*($B$30/C27)^Parameters!$B$46</f>
        <v>8024.1169821423136</v>
      </c>
      <c r="E27" s="236">
        <f>+D27*($B$30/D27)^Parameters!$B$46</f>
        <v>8345.3205913017064</v>
      </c>
      <c r="F27" s="236">
        <f>+E27*($B$30/E27)^Parameters!$B$46</f>
        <v>8515.6139967911859</v>
      </c>
      <c r="G27" s="236">
        <f>+F27*($B$30/F27)^Parameters!$B$46</f>
        <v>8604.60887338063</v>
      </c>
      <c r="H27" s="236">
        <f>+G27*($B$30/G27)^Parameters!$B$46</f>
        <v>8650.7737425073992</v>
      </c>
      <c r="I27" s="236">
        <f>+H27*($B$30/H27)^Parameters!$B$46</f>
        <v>8674.6298556260008</v>
      </c>
      <c r="J27" s="236">
        <f>+I27*($B$30/I27)^Parameters!$B$46</f>
        <v>8686.9335038226181</v>
      </c>
      <c r="K27" s="236">
        <f>+J27*($B$30/J27)^Parameters!$B$46</f>
        <v>8693.2726183697887</v>
      </c>
      <c r="L27" s="236">
        <f>+K27*($B$30/K27)^Parameters!$B$46</f>
        <v>8696.5369709913393</v>
      </c>
      <c r="M27" s="236">
        <f>+L27*($B$30/L27)^Parameters!$B$46</f>
        <v>8698.2175119223884</v>
      </c>
      <c r="N27" s="236">
        <f>+M27*($B$30/M27)^Parameters!$B$46</f>
        <v>8699.0825618913605</v>
      </c>
      <c r="O27" s="236">
        <f>+N27*($B$30/N27)^Parameters!$B$46</f>
        <v>8699.5278103775818</v>
      </c>
      <c r="P27" s="236">
        <f>+O27*($B$30/O27)^Parameters!$B$46</f>
        <v>8699.7569751373212</v>
      </c>
      <c r="Q27" s="236">
        <f>+P27*($B$30/P27)^Parameters!$B$46</f>
        <v>8699.874921634133</v>
      </c>
      <c r="R27" s="236">
        <f>+Q27*($B$30/Q27)^Parameters!$B$46</f>
        <v>8699.9356257381787</v>
      </c>
      <c r="S27" s="236">
        <f>+R27*($B$30/R27)^Parameters!$B$46</f>
        <v>8699.9668684625067</v>
      </c>
      <c r="T27" s="236">
        <f>+S27*($B$30/S27)^Parameters!$B$46</f>
        <v>8699.982948187846</v>
      </c>
      <c r="U27" s="236">
        <f>+T27*($B$30/T27)^Parameters!$B$46</f>
        <v>8699.9912239458426</v>
      </c>
      <c r="V27" s="236">
        <f>+U27*($B$30/U27)^Parameters!$B$46</f>
        <v>8699.995483230281</v>
      </c>
      <c r="W27" s="236">
        <f>+V27*($B$30/V27)^Parameters!$B$46</f>
        <v>8699.9976753554729</v>
      </c>
      <c r="X27" s="236">
        <f>+W27*($B$30/W27)^Parameters!$B$46</f>
        <v>8699.9988035759652</v>
      </c>
      <c r="Y27" s="236">
        <f>+X27*($B$30/X27)^Parameters!$B$46</f>
        <v>8699.9993842368567</v>
      </c>
      <c r="Z27" s="236">
        <f>+Y27*($B$30/Y27)^Parameters!$B$46</f>
        <v>8699.9996830854016</v>
      </c>
      <c r="AA27" s="236">
        <f>+Z27*($B$30/Z27)^Parameters!$B$46</f>
        <v>8699.9998368936758</v>
      </c>
      <c r="AB27" s="236">
        <f>+AA27*($B$30/AA27)^Parameters!$B$46</f>
        <v>8699.9999160541265</v>
      </c>
      <c r="AC27" s="236">
        <f>+AB27*($B$30/AB27)^Parameters!$B$46</f>
        <v>8699.9999567956074</v>
      </c>
      <c r="AD27" s="236">
        <f>+AC27*($B$30/AC27)^Parameters!$B$46</f>
        <v>8699.9999777640114</v>
      </c>
      <c r="AE27" s="236">
        <f>+AD27*($B$30/AD27)^Parameters!$B$46</f>
        <v>8699.9999885558118</v>
      </c>
      <c r="AF27" s="236">
        <f>+AE27*($B$30/AE27)^Parameters!$B$46</f>
        <v>8699.9999941100232</v>
      </c>
      <c r="AG27" s="236">
        <f>+AF27*($B$30/AF27)^Parameters!$B$46</f>
        <v>8699.9999969686087</v>
      </c>
      <c r="AH27" s="236">
        <f>+AG27*($B$30/AG27)^Parameters!$B$46</f>
        <v>8699.9999984398346</v>
      </c>
      <c r="AI27" s="236">
        <f>+AH27*($B$30/AH27)^Parameters!$B$46</f>
        <v>8699.999999197029</v>
      </c>
      <c r="AJ27" s="236">
        <f>+AI27*($B$30/AI27)^Parameters!$B$46</f>
        <v>8699.9999995867347</v>
      </c>
      <c r="AK27" s="236">
        <f>+AJ27*($B$30/AJ27)^Parameters!$B$46</f>
        <v>8699.9999997873038</v>
      </c>
      <c r="AL27" s="236">
        <f>+AK27*($B$30/AK27)^Parameters!$B$46</f>
        <v>8699.9999998905314</v>
      </c>
      <c r="AM27" s="236">
        <f>+AL27*($B$30/AL27)^Parameters!$B$46</f>
        <v>8699.9999999436586</v>
      </c>
      <c r="AN27" s="236">
        <f>+AM27*($B$30/AM27)^Parameters!$B$46</f>
        <v>8699.9999999710035</v>
      </c>
      <c r="AO27" s="236">
        <f>+AN27*($B$30/AN27)^Parameters!$B$46</f>
        <v>8699.999999985077</v>
      </c>
      <c r="AP27" s="236">
        <f>+AO27*($B$30/AO27)^Parameters!$B$46</f>
        <v>8699.9999999923184</v>
      </c>
      <c r="AQ27" s="236">
        <f>+AP27*($B$30/AP27)^Parameters!$B$46</f>
        <v>8699.9999999960473</v>
      </c>
      <c r="AR27" s="236">
        <f>+AQ27*($B$30/AQ27)^Parameters!$B$46</f>
        <v>8699.9999999979664</v>
      </c>
      <c r="AS27" s="236">
        <f>+AR27*($B$30/AR27)^Parameters!$B$46</f>
        <v>8699.9999999989541</v>
      </c>
      <c r="AT27" s="236">
        <f>+AS27*($B$30/AS27)^Parameters!$B$46</f>
        <v>8699.9999999994616</v>
      </c>
      <c r="AU27" s="236">
        <f>+AT27*($B$30/AT27)^Parameters!$B$46</f>
        <v>8699.9999999997217</v>
      </c>
      <c r="AV27" s="236">
        <f>+AU27*($B$30/AU27)^Parameters!$B$46</f>
        <v>8699.9999999998563</v>
      </c>
      <c r="AW27" s="236">
        <f>+AV27*($B$30/AV27)^Parameters!$B$46</f>
        <v>8699.9999999999254</v>
      </c>
      <c r="AX27" s="236">
        <f>+AW27*($B$30/AW27)^Parameters!$B$46</f>
        <v>8699.9999999999618</v>
      </c>
      <c r="AY27" s="236">
        <f>+AX27*($B$30/AX27)^Parameters!$B$46</f>
        <v>8699.9999999999818</v>
      </c>
      <c r="AZ27" s="236">
        <f>+AY27*($B$30/AY27)^Parameters!$B$46</f>
        <v>8699.9999999999891</v>
      </c>
      <c r="BA27" s="236">
        <f>+AZ27*($B$30/AZ27)^Parameters!$B$46</f>
        <v>8699.9999999999945</v>
      </c>
      <c r="BB27" s="236">
        <f>+BA27*($B$30/BA27)^Parameters!$B$46</f>
        <v>8699.9999999999964</v>
      </c>
      <c r="BC27" s="236">
        <f>+BB27*($B$30/BB27)^Parameters!$B$46</f>
        <v>8699.9999999999982</v>
      </c>
      <c r="BD27" s="236">
        <f>+BC27*($B$30/BC27)^Parameters!$B$46</f>
        <v>8699.9999999999982</v>
      </c>
      <c r="BE27" s="236">
        <f>+BD27*($B$30/BD27)^Parameters!$B$46</f>
        <v>8699.9999999999982</v>
      </c>
      <c r="BF27" s="236">
        <f>+BE27*($B$30/BE27)^Parameters!$B$46</f>
        <v>8699.9999999999982</v>
      </c>
      <c r="BG27" s="236">
        <f>+BF27*($B$30/BF27)^Parameters!$B$46</f>
        <v>8699.9999999999982</v>
      </c>
      <c r="BH27" s="236">
        <f>+BG27*($B$30/BG27)^Parameters!$B$46</f>
        <v>8699.9999999999982</v>
      </c>
      <c r="BI27" s="236">
        <f>+BH27*($B$30/BH27)^Parameters!$B$46</f>
        <v>8699.9999999999982</v>
      </c>
    </row>
    <row r="28" spans="1:61" s="97" customFormat="1" ht="15">
      <c r="A28" s="96" t="s">
        <v>30</v>
      </c>
      <c r="B28" s="146">
        <f>+Parameters!B43</f>
        <v>6411</v>
      </c>
      <c r="C28" s="236">
        <f>+LN(C27/B27)/10</f>
        <v>1.4817512611635303E-2</v>
      </c>
      <c r="D28" s="236"/>
      <c r="E28" s="236"/>
      <c r="F28" s="236"/>
      <c r="G28" s="236"/>
      <c r="H28" s="236"/>
      <c r="I28" s="236"/>
      <c r="J28" s="236"/>
      <c r="K28" s="236"/>
      <c r="L28" s="236">
        <f>+LN(L27/K27)</f>
        <v>3.7543282381781158E-4</v>
      </c>
      <c r="M28" s="236">
        <f>+LN(M27/L27)</f>
        <v>1.9322387538487539E-4</v>
      </c>
      <c r="N28" s="236">
        <f>+LN(N27/M27)</f>
        <v>9.9446461923961331E-5</v>
      </c>
      <c r="O28" s="236">
        <f>+LN(O27/N27)</f>
        <v>5.1182074521009554E-5</v>
      </c>
      <c r="P28" s="236">
        <f>+LN(P27/O27)</f>
        <v>2.6341859746338833E-5</v>
      </c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</row>
    <row r="29" spans="1:61" s="217" customFormat="1" ht="15">
      <c r="A29" s="216" t="s">
        <v>31</v>
      </c>
      <c r="B29" s="244">
        <f>+Parameters!B44</f>
        <v>0.115</v>
      </c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</row>
    <row r="30" spans="1:61" s="97" customFormat="1" ht="15">
      <c r="A30" s="96" t="s">
        <v>69</v>
      </c>
      <c r="B30" s="146">
        <f>+Parameters!B45</f>
        <v>8700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</row>
    <row r="31" spans="1:61" s="215" customFormat="1" ht="15">
      <c r="A31" s="213" t="s">
        <v>68</v>
      </c>
      <c r="B31" s="214"/>
      <c r="C31" s="214">
        <f>+(EXP($B$29*(C2-1))-1)/EXP($B$29*(C2-2))</f>
        <v>0.12187343757193836</v>
      </c>
      <c r="D31" s="214">
        <f>+(EXP($B$29*(D2-1))-1)/EXP($B$29*(D2-2))</f>
        <v>0.23050729366510697</v>
      </c>
      <c r="E31" s="214">
        <f t="shared" ref="E31:AH31" si="13">+(EXP($B$29*(E2-1))-1)/EXP($B$29*(E2-1))</f>
        <v>0.29177964653220001</v>
      </c>
      <c r="F31" s="214">
        <f t="shared" si="13"/>
        <v>0.36871635449307405</v>
      </c>
      <c r="G31" s="214">
        <f t="shared" si="13"/>
        <v>0.43729513119304436</v>
      </c>
      <c r="H31" s="214">
        <f t="shared" si="13"/>
        <v>0.49842393093394449</v>
      </c>
      <c r="I31" s="214">
        <f t="shared" si="13"/>
        <v>0.55291207344064353</v>
      </c>
      <c r="J31" s="214">
        <f t="shared" si="13"/>
        <v>0.60148095891548592</v>
      </c>
      <c r="K31" s="214">
        <f t="shared" si="13"/>
        <v>0.6447736190750486</v>
      </c>
      <c r="L31" s="214">
        <f t="shared" si="13"/>
        <v>0.68336323062094684</v>
      </c>
      <c r="M31" s="214">
        <f t="shared" si="13"/>
        <v>0.71776070385947666</v>
      </c>
      <c r="N31" s="214">
        <f t="shared" si="13"/>
        <v>0.74842144694024348</v>
      </c>
      <c r="O31" s="214">
        <f t="shared" si="13"/>
        <v>0.77575139526946468</v>
      </c>
      <c r="P31" s="214">
        <f t="shared" si="13"/>
        <v>0.80011238592485545</v>
      </c>
      <c r="Q31" s="214">
        <f t="shared" si="13"/>
        <v>0.82182694822710156</v>
      </c>
      <c r="R31" s="214">
        <f t="shared" si="13"/>
        <v>0.84118257389307927</v>
      </c>
      <c r="S31" s="214">
        <f t="shared" si="13"/>
        <v>0.85843552330586603</v>
      </c>
      <c r="T31" s="214">
        <f t="shared" si="13"/>
        <v>0.87381421829496131</v>
      </c>
      <c r="U31" s="214">
        <f t="shared" si="13"/>
        <v>0.88752226634571041</v>
      </c>
      <c r="V31" s="214">
        <f t="shared" si="13"/>
        <v>0.89974115627719631</v>
      </c>
      <c r="W31" s="214">
        <f t="shared" si="13"/>
        <v>0.91063266107824681</v>
      </c>
      <c r="X31" s="214">
        <f t="shared" si="13"/>
        <v>0.920340979714102</v>
      </c>
      <c r="Y31" s="214">
        <f t="shared" si="13"/>
        <v>0.92899464626036299</v>
      </c>
      <c r="Z31" s="214">
        <f t="shared" si="13"/>
        <v>0.93670823164035932</v>
      </c>
      <c r="AA31" s="214">
        <f t="shared" si="13"/>
        <v>0.94358386049622267</v>
      </c>
      <c r="AB31" s="214">
        <f t="shared" si="13"/>
        <v>0.94971256327640818</v>
      </c>
      <c r="AC31" s="214">
        <f t="shared" si="13"/>
        <v>0.95517548144073317</v>
      </c>
      <c r="AD31" s="214">
        <f t="shared" si="13"/>
        <v>0.96004494173934607</v>
      </c>
      <c r="AE31" s="214">
        <f t="shared" si="13"/>
        <v>0.96438541378862819</v>
      </c>
      <c r="AF31" s="214">
        <f t="shared" si="13"/>
        <v>0.96825436362193207</v>
      </c>
      <c r="AG31" s="214">
        <f t="shared" si="13"/>
        <v>0.9717030145158132</v>
      </c>
      <c r="AH31" s="214">
        <f t="shared" si="13"/>
        <v>0.97477702516477283</v>
      </c>
      <c r="AI31" s="214">
        <f t="shared" ref="AI31:BI31" si="14">+(EXP($B$29*(AI2-1))-1)/EXP($B$29*(AI2-1))</f>
        <v>0.97751709418326449</v>
      </c>
      <c r="AJ31" s="214">
        <f t="shared" si="14"/>
        <v>0.97995949893831602</v>
      </c>
      <c r="AK31" s="214">
        <f t="shared" si="14"/>
        <v>0.98213657584668601</v>
      </c>
      <c r="AL31" s="214">
        <f t="shared" si="14"/>
        <v>0.98407714849548833</v>
      </c>
      <c r="AM31" s="214">
        <f t="shared" si="14"/>
        <v>0.98580690925442227</v>
      </c>
      <c r="AN31" s="214">
        <f t="shared" si="14"/>
        <v>0.98734875943199474</v>
      </c>
      <c r="AO31" s="214">
        <f t="shared" si="14"/>
        <v>0.98872311247925948</v>
      </c>
      <c r="AP31" s="214">
        <f t="shared" si="14"/>
        <v>0.98994816425536647</v>
      </c>
      <c r="AQ31" s="214">
        <f t="shared" si="14"/>
        <v>0.99104013393312107</v>
      </c>
      <c r="AR31" s="214">
        <f t="shared" si="14"/>
        <v>0.99201347873404455</v>
      </c>
      <c r="AS31" s="214">
        <f t="shared" si="14"/>
        <v>0.99288108533593533</v>
      </c>
      <c r="AT31" s="214">
        <f t="shared" si="14"/>
        <v>0.99365444048709084</v>
      </c>
      <c r="AU31" s="214">
        <f t="shared" si="14"/>
        <v>0.99434378308604687</v>
      </c>
      <c r="AV31" s="214">
        <f t="shared" si="14"/>
        <v>0.99495823974030906</v>
      </c>
      <c r="AW31" s="214">
        <f t="shared" si="14"/>
        <v>0.99550594559881656</v>
      </c>
      <c r="AX31" s="214">
        <f t="shared" si="14"/>
        <v>0.99599415205790953</v>
      </c>
      <c r="AY31" s="214">
        <f t="shared" si="14"/>
        <v>0.99642932276678176</v>
      </c>
      <c r="AZ31" s="214">
        <f t="shared" si="14"/>
        <v>0.99681721920349031</v>
      </c>
      <c r="BA31" s="214">
        <f t="shared" si="14"/>
        <v>0.9971629769545145</v>
      </c>
      <c r="BB31" s="214">
        <f t="shared" si="14"/>
        <v>0.99747117370777072</v>
      </c>
      <c r="BC31" s="214">
        <f t="shared" si="14"/>
        <v>0.99774588985928536</v>
      </c>
      <c r="BD31" s="214">
        <f t="shared" si="14"/>
        <v>0.99799076253592989</v>
      </c>
      <c r="BE31" s="214">
        <f t="shared" si="14"/>
        <v>0.99820903374945869</v>
      </c>
      <c r="BF31" s="214">
        <f t="shared" si="14"/>
        <v>0.99840359331938777</v>
      </c>
      <c r="BG31" s="214">
        <f t="shared" si="14"/>
        <v>0.99857701713299551</v>
      </c>
      <c r="BH31" s="214">
        <f t="shared" si="14"/>
        <v>0.99873160124899274</v>
      </c>
      <c r="BI31" s="214">
        <f t="shared" si="14"/>
        <v>0.99886939229637839</v>
      </c>
    </row>
    <row r="32" spans="1:61" ht="15">
      <c r="A32" s="86" t="s">
        <v>135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</row>
    <row r="33" spans="1:61" s="97" customFormat="1" ht="15">
      <c r="A33" s="96" t="s">
        <v>3</v>
      </c>
      <c r="B33" s="236">
        <f>+Parameters!B48</f>
        <v>8.1619109738532408E-5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</row>
    <row r="34" spans="1:61" s="97" customFormat="1" ht="15">
      <c r="A34" s="96" t="s">
        <v>4</v>
      </c>
      <c r="B34" s="236">
        <f>+Parameters!B49</f>
        <v>2.0462580031789584E-3</v>
      </c>
      <c r="C34" s="236">
        <v>2.8387999999999998E-3</v>
      </c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</row>
    <row r="35" spans="1:61" s="97" customFormat="1" ht="15">
      <c r="A35" s="96" t="s">
        <v>76</v>
      </c>
      <c r="B35" s="236">
        <f>+Parameters!B50</f>
        <v>2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</row>
    <row r="36" spans="1:61" s="97" customFormat="1" ht="15">
      <c r="A36" s="238" t="s">
        <v>134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</row>
    <row r="37" spans="1:61" s="242" customFormat="1" ht="15">
      <c r="A37" s="241" t="s">
        <v>5</v>
      </c>
      <c r="B37" s="236">
        <f t="shared" ref="B37:AG37" si="15">+($B$38*B46/$B$44)*(($B$39-1+EXP(-$B$40*(B2-1)))/$B$39)</f>
        <v>6.5033606776201194E-2</v>
      </c>
      <c r="C37" s="236">
        <f t="shared" si="15"/>
        <v>5.3423000078838906E-2</v>
      </c>
      <c r="D37" s="236">
        <f t="shared" si="15"/>
        <v>4.4428468854693932E-2</v>
      </c>
      <c r="E37" s="236">
        <f t="shared" si="15"/>
        <v>3.7372904897974915E-2</v>
      </c>
      <c r="F37" s="236">
        <f t="shared" si="15"/>
        <v>3.1773633659221839E-2</v>
      </c>
      <c r="G37" s="236">
        <f t="shared" si="15"/>
        <v>2.728176464213428E-2</v>
      </c>
      <c r="H37" s="236">
        <f t="shared" si="15"/>
        <v>2.3641804697483559E-2</v>
      </c>
      <c r="I37" s="236">
        <f t="shared" si="15"/>
        <v>2.0664356564431857E-2</v>
      </c>
      <c r="J37" s="236">
        <f t="shared" si="15"/>
        <v>1.8207400071913533E-2</v>
      </c>
      <c r="K37" s="236">
        <f t="shared" si="15"/>
        <v>1.6163285818074653E-2</v>
      </c>
      <c r="L37" s="236">
        <f t="shared" si="15"/>
        <v>1.4449583854114982E-2</v>
      </c>
      <c r="M37" s="236">
        <f t="shared" si="15"/>
        <v>1.3002568011311484E-2</v>
      </c>
      <c r="N37" s="236">
        <f t="shared" si="15"/>
        <v>1.1772524540585444E-2</v>
      </c>
      <c r="O37" s="236">
        <f t="shared" si="15"/>
        <v>1.0720338295075483E-2</v>
      </c>
      <c r="P37" s="236">
        <f t="shared" si="15"/>
        <v>9.8149834974940835E-3</v>
      </c>
      <c r="Q37" s="236">
        <f t="shared" si="15"/>
        <v>9.0316617594717406E-3</v>
      </c>
      <c r="R37" s="236">
        <f t="shared" si="15"/>
        <v>8.3504078555650084E-3</v>
      </c>
      <c r="S37" s="236">
        <f t="shared" si="15"/>
        <v>7.7550367448134504E-3</v>
      </c>
      <c r="T37" s="236">
        <f t="shared" si="15"/>
        <v>7.2323417972085212E-3</v>
      </c>
      <c r="U37" s="236">
        <f t="shared" si="15"/>
        <v>6.771479532504919E-3</v>
      </c>
      <c r="V37" s="236">
        <f t="shared" si="15"/>
        <v>6.3634939745439763E-3</v>
      </c>
      <c r="W37" s="236">
        <f t="shared" si="15"/>
        <v>6.000946333447243E-3</v>
      </c>
      <c r="X37" s="236">
        <f t="shared" si="15"/>
        <v>5.6776247419057981E-3</v>
      </c>
      <c r="Y37" s="236">
        <f t="shared" si="15"/>
        <v>5.3883152703642434E-3</v>
      </c>
      <c r="Z37" s="236">
        <f t="shared" si="15"/>
        <v>5.1286201692267198E-3</v>
      </c>
      <c r="AA37" s="236">
        <f t="shared" si="15"/>
        <v>4.8948127460152887E-3</v>
      </c>
      <c r="AB37" s="236">
        <f t="shared" si="15"/>
        <v>4.6837208386210161E-3</v>
      </c>
      <c r="AC37" s="236">
        <f t="shared" si="15"/>
        <v>4.4926327434576356E-3</v>
      </c>
      <c r="AD37" s="236">
        <f t="shared" si="15"/>
        <v>4.3192208774573511E-3</v>
      </c>
      <c r="AE37" s="236">
        <f t="shared" si="15"/>
        <v>4.1614795226186281E-3</v>
      </c>
      <c r="AF37" s="236">
        <f t="shared" si="15"/>
        <v>4.0176738127693174E-3</v>
      </c>
      <c r="AG37" s="236">
        <f t="shared" si="15"/>
        <v>3.8862977407073209E-3</v>
      </c>
      <c r="AH37" s="236">
        <f t="shared" ref="AH37:BI37" si="16">+($B$38*AH46/$B$44)*(($B$39-1+EXP(-$B$40*(AH2-1)))/$B$39)</f>
        <v>3.7660394383618578E-3</v>
      </c>
      <c r="AI37" s="236">
        <f t="shared" si="16"/>
        <v>3.6557523486688464E-3</v>
      </c>
      <c r="AJ37" s="236">
        <f t="shared" si="16"/>
        <v>3.5544311917865457E-3</v>
      </c>
      <c r="AK37" s="236">
        <f t="shared" si="16"/>
        <v>3.4611918496668509E-3</v>
      </c>
      <c r="AL37" s="236">
        <f t="shared" si="16"/>
        <v>3.3752544664913051E-3</v>
      </c>
      <c r="AM37" s="236">
        <f t="shared" si="16"/>
        <v>3.2959291991025417E-3</v>
      </c>
      <c r="AN37" s="236">
        <f t="shared" si="16"/>
        <v>3.2226041596531219E-3</v>
      </c>
      <c r="AO37" s="236">
        <f t="shared" si="16"/>
        <v>3.1547351786005225E-3</v>
      </c>
      <c r="AP37" s="236">
        <f t="shared" si="16"/>
        <v>3.091837084751727E-3</v>
      </c>
      <c r="AQ37" s="236">
        <f t="shared" si="16"/>
        <v>3.0334762540320456E-3</v>
      </c>
      <c r="AR37" s="236">
        <f t="shared" si="16"/>
        <v>2.9792642228997301E-3</v>
      </c>
      <c r="AS37" s="236">
        <f t="shared" si="16"/>
        <v>2.9288521980838068E-3</v>
      </c>
      <c r="AT37" s="236">
        <f t="shared" si="16"/>
        <v>2.8819263233276892E-3</v>
      </c>
      <c r="AU37" s="236">
        <f t="shared" si="16"/>
        <v>2.8382035874374568E-3</v>
      </c>
      <c r="AV37" s="236">
        <f t="shared" si="16"/>
        <v>2.7974282772314724E-3</v>
      </c>
      <c r="AW37" s="236">
        <f t="shared" si="16"/>
        <v>2.7593688948119957E-3</v>
      </c>
      <c r="AX37" s="236">
        <f t="shared" si="16"/>
        <v>2.7238154715987367E-3</v>
      </c>
      <c r="AY37" s="236">
        <f t="shared" si="16"/>
        <v>2.6905772223110714E-3</v>
      </c>
      <c r="AZ37" s="236">
        <f t="shared" si="16"/>
        <v>2.659480490984785E-3</v>
      </c>
      <c r="BA37" s="236">
        <f t="shared" si="16"/>
        <v>2.63036694850111E-3</v>
      </c>
      <c r="BB37" s="236">
        <f t="shared" si="16"/>
        <v>2.6030920072640223E-3</v>
      </c>
      <c r="BC37" s="236">
        <f t="shared" si="16"/>
        <v>2.577523423807218E-3</v>
      </c>
      <c r="BD37" s="236">
        <f t="shared" si="16"/>
        <v>2.5535400644234253E-3</v>
      </c>
      <c r="BE37" s="236">
        <f t="shared" si="16"/>
        <v>2.531030812530994E-3</v>
      </c>
      <c r="BF37" s="236">
        <f t="shared" si="16"/>
        <v>2.5098935995441283E-3</v>
      </c>
      <c r="BG37" s="236">
        <f t="shared" si="16"/>
        <v>2.4900345435904052E-3</v>
      </c>
      <c r="BH37" s="236">
        <f t="shared" si="16"/>
        <v>2.4713671826014027E-3</v>
      </c>
      <c r="BI37" s="236">
        <f t="shared" si="16"/>
        <v>2.4538117901545409E-3</v>
      </c>
    </row>
    <row r="38" spans="1:61" s="91" customFormat="1" ht="15">
      <c r="A38" s="90" t="s">
        <v>71</v>
      </c>
      <c r="B38" s="146">
        <f>+Parameters!B55</f>
        <v>1.26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s="242" customFormat="1" ht="15">
      <c r="A39" s="241" t="s">
        <v>72</v>
      </c>
      <c r="B39" s="236">
        <f>+Parameters!B56</f>
        <v>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</row>
    <row r="40" spans="1:61" s="242" customFormat="1" ht="15">
      <c r="A40" s="241" t="s">
        <v>73</v>
      </c>
      <c r="B40" s="236">
        <f>+Parameters!B57</f>
        <v>0.05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</row>
    <row r="41" spans="1:61" s="242" customFormat="1" ht="15">
      <c r="A41" s="241" t="s">
        <v>74</v>
      </c>
      <c r="B41" s="236">
        <f>+Parameters!B60</f>
        <v>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</row>
    <row r="42" spans="1:61" s="242" customFormat="1" ht="15">
      <c r="A42" s="241" t="s">
        <v>99</v>
      </c>
      <c r="B42" s="236">
        <f>+($B$38)*(($B$39-1+EXP(-$B$40*(B2-1)))/$B$39)</f>
        <v>1.26</v>
      </c>
      <c r="C42" s="236">
        <f>+($B$38)*(($B$39-1+EXP(-$B$40*(C2-1)))/$B$39)</f>
        <v>1.2292745374354499</v>
      </c>
      <c r="D42" s="236">
        <f t="shared" ref="D42:K42" si="17">+($B$38)*(($B$39-1+EXP(-$B$40*(D2-1)))/$B$39)</f>
        <v>1.2000475733626546</v>
      </c>
      <c r="E42" s="236">
        <f t="shared" si="17"/>
        <v>1.1722460251477864</v>
      </c>
      <c r="F42" s="236">
        <f t="shared" si="17"/>
        <v>1.1458003744391285</v>
      </c>
      <c r="G42" s="236">
        <f t="shared" si="17"/>
        <v>1.1206444933349851</v>
      </c>
      <c r="H42" s="236">
        <f t="shared" si="17"/>
        <v>1.0967154790294822</v>
      </c>
      <c r="I42" s="236">
        <f t="shared" si="17"/>
        <v>1.0739534965227895</v>
      </c>
      <c r="J42" s="236">
        <f t="shared" si="17"/>
        <v>1.0523016290024527</v>
      </c>
      <c r="K42" s="236">
        <f t="shared" si="17"/>
        <v>1.0317057355217172</v>
      </c>
      <c r="L42" s="236">
        <f>+IF(L3&gt;$B$43,K42*Parameters!$B$112,($B$38)*(($B$39-1+EXP(-$B$40*(L2-1)))/$B$39))</f>
        <v>1.0121143156189591</v>
      </c>
      <c r="M42" s="236">
        <f>+IF(M3&gt;$B$43,L42*Parameters!$B$112,($B$38)*(($B$39-1+EXP(-$B$40*(M2-1)))/$B$39))</f>
        <v>0.99347838053970661</v>
      </c>
      <c r="N42" s="236">
        <f>+IF(N3&gt;$B$43,M42*Parameters!$B$112,($B$38)*(($B$39-1+EXP(-$B$40*(N2-1)))/$B$39))</f>
        <v>0.9757513307392367</v>
      </c>
      <c r="O42" s="236">
        <f>+IF(O3&gt;$B$43,N42*Parameters!$B$112,($B$38)*(($B$39-1+EXP(-$B$40*(O2-1)))/$B$39))</f>
        <v>0.95888883935944014</v>
      </c>
      <c r="P42" s="236">
        <f>+IF(P3&gt;$B$43,O42*Parameters!$B$112,($B$38)*(($B$39-1+EXP(-$B$40*(P2-1)))/$B$39))</f>
        <v>0.94284874138858799</v>
      </c>
      <c r="Q42" s="236">
        <f>+IF(Q3&gt;$B$43,P42*Parameters!$B$112,($B$38)*(($B$39-1+EXP(-$B$40*(Q2-1)))/$B$39))</f>
        <v>0.92759092822683931</v>
      </c>
      <c r="R42" s="236">
        <f>+IF(R3&gt;$B$43,Q42*Parameters!$B$112,($B$38)*(($B$39-1+EXP(-$B$40*(R2-1)))/$B$39))</f>
        <v>0.91307724739384954</v>
      </c>
      <c r="S42" s="236">
        <f>+IF(S3&gt;$B$43,R42*Parameters!$B$112,($B$38)*(($B$39-1+EXP(-$B$40*(S2-1)))/$B$39))</f>
        <v>0.89927140712769771</v>
      </c>
      <c r="T42" s="236">
        <f>+IF(T3&gt;$B$43,S42*Parameters!$B$112,($B$38)*(($B$39-1+EXP(-$B$40*(T2-1)))/$B$39))</f>
        <v>0.8861388856365775</v>
      </c>
      <c r="U42" s="236">
        <f>+IF(U3&gt;$B$43,T42*Parameters!$B$112,($B$38)*(($B$39-1+EXP(-$B$40*(U2-1)))/$B$39))</f>
        <v>0.87364684477633581</v>
      </c>
      <c r="V42" s="236">
        <f>+IF(V3&gt;$B$43,U42*Parameters!$B$112,($B$38)*(($B$39-1+EXP(-$B$40*(V2-1)))/$B$39))</f>
        <v>0.86176404793800865</v>
      </c>
      <c r="W42" s="236">
        <f>+IF(W3&gt;$B$43,V42*Parameters!$B$112,($B$38)*(($B$39-1+EXP(-$B$40*(W2-1)))/$B$39))</f>
        <v>0.85046078194002783</v>
      </c>
      <c r="X42" s="236">
        <f>+IF(X3&gt;$B$43,W42*Parameters!$B$112,($B$38)*(($B$39-1+EXP(-$B$40*(X2-1)))/$B$39))</f>
        <v>0.8397087827297901</v>
      </c>
      <c r="Y42" s="236">
        <f>+IF(Y3&gt;$B$43,X42*Parameters!$B$112,($B$38)*(($B$39-1+EXP(-$B$40*(Y2-1)))/$B$39))</f>
        <v>0.82948116470880362</v>
      </c>
      <c r="Z42" s="236">
        <f>+IF(Z3&gt;$B$43,Y42*Parameters!$B$112,($B$38)*(($B$39-1+EXP(-$B$40*(Z2-1)))/$B$39))</f>
        <v>0.81975235350468723</v>
      </c>
      <c r="AA42" s="236">
        <f>+IF(AA3&gt;$B$43,Z42*Parameters!$B$112,($B$38)*(($B$39-1+EXP(-$B$40*(AA2-1)))/$B$39))</f>
        <v>0.40987617675234361</v>
      </c>
      <c r="AB42" s="236">
        <f>+IF(AB3&gt;$B$43,AA42*Parameters!$B$112,($B$38)*(($B$39-1+EXP(-$B$40*(AB2-1)))/$B$39))</f>
        <v>0.20493808837617181</v>
      </c>
      <c r="AC42" s="236">
        <f>+IF(AC3&gt;$B$43,AB42*Parameters!$B$112,($B$38)*(($B$39-1+EXP(-$B$40*(AC2-1)))/$B$39))</f>
        <v>0.1024690441880859</v>
      </c>
      <c r="AD42" s="236">
        <f>+IF(AD3&gt;$B$43,AC42*Parameters!$B$112,($B$38)*(($B$39-1+EXP(-$B$40*(AD2-1)))/$B$39))</f>
        <v>5.1234522094042952E-2</v>
      </c>
      <c r="AE42" s="236">
        <f>+IF(AE3&gt;$B$43,AD42*Parameters!$B$112,($B$38)*(($B$39-1+EXP(-$B$40*(AE2-1)))/$B$39))</f>
        <v>2.5617261047021476E-2</v>
      </c>
      <c r="AF42" s="236">
        <f>+IF(AF3&gt;$B$43,AE42*Parameters!$B$112,($B$38)*(($B$39-1+EXP(-$B$40*(AF2-1)))/$B$39))</f>
        <v>1.2808630523510738E-2</v>
      </c>
      <c r="AG42" s="236">
        <f>+IF(AG3&gt;$B$43,AF42*Parameters!$B$112,($B$38)*(($B$39-1+EXP(-$B$40*(AG2-1)))/$B$39))</f>
        <v>6.404315261755369E-3</v>
      </c>
      <c r="AH42" s="236">
        <f>+IF(AH3&gt;$B$43,AG42*Parameters!$B$112,($B$38)*(($B$39-1+EXP(-$B$40*(AH2-1)))/$B$39))</f>
        <v>3.2021576308776845E-3</v>
      </c>
      <c r="AI42" s="236">
        <f>+IF(AI3&gt;$B$43,AH42*Parameters!$B$112,($B$38)*(($B$39-1+EXP(-$B$40*(AI2-1)))/$B$39))</f>
        <v>1.6010788154388422E-3</v>
      </c>
      <c r="AJ42" s="236">
        <f>+IF(AJ3&gt;$B$43,AI42*Parameters!$B$112,($B$38)*(($B$39-1+EXP(-$B$40*(AJ2-1)))/$B$39))</f>
        <v>8.0053940771942112E-4</v>
      </c>
      <c r="AK42" s="236">
        <f>+IF(AK3&gt;$B$43,AJ42*Parameters!$B$112,($B$38)*(($B$39-1+EXP(-$B$40*(AK2-1)))/$B$39))</f>
        <v>4.0026970385971056E-4</v>
      </c>
      <c r="AL42" s="236">
        <f>+IF(AL3&gt;$B$43,AK42*Parameters!$B$112,($B$38)*(($B$39-1+EXP(-$B$40*(AL2-1)))/$B$39))</f>
        <v>2.0013485192985528E-4</v>
      </c>
      <c r="AM42" s="236">
        <f>+IF(AM3&gt;$B$43,AL42*Parameters!$B$112,($B$38)*(($B$39-1+EXP(-$B$40*(AM2-1)))/$B$39))</f>
        <v>1.0006742596492764E-4</v>
      </c>
      <c r="AN42" s="236">
        <f>+IF(AN3&gt;$B$43,AM42*Parameters!$B$112,($B$38)*(($B$39-1+EXP(-$B$40*(AN2-1)))/$B$39))</f>
        <v>5.003371298246382E-5</v>
      </c>
      <c r="AO42" s="236">
        <f>+IF(AO3&gt;$B$43,AN42*Parameters!$B$112,($B$38)*(($B$39-1+EXP(-$B$40*(AO2-1)))/$B$39))</f>
        <v>2.501685649123191E-5</v>
      </c>
      <c r="AP42" s="236">
        <f>+IF(AP3&gt;$B$43,AO42*Parameters!$B$112,($B$38)*(($B$39-1+EXP(-$B$40*(AP2-1)))/$B$39))</f>
        <v>1.2508428245615955E-5</v>
      </c>
      <c r="AQ42" s="236">
        <f>+IF(AQ3&gt;$B$43,AP42*Parameters!$B$112,($B$38)*(($B$39-1+EXP(-$B$40*(AQ2-1)))/$B$39))</f>
        <v>6.2542141228079775E-6</v>
      </c>
      <c r="AR42" s="236">
        <f>+IF(AR3&gt;$B$43,AQ42*Parameters!$B$112,($B$38)*(($B$39-1+EXP(-$B$40*(AR2-1)))/$B$39))</f>
        <v>3.1271070614039887E-6</v>
      </c>
      <c r="AS42" s="236">
        <f>+IF(AS3&gt;$B$43,AR42*Parameters!$B$112,($B$38)*(($B$39-1+EXP(-$B$40*(AS2-1)))/$B$39))</f>
        <v>1.5635535307019944E-6</v>
      </c>
      <c r="AT42" s="236">
        <f>+IF(AT3&gt;$B$43,AS42*Parameters!$B$112,($B$38)*(($B$39-1+EXP(-$B$40*(AT2-1)))/$B$39))</f>
        <v>7.8177676535099719E-7</v>
      </c>
      <c r="AU42" s="236">
        <f>+IF(AU3&gt;$B$43,AT42*Parameters!$B$112,($B$38)*(($B$39-1+EXP(-$B$40*(AU2-1)))/$B$39))</f>
        <v>3.9088838267549859E-7</v>
      </c>
      <c r="AV42" s="236">
        <f>+IF(AV3&gt;$B$43,AU42*Parameters!$B$112,($B$38)*(($B$39-1+EXP(-$B$40*(AV2-1)))/$B$39))</f>
        <v>1.954441913377493E-7</v>
      </c>
      <c r="AW42" s="236">
        <f>+IF(AW3&gt;$B$43,AV42*Parameters!$B$112,($B$38)*(($B$39-1+EXP(-$B$40*(AW2-1)))/$B$39))</f>
        <v>9.7722095668874648E-8</v>
      </c>
      <c r="AX42" s="236">
        <f>+IF(AX3&gt;$B$43,AW42*Parameters!$B$112,($B$38)*(($B$39-1+EXP(-$B$40*(AX2-1)))/$B$39))</f>
        <v>4.8861047834437324E-8</v>
      </c>
      <c r="AY42" s="236">
        <f>+IF(AY3&gt;$B$43,AX42*Parameters!$B$112,($B$38)*(($B$39-1+EXP(-$B$40*(AY2-1)))/$B$39))</f>
        <v>2.4430523917218662E-8</v>
      </c>
      <c r="AZ42" s="236">
        <f>+IF(AZ3&gt;$B$43,AY42*Parameters!$B$112,($B$38)*(($B$39-1+EXP(-$B$40*(AZ2-1)))/$B$39))</f>
        <v>1.2215261958609331E-8</v>
      </c>
      <c r="BA42" s="236">
        <f>+IF(BA3&gt;$B$43,AZ42*Parameters!$B$112,($B$38)*(($B$39-1+EXP(-$B$40*(BA2-1)))/$B$39))</f>
        <v>6.1076309793046655E-9</v>
      </c>
      <c r="BB42" s="236">
        <f>+IF(BB3&gt;$B$43,BA42*Parameters!$B$112,($B$38)*(($B$39-1+EXP(-$B$40*(BB2-1)))/$B$39))</f>
        <v>3.0538154896523328E-9</v>
      </c>
      <c r="BC42" s="236">
        <f>+IF(BC3&gt;$B$43,BB42*Parameters!$B$112,($B$38)*(($B$39-1+EXP(-$B$40*(BC2-1)))/$B$39))</f>
        <v>1.5269077448261664E-9</v>
      </c>
      <c r="BD42" s="236">
        <f>+IF(BD3&gt;$B$43,BC42*Parameters!$B$112,($B$38)*(($B$39-1+EXP(-$B$40*(BD2-1)))/$B$39))</f>
        <v>7.6345387241308319E-10</v>
      </c>
      <c r="BE42" s="236">
        <f>+IF(BE3&gt;$B$43,BD42*Parameters!$B$112,($B$38)*(($B$39-1+EXP(-$B$40*(BE2-1)))/$B$39))</f>
        <v>3.8172693620654159E-10</v>
      </c>
      <c r="BF42" s="236">
        <f>+IF(BF3&gt;$B$43,BE42*Parameters!$B$112,($B$38)*(($B$39-1+EXP(-$B$40*(BF2-1)))/$B$39))</f>
        <v>1.908634681032708E-10</v>
      </c>
      <c r="BG42" s="236">
        <f>+IF(BG3&gt;$B$43,BF42*Parameters!$B$112,($B$38)*(($B$39-1+EXP(-$B$40*(BG2-1)))/$B$39))</f>
        <v>9.5431734051635399E-11</v>
      </c>
      <c r="BH42" s="236">
        <f>+IF(BH3&gt;$B$43,BG42*Parameters!$B$112,($B$38)*(($B$39-1+EXP(-$B$40*(BH2-1)))/$B$39))</f>
        <v>4.7715867025817699E-11</v>
      </c>
      <c r="BI42" s="236">
        <f>+IF(BI3&gt;$B$43,BH42*Parameters!$B$112,($B$38)*(($B$39-1+EXP(-$B$40*(BI2-1)))/$B$39))</f>
        <v>2.385793351290885E-11</v>
      </c>
    </row>
    <row r="43" spans="1:61" s="242" customFormat="1" ht="15">
      <c r="A43" s="241" t="s">
        <v>144</v>
      </c>
      <c r="B43" s="236">
        <f>+Parameters!B59</f>
        <v>2250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</row>
    <row r="44" spans="1:61" s="97" customFormat="1" ht="15">
      <c r="A44" s="96" t="s">
        <v>6</v>
      </c>
      <c r="B44" s="236">
        <f>+Parameters!B58</f>
        <v>2.8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</row>
    <row r="45" spans="1:61" ht="15">
      <c r="A45" s="86" t="s">
        <v>7</v>
      </c>
      <c r="B45" s="72"/>
      <c r="C45" s="72"/>
      <c r="D45" s="72"/>
      <c r="E45" s="72"/>
      <c r="F45" s="72"/>
      <c r="G45" s="72"/>
      <c r="H45" s="7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</row>
    <row r="46" spans="1:61" s="94" customFormat="1" ht="15">
      <c r="A46" s="93" t="s">
        <v>8</v>
      </c>
      <c r="B46" s="149">
        <f>B47</f>
        <v>0.14451912616933599</v>
      </c>
      <c r="C46" s="92">
        <f>+B46*(1-B51)</f>
        <v>0.1216851042345809</v>
      </c>
      <c r="D46" s="92">
        <f t="shared" ref="D46:BI46" si="18">+C46*(1-C51)</f>
        <v>0.10366231769009161</v>
      </c>
      <c r="E46" s="92">
        <f t="shared" si="18"/>
        <v>8.9268064441623635E-2</v>
      </c>
      <c r="F46" s="92">
        <f t="shared" si="18"/>
        <v>7.7645440017743275E-2</v>
      </c>
      <c r="G46" s="92">
        <f t="shared" si="18"/>
        <v>6.8165186597799715E-2</v>
      </c>
      <c r="H46" s="92">
        <f t="shared" si="18"/>
        <v>6.0359367966187363E-2</v>
      </c>
      <c r="I46" s="92">
        <f t="shared" si="18"/>
        <v>5.3875888078717564E-2</v>
      </c>
      <c r="J46" s="92">
        <f t="shared" si="18"/>
        <v>4.8446869981267564E-2</v>
      </c>
      <c r="K46" s="92">
        <f t="shared" si="18"/>
        <v>4.3866384311339678E-2</v>
      </c>
      <c r="L46" s="92">
        <f t="shared" si="18"/>
        <v>3.9974570231011232E-2</v>
      </c>
      <c r="M46" s="92">
        <f t="shared" si="18"/>
        <v>3.6646182891160617E-2</v>
      </c>
      <c r="N46" s="92">
        <f t="shared" si="18"/>
        <v>3.378224315478634E-2</v>
      </c>
      <c r="O46" s="92">
        <f t="shared" si="18"/>
        <v>3.130388632561764E-2</v>
      </c>
      <c r="P46" s="92">
        <f t="shared" si="18"/>
        <v>2.9147786475812829E-2</v>
      </c>
      <c r="Q46" s="92">
        <f t="shared" si="18"/>
        <v>2.7262721267511808E-2</v>
      </c>
      <c r="R46" s="92">
        <f t="shared" si="18"/>
        <v>2.5606970343766244E-2</v>
      </c>
      <c r="S46" s="92">
        <f t="shared" si="18"/>
        <v>2.41463285870872E-2</v>
      </c>
      <c r="T46" s="92">
        <f t="shared" si="18"/>
        <v>2.2852576904619663E-2</v>
      </c>
      <c r="U46" s="92">
        <f t="shared" si="18"/>
        <v>2.1702296304713146E-2</v>
      </c>
      <c r="V46" s="92">
        <f t="shared" si="18"/>
        <v>2.0675941600669861E-2</v>
      </c>
      <c r="W46" s="92">
        <f t="shared" si="18"/>
        <v>1.9757112956252879E-2</v>
      </c>
      <c r="X46" s="92">
        <f t="shared" si="18"/>
        <v>1.8931979281740872E-2</v>
      </c>
      <c r="Y46" s="92">
        <f t="shared" si="18"/>
        <v>1.8188818985801082E-2</v>
      </c>
      <c r="Z46" s="92">
        <f t="shared" si="18"/>
        <v>1.7517652023127377E-2</v>
      </c>
      <c r="AA46" s="92">
        <f t="shared" si="18"/>
        <v>1.6909943413127963E-2</v>
      </c>
      <c r="AB46" s="92">
        <f t="shared" si="18"/>
        <v>1.6358363047972554E-2</v>
      </c>
      <c r="AC46" s="92">
        <f t="shared" si="18"/>
        <v>1.5856590089764009E-2</v>
      </c>
      <c r="AD46" s="92">
        <f t="shared" si="18"/>
        <v>1.5399152884542877E-2</v>
      </c>
      <c r="AE46" s="92">
        <f t="shared" si="18"/>
        <v>1.4981297317246359E-2</v>
      </c>
      <c r="AF46" s="92">
        <f t="shared" si="18"/>
        <v>1.4598878057741302E-2</v>
      </c>
      <c r="AG46" s="92">
        <f t="shared" si="18"/>
        <v>1.4248268321389052E-2</v>
      </c>
      <c r="AH46" s="92">
        <f t="shared" si="18"/>
        <v>1.3926284674917798E-2</v>
      </c>
      <c r="AI46" s="92">
        <f t="shared" si="18"/>
        <v>1.3630124123834105E-2</v>
      </c>
      <c r="AJ46" s="92">
        <f t="shared" si="18"/>
        <v>1.335731126900468E-2</v>
      </c>
      <c r="AK46" s="92">
        <f t="shared" si="18"/>
        <v>1.3105653753215792E-2</v>
      </c>
      <c r="AL46" s="92">
        <f t="shared" si="18"/>
        <v>1.2873204560486157E-2</v>
      </c>
      <c r="AM46" s="92">
        <f t="shared" si="18"/>
        <v>1.2658230002149402E-2</v>
      </c>
      <c r="AN46" s="92">
        <f t="shared" si="18"/>
        <v>1.2459182439843569E-2</v>
      </c>
      <c r="AO46" s="92">
        <f t="shared" si="18"/>
        <v>1.2274676968505992E-2</v>
      </c>
      <c r="AP46" s="92">
        <f t="shared" si="18"/>
        <v>1.210347142147989E-2</v>
      </c>
      <c r="AQ46" s="92">
        <f t="shared" si="18"/>
        <v>1.1944449172017736E-2</v>
      </c>
      <c r="AR46" s="92">
        <f t="shared" si="18"/>
        <v>1.1796604296353562E-2</v>
      </c>
      <c r="AS46" s="92">
        <f t="shared" si="18"/>
        <v>1.1659028737435321E-2</v>
      </c>
      <c r="AT46" s="92">
        <f t="shared" si="18"/>
        <v>1.1530901168750472E-2</v>
      </c>
      <c r="AU46" s="92">
        <f t="shared" si="18"/>
        <v>1.141147730711361E-2</v>
      </c>
      <c r="AV46" s="92">
        <f t="shared" si="18"/>
        <v>1.1300081463926455E-2</v>
      </c>
      <c r="AW46" s="92">
        <f t="shared" si="18"/>
        <v>1.1196099157944582E-2</v>
      </c>
      <c r="AX46" s="92">
        <f t="shared" si="18"/>
        <v>1.1098970640328911E-2</v>
      </c>
      <c r="AY46" s="92">
        <f t="shared" si="18"/>
        <v>1.1008185205792094E-2</v>
      </c>
      <c r="AZ46" s="92">
        <f t="shared" si="18"/>
        <v>1.0923276182829671E-2</v>
      </c>
      <c r="BA46" s="92">
        <f t="shared" si="18"/>
        <v>1.0843816512044774E-2</v>
      </c>
      <c r="BB46" s="92">
        <f t="shared" si="18"/>
        <v>1.0769414834992871E-2</v>
      </c>
      <c r="BC46" s="92">
        <f t="shared" si="18"/>
        <v>1.0699712027243399E-2</v>
      </c>
      <c r="BD46" s="92">
        <f t="shared" si="18"/>
        <v>1.063437811884748E-2</v>
      </c>
      <c r="BE46" s="92">
        <f t="shared" si="18"/>
        <v>1.0573109553416931E-2</v>
      </c>
      <c r="BF46" s="92">
        <f t="shared" si="18"/>
        <v>1.0515626743806293E-2</v>
      </c>
      <c r="BG46" s="92">
        <f t="shared" si="18"/>
        <v>1.0461671888149723E-2</v>
      </c>
      <c r="BH46" s="92">
        <f t="shared" si="18"/>
        <v>1.0411007014905195E-2</v>
      </c>
      <c r="BI46" s="92">
        <f t="shared" si="18"/>
        <v>1.0363412229737764E-2</v>
      </c>
    </row>
    <row r="47" spans="1:61" ht="15">
      <c r="A47" s="74" t="s">
        <v>9</v>
      </c>
      <c r="B47" s="146">
        <f>+Parameters!B65</f>
        <v>0.14451912616933599</v>
      </c>
      <c r="C47" s="87">
        <f>+C46/B46</f>
        <v>0.84199999999999997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</row>
    <row r="48" spans="1:61" ht="15">
      <c r="A48" s="74" t="s">
        <v>10</v>
      </c>
      <c r="B48" s="146">
        <f>+Parameters!B66</f>
        <v>15.8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</row>
    <row r="49" spans="1:61" ht="15">
      <c r="A49" s="74" t="s">
        <v>11</v>
      </c>
      <c r="B49" s="146">
        <f>+Parameters!B67</f>
        <v>0.64559999999999995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</row>
    <row r="50" spans="1:61" ht="15">
      <c r="A50" s="74" t="s">
        <v>12</v>
      </c>
      <c r="B50" s="146">
        <f>+Parameters!B68</f>
        <v>2.0000000000000001E-4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</row>
    <row r="51" spans="1:61" s="94" customFormat="1" ht="15">
      <c r="A51" s="95" t="s">
        <v>13</v>
      </c>
      <c r="B51" s="245">
        <f>+Parameters!B66/100</f>
        <v>0.158</v>
      </c>
      <c r="C51" s="149">
        <f>+B$51*(1-   ($B$49*EXP(-$B$50*10*(C2-1)))/100)^10</f>
        <v>0.14811004730493141</v>
      </c>
      <c r="D51" s="149">
        <f t="shared" ref="D51:BI51" si="19">+C$51*(1-   ($B$49*EXP(-$B$50*10*(D2-1)))/100)^10</f>
        <v>0.13885714278066766</v>
      </c>
      <c r="E51" s="149">
        <f t="shared" si="19"/>
        <v>0.13019913108434114</v>
      </c>
      <c r="F51" s="149">
        <f t="shared" si="19"/>
        <v>0.12209671833628816</v>
      </c>
      <c r="G51" s="149">
        <f t="shared" si="19"/>
        <v>0.11451327314145893</v>
      </c>
      <c r="H51" s="149">
        <f t="shared" si="19"/>
        <v>0.10741464176864424</v>
      </c>
      <c r="I51" s="149">
        <f t="shared" si="19"/>
        <v>0.10076897645784903</v>
      </c>
      <c r="J51" s="149">
        <f t="shared" si="19"/>
        <v>9.4546575902611951E-2</v>
      </c>
      <c r="K51" s="149">
        <f t="shared" si="19"/>
        <v>8.871973702474481E-2</v>
      </c>
      <c r="L51" s="149">
        <f t="shared" si="19"/>
        <v>8.3262617224300756E-2</v>
      </c>
      <c r="M51" s="149">
        <f t="shared" si="19"/>
        <v>7.8151106347970706E-2</v>
      </c>
      <c r="N51" s="149">
        <f t="shared" si="19"/>
        <v>7.3362707674950872E-2</v>
      </c>
      <c r="O51" s="149">
        <f t="shared" si="19"/>
        <v>6.8876427270960341E-2</v>
      </c>
      <c r="P51" s="149">
        <f t="shared" si="19"/>
        <v>6.4672671108842894E-2</v>
      </c>
      <c r="Q51" s="149">
        <f t="shared" si="19"/>
        <v>6.0733149398357125E-2</v>
      </c>
      <c r="R51" s="149">
        <f t="shared" si="19"/>
        <v>5.7040787608621586E-2</v>
      </c>
      <c r="S51" s="149">
        <f t="shared" si="19"/>
        <v>5.3579643704484266E-2</v>
      </c>
      <c r="T51" s="149">
        <f t="shared" si="19"/>
        <v>5.033483115306734E-2</v>
      </c>
      <c r="U51" s="149">
        <f t="shared" si="19"/>
        <v>4.7292447289109689E-2</v>
      </c>
      <c r="V51" s="149">
        <f t="shared" si="19"/>
        <v>4.4439506657690253E-2</v>
      </c>
      <c r="W51" s="149">
        <f t="shared" si="19"/>
        <v>4.1763878980651453E-2</v>
      </c>
      <c r="X51" s="149">
        <f t="shared" si="19"/>
        <v>3.9254231418715826E-2</v>
      </c>
      <c r="Y51" s="149">
        <f t="shared" si="19"/>
        <v>3.6899974825064012E-2</v>
      </c>
      <c r="Z51" s="149">
        <f t="shared" si="19"/>
        <v>3.4691213708155554E-2</v>
      </c>
      <c r="AA51" s="149">
        <f t="shared" si="19"/>
        <v>3.2618699641962692E-2</v>
      </c>
      <c r="AB51" s="149">
        <f t="shared" si="19"/>
        <v>3.0673787880672768E-2</v>
      </c>
      <c r="AC51" s="149">
        <f t="shared" si="19"/>
        <v>2.8848396952408015E-2</v>
      </c>
      <c r="AD51" s="149">
        <f t="shared" si="19"/>
        <v>2.7134971022720816E-2</v>
      </c>
      <c r="AE51" s="149">
        <f t="shared" si="19"/>
        <v>2.5526444833640541E-2</v>
      </c>
      <c r="AF51" s="149">
        <f t="shared" si="19"/>
        <v>2.4016211037966251E-2</v>
      </c>
      <c r="AG51" s="149">
        <f t="shared" si="19"/>
        <v>2.2598089761399532E-2</v>
      </c>
      <c r="AH51" s="149">
        <f t="shared" si="19"/>
        <v>2.1266300237068915E-2</v>
      </c>
      <c r="AI51" s="149">
        <f t="shared" si="19"/>
        <v>2.0015434368082879E-2</v>
      </c>
      <c r="AJ51" s="149">
        <f t="shared" si="19"/>
        <v>1.8840432084026779E-2</v>
      </c>
      <c r="AK51" s="149">
        <f t="shared" si="19"/>
        <v>1.7736558366849748E-2</v>
      </c>
      <c r="AL51" s="149">
        <f t="shared" si="19"/>
        <v>1.6699381830427143E-2</v>
      </c>
      <c r="AM51" s="149">
        <f t="shared" si="19"/>
        <v>1.572475474628246E-2</v>
      </c>
      <c r="AN51" s="149">
        <f t="shared" si="19"/>
        <v>1.4808794415558215E-2</v>
      </c>
      <c r="AO51" s="149">
        <f t="shared" si="19"/>
        <v>1.3947865794381158E-2</v>
      </c>
      <c r="AP51" s="149">
        <f t="shared" si="19"/>
        <v>1.3138565286314415E-2</v>
      </c>
      <c r="AQ51" s="149">
        <f t="shared" si="19"/>
        <v>1.2377705621664813E-2</v>
      </c>
      <c r="AR51" s="149">
        <f t="shared" si="19"/>
        <v>1.1662301749052096E-2</v>
      </c>
      <c r="AS51" s="149">
        <f t="shared" si="19"/>
        <v>1.0989557669881328E-2</v>
      </c>
      <c r="AT51" s="149">
        <f t="shared" si="19"/>
        <v>1.0356854151218205E-2</v>
      </c>
      <c r="AU51" s="149">
        <f t="shared" si="19"/>
        <v>9.7617372570784362E-3</v>
      </c>
      <c r="AV51" s="149">
        <f t="shared" si="19"/>
        <v>9.2019076423314142E-3</v>
      </c>
      <c r="AW51" s="149">
        <f t="shared" si="19"/>
        <v>8.675210557308289E-3</v>
      </c>
      <c r="AX51" s="149">
        <f t="shared" si="19"/>
        <v>8.1796265148177741E-3</v>
      </c>
      <c r="AY51" s="149">
        <f t="shared" si="19"/>
        <v>7.7132625746292698E-3</v>
      </c>
      <c r="AZ51" s="149">
        <f t="shared" si="19"/>
        <v>7.2743442036007329E-3</v>
      </c>
      <c r="BA51" s="149">
        <f t="shared" si="19"/>
        <v>6.8612076725256882E-3</v>
      </c>
      <c r="BB51" s="149">
        <f t="shared" si="19"/>
        <v>6.4722929534656573E-3</v>
      </c>
      <c r="BC51" s="149">
        <f t="shared" si="19"/>
        <v>6.1061370838360962E-3</v>
      </c>
      <c r="BD51" s="149">
        <f t="shared" si="19"/>
        <v>5.7613679658391247E-3</v>
      </c>
      <c r="BE51" s="149">
        <f t="shared" si="19"/>
        <v>5.4366985719977584E-3</v>
      </c>
      <c r="BF51" s="149">
        <f t="shared" si="19"/>
        <v>5.1309215295559261E-3</v>
      </c>
      <c r="BG51" s="149">
        <f t="shared" si="19"/>
        <v>4.8429040583768384E-3</v>
      </c>
      <c r="BH51" s="149">
        <f t="shared" si="19"/>
        <v>4.5715832387098034E-3</v>
      </c>
      <c r="BI51" s="149">
        <f t="shared" si="19"/>
        <v>4.3159615868112585E-3</v>
      </c>
    </row>
    <row r="52" spans="1:61" s="97" customFormat="1" ht="15">
      <c r="A52" s="96" t="s">
        <v>14</v>
      </c>
      <c r="B52" s="87">
        <f>$B53*0.9^(B2-1)</f>
        <v>1.6</v>
      </c>
      <c r="C52" s="87">
        <f>$B53*(1-Parameters!$B$70)^(C2-1)</f>
        <v>1.2800000000000002</v>
      </c>
      <c r="D52" s="87">
        <f>$B53*(1-Parameters!$B$70)^(D2-1)</f>
        <v>1.0240000000000002</v>
      </c>
      <c r="E52" s="87">
        <f>$B53*(1-Parameters!$B$70)^(E2-1)</f>
        <v>0.81920000000000026</v>
      </c>
      <c r="F52" s="87">
        <f>$B53*(1-Parameters!$B$70)^(F2-1)</f>
        <v>0.65536000000000039</v>
      </c>
      <c r="G52" s="87">
        <f>$B53*(1-Parameters!$B$70)^(G2-1)</f>
        <v>0.52428800000000031</v>
      </c>
      <c r="H52" s="87">
        <f>$B53*(1-Parameters!$B$70)^(H2-1)</f>
        <v>0.41943040000000026</v>
      </c>
      <c r="I52" s="87">
        <f>$B53*(1-Parameters!$B$70)^(I2-1)</f>
        <v>0.33554432000000028</v>
      </c>
      <c r="J52" s="87">
        <f>$B53*(1-Parameters!$B$70)^(J2-1)</f>
        <v>0.26843545600000024</v>
      </c>
      <c r="K52" s="87">
        <f>$B53*(1-Parameters!$B$70)^(K2-1)</f>
        <v>0.2147483648000002</v>
      </c>
      <c r="L52" s="87">
        <f>$B53*(1-Parameters!$B$70)^(L2-1)</f>
        <v>0.17179869184000018</v>
      </c>
      <c r="M52" s="87">
        <f>$B53*(1-Parameters!$B$70)^(M2-1)</f>
        <v>0.13743895347200016</v>
      </c>
      <c r="N52" s="87">
        <f>$B53*(1-Parameters!$B$70)^(N2-1)</f>
        <v>0.10995116277760016</v>
      </c>
      <c r="O52" s="87">
        <f>$B53*(1-Parameters!$B$70)^(O2-1)</f>
        <v>8.7960930222080125E-2</v>
      </c>
      <c r="P52" s="87">
        <f>$B53*(1-Parameters!$B$70)^(P2-1)</f>
        <v>7.0368744177664103E-2</v>
      </c>
      <c r="Q52" s="87">
        <f>$B53*(1-Parameters!$B$70)^(Q2-1)</f>
        <v>5.6294995342131296E-2</v>
      </c>
      <c r="R52" s="87">
        <f>$B53*(1-Parameters!$B$70)^(R2-1)</f>
        <v>4.503599627370504E-2</v>
      </c>
      <c r="S52" s="87">
        <f>$B53*(1-Parameters!$B$70)^(S2-1)</f>
        <v>3.6028797018964033E-2</v>
      </c>
      <c r="T52" s="87">
        <f>$B53*(1-Parameters!$B$70)^(T2-1)</f>
        <v>2.8823037615171229E-2</v>
      </c>
      <c r="U52" s="87">
        <f>$B53*(1-Parameters!$B$70)^(U2-1)</f>
        <v>2.3058430092136983E-2</v>
      </c>
      <c r="V52" s="87">
        <f>$B53*(1-Parameters!$B$70)^(V2-1)</f>
        <v>1.8446744073709592E-2</v>
      </c>
      <c r="W52" s="87">
        <f>$B53*(1-Parameters!$B$70)^(W2-1)</f>
        <v>1.4757395258967677E-2</v>
      </c>
      <c r="X52" s="87">
        <f>$B53*(1-Parameters!$B$70)^(X2-1)</f>
        <v>1.180591620717414E-2</v>
      </c>
      <c r="Y52" s="87">
        <f>$B53*(1-Parameters!$B$70)^(Y2-1)</f>
        <v>9.444732965739314E-3</v>
      </c>
      <c r="Z52" s="87">
        <f>$B53*(1-Parameters!$B$70)^(Z2-1)</f>
        <v>7.5557863725914517E-3</v>
      </c>
      <c r="AA52" s="87">
        <f>$B53*(1-Parameters!$B$70)^(AA2-1)</f>
        <v>6.0446290980731617E-3</v>
      </c>
      <c r="AB52" s="87">
        <f>$B53*(1-Parameters!$B$70)^(AB2-1)</f>
        <v>4.8357032784585308E-3</v>
      </c>
      <c r="AC52" s="87">
        <f>$B53*(1-Parameters!$B$70)^(AC2-1)</f>
        <v>3.8685626227668241E-3</v>
      </c>
      <c r="AD52" s="87">
        <f>$B53*(1-Parameters!$B$70)^(AD2-1)</f>
        <v>3.0948500982134605E-3</v>
      </c>
      <c r="AE52" s="87">
        <f>$B53*(1-Parameters!$B$70)^(AE2-1)</f>
        <v>2.4758800785707686E-3</v>
      </c>
      <c r="AF52" s="87">
        <f>$B53*(1-Parameters!$B$70)^(AF2-1)</f>
        <v>1.9807040628566147E-3</v>
      </c>
      <c r="AG52" s="87">
        <f>$B53*(1-Parameters!$B$70)^(AG2-1)</f>
        <v>1.5845632502852923E-3</v>
      </c>
      <c r="AH52" s="87">
        <f>$B53*(1-Parameters!$B$70)^(AH2-1)</f>
        <v>1.2676506002282338E-3</v>
      </c>
      <c r="AI52" s="87">
        <f>$B53*(1-Parameters!$B$70)^(AI2-1)</f>
        <v>1.0141204801825871E-3</v>
      </c>
      <c r="AJ52" s="87">
        <f>$B53*(1-Parameters!$B$70)^(AJ2-1)</f>
        <v>8.1129638414606997E-4</v>
      </c>
      <c r="AK52" s="87">
        <f>$B53*(1-Parameters!$B$70)^(AK2-1)</f>
        <v>6.4903710731685591E-4</v>
      </c>
      <c r="AL52" s="87">
        <f>$B53*(1-Parameters!$B$70)^(AL2-1)</f>
        <v>5.1922968585348486E-4</v>
      </c>
      <c r="AM52" s="87">
        <f>$B53*(1-Parameters!$B$70)^(AM2-1)</f>
        <v>4.1538374868278793E-4</v>
      </c>
      <c r="AN52" s="87">
        <f>$B53*(1-Parameters!$B$70)^(AN2-1)</f>
        <v>3.323069989462303E-4</v>
      </c>
      <c r="AO52" s="87">
        <f>$B53*(1-Parameters!$B$70)^(AO2-1)</f>
        <v>2.6584559915698429E-4</v>
      </c>
      <c r="AP52" s="87">
        <f>$B53*(1-Parameters!$B$70)^(AP2-1)</f>
        <v>2.1267647932558749E-4</v>
      </c>
      <c r="AQ52" s="87">
        <f>$B53*(1-Parameters!$B$70)^(AQ2-1)</f>
        <v>1.7014118346046997E-4</v>
      </c>
      <c r="AR52" s="87">
        <f>$B53*(1-Parameters!$B$70)^(AR2-1)</f>
        <v>1.3611294676837599E-4</v>
      </c>
      <c r="AS52" s="87">
        <f>$B53*(1-Parameters!$B$70)^(AS2-1)</f>
        <v>1.088903574147008E-4</v>
      </c>
      <c r="AT52" s="87">
        <f>$B53*(1-Parameters!$B$70)^(AT2-1)</f>
        <v>8.7112285931760679E-5</v>
      </c>
      <c r="AU52" s="87">
        <f>$B53*(1-Parameters!$B$70)^(AU2-1)</f>
        <v>6.9689828745408551E-5</v>
      </c>
      <c r="AV52" s="87">
        <f>$B53*(1-Parameters!$B$70)^(AV2-1)</f>
        <v>5.5751862996326834E-5</v>
      </c>
      <c r="AW52" s="87">
        <f>$B53*(1-Parameters!$B$70)^(AW2-1)</f>
        <v>4.4601490397061476E-5</v>
      </c>
      <c r="AX52" s="87">
        <f>$B53*(1-Parameters!$B$70)^(AX2-1)</f>
        <v>3.5681192317649184E-5</v>
      </c>
      <c r="AY52" s="87">
        <f>$B53*(1-Parameters!$B$70)^(AY2-1)</f>
        <v>2.854495385411935E-5</v>
      </c>
      <c r="AZ52" s="87">
        <f>$B53*(1-Parameters!$B$70)^(AZ2-1)</f>
        <v>2.283596308329548E-5</v>
      </c>
      <c r="BA52" s="87">
        <f>$B53*(1-Parameters!$B$70)^(BA2-1)</f>
        <v>1.8268770466636385E-5</v>
      </c>
      <c r="BB52" s="87">
        <f>$B53*(1-Parameters!$B$70)^(BB2-1)</f>
        <v>1.4615016373309114E-5</v>
      </c>
      <c r="BC52" s="87">
        <f>$B53*(1-Parameters!$B$70)^(BC2-1)</f>
        <v>1.1692013098647291E-5</v>
      </c>
      <c r="BD52" s="87">
        <f>$B53*(1-Parameters!$B$70)^(BD2-1)</f>
        <v>9.3536104789178345E-6</v>
      </c>
      <c r="BE52" s="87">
        <f>$B53*(1-Parameters!$B$70)^(BE2-1)</f>
        <v>7.4828883831342681E-6</v>
      </c>
      <c r="BF52" s="87">
        <f>$B53*(1-Parameters!$B$70)^(BF2-1)</f>
        <v>5.9863107065074145E-6</v>
      </c>
      <c r="BG52" s="87">
        <f>$B53*(1-Parameters!$B$70)^(BG2-1)</f>
        <v>4.7890485652059316E-6</v>
      </c>
      <c r="BH52" s="87">
        <f>$B53*(1-Parameters!$B$70)^(BH2-1)</f>
        <v>3.831238852164746E-6</v>
      </c>
      <c r="BI52" s="87">
        <f>$B53*(1-Parameters!$B$70)^(BI2-1)</f>
        <v>3.0649910817317971E-6</v>
      </c>
    </row>
    <row r="53" spans="1:61" ht="13.5" customHeight="1">
      <c r="A53" s="74" t="s">
        <v>15</v>
      </c>
      <c r="B53" s="87">
        <f>+Parameters!B69</f>
        <v>1.6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</row>
    <row r="54" spans="1:61" ht="13.5" customHeight="1">
      <c r="A54" s="86" t="s">
        <v>98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</row>
    <row r="55" spans="1:61" ht="13.5" customHeight="1">
      <c r="A55" s="74" t="s">
        <v>148</v>
      </c>
      <c r="B55" s="87">
        <f>+Parameters!B72</f>
        <v>6000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</row>
    <row r="56" spans="1:61" ht="15">
      <c r="A56" s="86" t="s">
        <v>16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</row>
    <row r="57" spans="1:61" ht="16.5">
      <c r="A57" s="150" t="s">
        <v>241</v>
      </c>
      <c r="B57" s="151">
        <v>787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</row>
    <row r="58" spans="1:61" ht="16.5">
      <c r="A58" s="150" t="s">
        <v>242</v>
      </c>
      <c r="B58" s="151">
        <v>829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</row>
    <row r="59" spans="1:61" s="97" customFormat="1" ht="15">
      <c r="A59" s="96" t="s">
        <v>17</v>
      </c>
      <c r="B59" s="236">
        <f>+Parameters!B76</f>
        <v>1600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</row>
    <row r="60" spans="1:61" s="97" customFormat="1" ht="15">
      <c r="A60" s="96" t="s">
        <v>18</v>
      </c>
      <c r="B60" s="236">
        <f>+Parameters!B77</f>
        <v>10010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</row>
    <row r="61" spans="1:61" s="97" customFormat="1" ht="15">
      <c r="A61" s="96" t="s">
        <v>19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</row>
    <row r="62" spans="1:61" s="97" customFormat="1" ht="15">
      <c r="A62" s="96" t="s">
        <v>59</v>
      </c>
      <c r="B62" s="236">
        <f>+Parameters!B79</f>
        <v>88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</row>
    <row r="63" spans="1:61" s="97" customFormat="1" ht="15">
      <c r="A63" s="96" t="s">
        <v>60</v>
      </c>
      <c r="B63" s="236">
        <f>+Parameters!B80</f>
        <v>4.7039999999999997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</row>
    <row r="64" spans="1:61" s="97" customFormat="1" ht="15">
      <c r="A64" s="96" t="s">
        <v>61</v>
      </c>
      <c r="B64" s="236">
        <f>+Parameters!B81</f>
        <v>12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</row>
    <row r="65" spans="1:61" s="97" customFormat="1" ht="27.75">
      <c r="A65" s="96" t="s">
        <v>62</v>
      </c>
      <c r="B65" s="236">
        <f>+Parameters!B82</f>
        <v>94.796000000000006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</row>
    <row r="66" spans="1:61" s="97" customFormat="1" ht="15">
      <c r="A66" s="96" t="s">
        <v>63</v>
      </c>
      <c r="B66" s="236">
        <f>+Parameters!B83</f>
        <v>7.4999999999999997E-2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</row>
    <row r="67" spans="1:61" s="97" customFormat="1" ht="15">
      <c r="A67" s="96" t="s">
        <v>64</v>
      </c>
      <c r="B67" s="236">
        <f>+Parameters!B84</f>
        <v>0.5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</row>
    <row r="68" spans="1:61" s="97" customFormat="1" ht="15">
      <c r="A68" s="96" t="s">
        <v>65</v>
      </c>
      <c r="B68" s="236">
        <f>+Parameters!B85</f>
        <v>99.924999999999997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</row>
    <row r="69" spans="1:61" s="97" customFormat="1" ht="15">
      <c r="A69" s="238" t="s">
        <v>20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</row>
    <row r="70" spans="1:61" s="72" customFormat="1" ht="15">
      <c r="A70" s="246" t="s">
        <v>21</v>
      </c>
      <c r="B70" s="236">
        <f t="shared" ref="B70:L70" si="20">+$B$71+0.1*($B$72-$B$71)*(B2-1)</f>
        <v>0.83</v>
      </c>
      <c r="C70" s="236">
        <f t="shared" si="20"/>
        <v>0.77699999999999991</v>
      </c>
      <c r="D70" s="236">
        <f t="shared" si="20"/>
        <v>0.72399999999999998</v>
      </c>
      <c r="E70" s="236">
        <f t="shared" si="20"/>
        <v>0.67099999999999993</v>
      </c>
      <c r="F70" s="236">
        <f t="shared" si="20"/>
        <v>0.61799999999999988</v>
      </c>
      <c r="G70" s="236">
        <f t="shared" si="20"/>
        <v>0.56499999999999995</v>
      </c>
      <c r="H70" s="236">
        <f t="shared" si="20"/>
        <v>0.5119999999999999</v>
      </c>
      <c r="I70" s="236">
        <f t="shared" si="20"/>
        <v>0.45899999999999991</v>
      </c>
      <c r="J70" s="236">
        <f t="shared" si="20"/>
        <v>0.40599999999999992</v>
      </c>
      <c r="K70" s="236">
        <f t="shared" si="20"/>
        <v>0.35299999999999992</v>
      </c>
      <c r="L70" s="236">
        <f t="shared" si="20"/>
        <v>0.29999999999999993</v>
      </c>
      <c r="M70" s="236">
        <f>+$B$72</f>
        <v>0.3</v>
      </c>
      <c r="N70" s="236">
        <f t="shared" ref="N70:BI70" si="21">+$B$72</f>
        <v>0.3</v>
      </c>
      <c r="O70" s="236">
        <f t="shared" si="21"/>
        <v>0.3</v>
      </c>
      <c r="P70" s="236">
        <f t="shared" si="21"/>
        <v>0.3</v>
      </c>
      <c r="Q70" s="236">
        <f t="shared" si="21"/>
        <v>0.3</v>
      </c>
      <c r="R70" s="236">
        <f t="shared" si="21"/>
        <v>0.3</v>
      </c>
      <c r="S70" s="236">
        <f t="shared" si="21"/>
        <v>0.3</v>
      </c>
      <c r="T70" s="236">
        <f t="shared" si="21"/>
        <v>0.3</v>
      </c>
      <c r="U70" s="236">
        <f t="shared" si="21"/>
        <v>0.3</v>
      </c>
      <c r="V70" s="236">
        <f t="shared" si="21"/>
        <v>0.3</v>
      </c>
      <c r="W70" s="236">
        <f t="shared" si="21"/>
        <v>0.3</v>
      </c>
      <c r="X70" s="236">
        <f t="shared" si="21"/>
        <v>0.3</v>
      </c>
      <c r="Y70" s="236">
        <f t="shared" si="21"/>
        <v>0.3</v>
      </c>
      <c r="Z70" s="236">
        <f t="shared" si="21"/>
        <v>0.3</v>
      </c>
      <c r="AA70" s="236">
        <f t="shared" si="21"/>
        <v>0.3</v>
      </c>
      <c r="AB70" s="236">
        <f t="shared" si="21"/>
        <v>0.3</v>
      </c>
      <c r="AC70" s="236">
        <f t="shared" si="21"/>
        <v>0.3</v>
      </c>
      <c r="AD70" s="236">
        <f t="shared" si="21"/>
        <v>0.3</v>
      </c>
      <c r="AE70" s="236">
        <f t="shared" si="21"/>
        <v>0.3</v>
      </c>
      <c r="AF70" s="236">
        <f t="shared" si="21"/>
        <v>0.3</v>
      </c>
      <c r="AG70" s="236">
        <f t="shared" si="21"/>
        <v>0.3</v>
      </c>
      <c r="AH70" s="236">
        <f t="shared" si="21"/>
        <v>0.3</v>
      </c>
      <c r="AI70" s="236">
        <f t="shared" si="21"/>
        <v>0.3</v>
      </c>
      <c r="AJ70" s="236">
        <f t="shared" si="21"/>
        <v>0.3</v>
      </c>
      <c r="AK70" s="236">
        <f t="shared" si="21"/>
        <v>0.3</v>
      </c>
      <c r="AL70" s="236">
        <f t="shared" si="21"/>
        <v>0.3</v>
      </c>
      <c r="AM70" s="236">
        <f t="shared" si="21"/>
        <v>0.3</v>
      </c>
      <c r="AN70" s="236">
        <f t="shared" si="21"/>
        <v>0.3</v>
      </c>
      <c r="AO70" s="236">
        <f t="shared" si="21"/>
        <v>0.3</v>
      </c>
      <c r="AP70" s="236">
        <f t="shared" si="21"/>
        <v>0.3</v>
      </c>
      <c r="AQ70" s="236">
        <f t="shared" si="21"/>
        <v>0.3</v>
      </c>
      <c r="AR70" s="236">
        <f t="shared" si="21"/>
        <v>0.3</v>
      </c>
      <c r="AS70" s="236">
        <f t="shared" si="21"/>
        <v>0.3</v>
      </c>
      <c r="AT70" s="236">
        <f t="shared" si="21"/>
        <v>0.3</v>
      </c>
      <c r="AU70" s="236">
        <f t="shared" si="21"/>
        <v>0.3</v>
      </c>
      <c r="AV70" s="236">
        <f t="shared" si="21"/>
        <v>0.3</v>
      </c>
      <c r="AW70" s="236">
        <f t="shared" si="21"/>
        <v>0.3</v>
      </c>
      <c r="AX70" s="236">
        <f t="shared" si="21"/>
        <v>0.3</v>
      </c>
      <c r="AY70" s="236">
        <f t="shared" si="21"/>
        <v>0.3</v>
      </c>
      <c r="AZ70" s="236">
        <f t="shared" si="21"/>
        <v>0.3</v>
      </c>
      <c r="BA70" s="236">
        <f t="shared" si="21"/>
        <v>0.3</v>
      </c>
      <c r="BB70" s="236">
        <f t="shared" si="21"/>
        <v>0.3</v>
      </c>
      <c r="BC70" s="236">
        <f t="shared" si="21"/>
        <v>0.3</v>
      </c>
      <c r="BD70" s="236">
        <f t="shared" si="21"/>
        <v>0.3</v>
      </c>
      <c r="BE70" s="236">
        <f t="shared" si="21"/>
        <v>0.3</v>
      </c>
      <c r="BF70" s="236">
        <f t="shared" si="21"/>
        <v>0.3</v>
      </c>
      <c r="BG70" s="236">
        <f t="shared" si="21"/>
        <v>0.3</v>
      </c>
      <c r="BH70" s="236">
        <f t="shared" si="21"/>
        <v>0.3</v>
      </c>
      <c r="BI70" s="236">
        <f t="shared" si="21"/>
        <v>0.3</v>
      </c>
    </row>
    <row r="71" spans="1:61" s="72" customFormat="1" ht="15">
      <c r="A71" s="246" t="s">
        <v>78</v>
      </c>
      <c r="B71" s="236">
        <f>+Parameters!B87</f>
        <v>0.83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</row>
    <row r="72" spans="1:61" s="72" customFormat="1" ht="15">
      <c r="A72" s="246" t="s">
        <v>79</v>
      </c>
      <c r="B72" s="236">
        <f>+Parameters!B88</f>
        <v>0.3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</row>
    <row r="73" spans="1:61" ht="18" customHeight="1">
      <c r="A73" s="74" t="s">
        <v>22</v>
      </c>
      <c r="B73" s="146">
        <f>+Parameters!B89</f>
        <v>0.83</v>
      </c>
      <c r="C73" s="146">
        <f>+Parameters!B90</f>
        <v>0.98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</row>
    <row r="74" spans="1:61" s="97" customFormat="1" ht="15">
      <c r="A74" s="96" t="s">
        <v>23</v>
      </c>
      <c r="B74" s="236">
        <f>+Parameters!B91</f>
        <v>6.7999999999999996E-3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</row>
    <row r="75" spans="1:61" s="97" customFormat="1" ht="15">
      <c r="A75" s="96" t="s">
        <v>24</v>
      </c>
      <c r="B75" s="236">
        <f>+Parameters!B92</f>
        <v>0.20799999999999999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</row>
    <row r="76" spans="1:61" ht="15">
      <c r="A76" s="74" t="s">
        <v>25</v>
      </c>
      <c r="B76" s="146">
        <f>+Parameters!B93</f>
        <v>3.2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</row>
    <row r="77" spans="1:61" s="97" customFormat="1" ht="15">
      <c r="A77" s="96" t="s">
        <v>75</v>
      </c>
      <c r="B77" s="236">
        <f>+Parameters!B94</f>
        <v>3.8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</row>
    <row r="78" spans="1:61" s="97" customFormat="1" ht="15">
      <c r="A78" s="96" t="s">
        <v>26</v>
      </c>
      <c r="B78" s="236">
        <f>+Parameters!B95</f>
        <v>0.31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</row>
    <row r="79" spans="1:61" s="97" customFormat="1" ht="15">
      <c r="A79" s="96" t="s">
        <v>27</v>
      </c>
      <c r="B79" s="236">
        <f>+Parameters!B96</f>
        <v>0.05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</row>
    <row r="80" spans="1:61" s="97" customFormat="1" ht="15">
      <c r="A80" s="96"/>
      <c r="B80" s="236">
        <f>+Parameters!B97</f>
        <v>0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</row>
    <row r="81" spans="1:61" s="240" customFormat="1" ht="15">
      <c r="A81" s="243" t="s">
        <v>82</v>
      </c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</row>
    <row r="82" spans="1:61" s="240" customFormat="1" ht="15">
      <c r="A82" s="247" t="s">
        <v>84</v>
      </c>
      <c r="B82" s="236">
        <f>+B135</f>
        <v>1</v>
      </c>
      <c r="C82" s="236">
        <f t="shared" ref="C82:BI82" si="22">+C135</f>
        <v>1</v>
      </c>
      <c r="D82" s="236">
        <f t="shared" si="22"/>
        <v>1</v>
      </c>
      <c r="E82" s="236">
        <f t="shared" si="22"/>
        <v>1</v>
      </c>
      <c r="F82" s="236">
        <f t="shared" si="22"/>
        <v>1</v>
      </c>
      <c r="G82" s="236">
        <f t="shared" si="22"/>
        <v>1</v>
      </c>
      <c r="H82" s="236">
        <f t="shared" si="22"/>
        <v>1</v>
      </c>
      <c r="I82" s="236">
        <f t="shared" si="22"/>
        <v>1</v>
      </c>
      <c r="J82" s="236">
        <f t="shared" si="22"/>
        <v>1</v>
      </c>
      <c r="K82" s="236">
        <f t="shared" si="22"/>
        <v>1</v>
      </c>
      <c r="L82" s="236">
        <f t="shared" si="22"/>
        <v>1</v>
      </c>
      <c r="M82" s="236">
        <f t="shared" si="22"/>
        <v>1</v>
      </c>
      <c r="N82" s="236">
        <f t="shared" si="22"/>
        <v>1</v>
      </c>
      <c r="O82" s="236">
        <f t="shared" si="22"/>
        <v>1</v>
      </c>
      <c r="P82" s="236">
        <f t="shared" si="22"/>
        <v>1</v>
      </c>
      <c r="Q82" s="236">
        <f t="shared" si="22"/>
        <v>1</v>
      </c>
      <c r="R82" s="236">
        <f t="shared" si="22"/>
        <v>1</v>
      </c>
      <c r="S82" s="236">
        <f t="shared" si="22"/>
        <v>1</v>
      </c>
      <c r="T82" s="236">
        <f t="shared" si="22"/>
        <v>1</v>
      </c>
      <c r="U82" s="236">
        <f t="shared" si="22"/>
        <v>1</v>
      </c>
      <c r="V82" s="236">
        <f t="shared" si="22"/>
        <v>1</v>
      </c>
      <c r="W82" s="236">
        <f t="shared" si="22"/>
        <v>1</v>
      </c>
      <c r="X82" s="236">
        <f t="shared" si="22"/>
        <v>1</v>
      </c>
      <c r="Y82" s="236">
        <f t="shared" si="22"/>
        <v>1</v>
      </c>
      <c r="Z82" s="236">
        <f t="shared" si="22"/>
        <v>1</v>
      </c>
      <c r="AA82" s="236">
        <f t="shared" si="22"/>
        <v>1</v>
      </c>
      <c r="AB82" s="236">
        <f t="shared" si="22"/>
        <v>1</v>
      </c>
      <c r="AC82" s="236">
        <f t="shared" si="22"/>
        <v>1</v>
      </c>
      <c r="AD82" s="236">
        <f t="shared" si="22"/>
        <v>1</v>
      </c>
      <c r="AE82" s="236">
        <f t="shared" si="22"/>
        <v>1</v>
      </c>
      <c r="AF82" s="236">
        <f t="shared" si="22"/>
        <v>1</v>
      </c>
      <c r="AG82" s="236">
        <f t="shared" si="22"/>
        <v>1</v>
      </c>
      <c r="AH82" s="236">
        <f t="shared" si="22"/>
        <v>1</v>
      </c>
      <c r="AI82" s="236">
        <f t="shared" si="22"/>
        <v>1</v>
      </c>
      <c r="AJ82" s="236">
        <f t="shared" si="22"/>
        <v>1</v>
      </c>
      <c r="AK82" s="236">
        <f t="shared" si="22"/>
        <v>1</v>
      </c>
      <c r="AL82" s="236">
        <f t="shared" si="22"/>
        <v>1</v>
      </c>
      <c r="AM82" s="236">
        <f t="shared" si="22"/>
        <v>1</v>
      </c>
      <c r="AN82" s="236">
        <f t="shared" si="22"/>
        <v>1</v>
      </c>
      <c r="AO82" s="236">
        <f t="shared" si="22"/>
        <v>1</v>
      </c>
      <c r="AP82" s="236">
        <f t="shared" si="22"/>
        <v>1</v>
      </c>
      <c r="AQ82" s="236">
        <f t="shared" si="22"/>
        <v>1</v>
      </c>
      <c r="AR82" s="236">
        <f t="shared" si="22"/>
        <v>1</v>
      </c>
      <c r="AS82" s="236">
        <f t="shared" si="22"/>
        <v>1</v>
      </c>
      <c r="AT82" s="236">
        <f t="shared" si="22"/>
        <v>1</v>
      </c>
      <c r="AU82" s="236">
        <f t="shared" si="22"/>
        <v>1</v>
      </c>
      <c r="AV82" s="236">
        <f t="shared" si="22"/>
        <v>1</v>
      </c>
      <c r="AW82" s="236">
        <f t="shared" si="22"/>
        <v>1</v>
      </c>
      <c r="AX82" s="236">
        <f t="shared" si="22"/>
        <v>1</v>
      </c>
      <c r="AY82" s="236">
        <f t="shared" si="22"/>
        <v>1</v>
      </c>
      <c r="AZ82" s="236">
        <f t="shared" si="22"/>
        <v>1</v>
      </c>
      <c r="BA82" s="236">
        <f t="shared" si="22"/>
        <v>1</v>
      </c>
      <c r="BB82" s="236">
        <f t="shared" si="22"/>
        <v>1</v>
      </c>
      <c r="BC82" s="236">
        <f t="shared" si="22"/>
        <v>1</v>
      </c>
      <c r="BD82" s="236">
        <f t="shared" si="22"/>
        <v>1</v>
      </c>
      <c r="BE82" s="236">
        <f t="shared" si="22"/>
        <v>1</v>
      </c>
      <c r="BF82" s="236">
        <f t="shared" si="22"/>
        <v>1</v>
      </c>
      <c r="BG82" s="236">
        <f t="shared" si="22"/>
        <v>1</v>
      </c>
      <c r="BH82" s="236">
        <f t="shared" si="22"/>
        <v>1</v>
      </c>
      <c r="BI82" s="236">
        <f t="shared" si="22"/>
        <v>1</v>
      </c>
    </row>
    <row r="83" spans="1:61" s="240" customFormat="1" ht="15">
      <c r="A83" s="247" t="s">
        <v>85</v>
      </c>
      <c r="B83" s="236">
        <f>+Parameters!B131</f>
        <v>0.1</v>
      </c>
      <c r="C83" s="236"/>
      <c r="D83" s="236"/>
      <c r="E83" s="236"/>
      <c r="F83" s="236"/>
      <c r="G83" s="236"/>
      <c r="H83" s="236"/>
      <c r="I83" s="236">
        <v>1</v>
      </c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36"/>
      <c r="BH83" s="236"/>
      <c r="BI83" s="236"/>
    </row>
    <row r="84" spans="1:61" s="240" customFormat="1" ht="15">
      <c r="A84" s="96" t="s">
        <v>87</v>
      </c>
      <c r="B84" s="236">
        <f>+Parameters!B132</f>
        <v>0.5</v>
      </c>
      <c r="C84" s="236"/>
      <c r="D84" s="236"/>
      <c r="E84" s="236"/>
      <c r="F84" s="236"/>
      <c r="G84" s="236"/>
      <c r="H84" s="236"/>
      <c r="I84" s="236">
        <v>1</v>
      </c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236"/>
      <c r="BH84" s="236"/>
      <c r="BI84" s="236"/>
    </row>
    <row r="85" spans="1:61" s="240" customFormat="1" ht="15">
      <c r="A85" s="96" t="s">
        <v>86</v>
      </c>
      <c r="B85" s="236">
        <f>+Parameters!B133</f>
        <v>-6.5986839904467161</v>
      </c>
      <c r="C85" s="236"/>
      <c r="D85" s="236"/>
      <c r="E85" s="236"/>
      <c r="F85" s="236"/>
      <c r="G85" s="236"/>
      <c r="H85" s="236"/>
      <c r="I85" s="236">
        <v>1</v>
      </c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  <c r="BG85" s="236"/>
      <c r="BH85" s="236"/>
      <c r="BI85" s="236"/>
    </row>
    <row r="86" spans="1:61" s="240" customFormat="1" ht="15">
      <c r="A86" s="97" t="s">
        <v>83</v>
      </c>
      <c r="B86" s="236">
        <f>+Parameters!B134</f>
        <v>1.6609949885036206E-2</v>
      </c>
      <c r="C86" s="236"/>
      <c r="D86" s="236"/>
      <c r="E86" s="236"/>
      <c r="F86" s="236"/>
      <c r="G86" s="236"/>
      <c r="H86" s="236"/>
      <c r="I86" s="236">
        <v>0</v>
      </c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</row>
    <row r="87" spans="1:61" ht="15">
      <c r="A87" s="99" t="s">
        <v>147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</row>
    <row r="88" spans="1:61" ht="15">
      <c r="A88" s="97" t="s">
        <v>40</v>
      </c>
      <c r="B88" s="146">
        <f>+Parameters!B105</f>
        <v>1.6597735399445153E-2</v>
      </c>
      <c r="C88" s="23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</row>
    <row r="89" spans="1:61" s="101" customFormat="1" ht="15">
      <c r="A89" s="100" t="s">
        <v>41</v>
      </c>
      <c r="B89" s="146">
        <f>+Parameters!B106</f>
        <v>-2941.7981569300914</v>
      </c>
      <c r="C89" s="23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</row>
    <row r="90" spans="1:61" s="104" customFormat="1" ht="21.75" customHeight="1">
      <c r="A90" s="129" t="s">
        <v>42</v>
      </c>
      <c r="B90" s="102"/>
      <c r="C90" s="103"/>
      <c r="D90" s="103"/>
      <c r="E90" s="103"/>
      <c r="F90" s="103"/>
      <c r="G90" s="103"/>
      <c r="H90" s="103"/>
      <c r="I90" s="103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</row>
    <row r="91" spans="1:61" s="105" customFormat="1" ht="15">
      <c r="A91" s="88" t="s">
        <v>43</v>
      </c>
      <c r="B91" s="72"/>
      <c r="C91" s="72"/>
      <c r="D91" s="72"/>
      <c r="E91" s="72"/>
      <c r="F91" s="72"/>
      <c r="G91" s="72"/>
      <c r="K91" s="105">
        <f t="shared" ref="K91:P91" si="23">+LN(K92/J92)</f>
        <v>0.13288715933998832</v>
      </c>
      <c r="L91" s="105">
        <f t="shared" si="23"/>
        <v>0.12296111136405034</v>
      </c>
      <c r="M91" s="105">
        <f t="shared" si="23"/>
        <v>0.11433330230095481</v>
      </c>
      <c r="N91" s="105">
        <f t="shared" si="23"/>
        <v>0.10667603132871051</v>
      </c>
      <c r="O91" s="105">
        <f t="shared" si="23"/>
        <v>9.9851738610455876E-2</v>
      </c>
      <c r="P91" s="105">
        <f t="shared" si="23"/>
        <v>9.3745896551050908E-2</v>
      </c>
    </row>
    <row r="92" spans="1:61" s="112" customFormat="1" ht="15">
      <c r="A92" s="110" t="s">
        <v>44</v>
      </c>
      <c r="B92" s="111">
        <f t="shared" ref="B92:AG92" si="24">B21*B102^$B9*B27^(1-$B9)</f>
        <v>55.34</v>
      </c>
      <c r="C92" s="111">
        <f t="shared" si="24"/>
        <v>86.328612120439786</v>
      </c>
      <c r="D92" s="111">
        <f t="shared" si="24"/>
        <v>120.93174863017988</v>
      </c>
      <c r="E92" s="111">
        <f t="shared" si="24"/>
        <v>158.48967061504189</v>
      </c>
      <c r="F92" s="111">
        <f t="shared" si="24"/>
        <v>198.91455466237062</v>
      </c>
      <c r="G92" s="111">
        <f t="shared" si="24"/>
        <v>242.29864254785963</v>
      </c>
      <c r="H92" s="111">
        <f t="shared" si="24"/>
        <v>288.73647480387899</v>
      </c>
      <c r="I92" s="111">
        <f t="shared" si="24"/>
        <v>338.26826161843024</v>
      </c>
      <c r="J92" s="111">
        <f t="shared" si="24"/>
        <v>390.84715677553498</v>
      </c>
      <c r="K92" s="111">
        <f t="shared" si="24"/>
        <v>446.39478984969463</v>
      </c>
      <c r="L92" s="111">
        <f t="shared" si="24"/>
        <v>504.80128201814773</v>
      </c>
      <c r="M92" s="111">
        <f t="shared" si="24"/>
        <v>565.94570904104046</v>
      </c>
      <c r="N92" s="111">
        <f t="shared" si="24"/>
        <v>629.65634379171672</v>
      </c>
      <c r="O92" s="111">
        <f t="shared" si="24"/>
        <v>695.77471536689438</v>
      </c>
      <c r="P92" s="111">
        <f t="shared" si="24"/>
        <v>764.15589520822846</v>
      </c>
      <c r="Q92" s="111">
        <f t="shared" si="24"/>
        <v>834.66893026331513</v>
      </c>
      <c r="R92" s="111">
        <f t="shared" si="24"/>
        <v>907.19688789679128</v>
      </c>
      <c r="S92" s="111">
        <f t="shared" si="24"/>
        <v>981.63699029912902</v>
      </c>
      <c r="T92" s="111">
        <f t="shared" si="24"/>
        <v>1057.9017530695926</v>
      </c>
      <c r="U92" s="111">
        <f t="shared" si="24"/>
        <v>1135.9224818434939</v>
      </c>
      <c r="V92" s="111">
        <f t="shared" si="24"/>
        <v>1215.6589245237726</v>
      </c>
      <c r="W92" s="111">
        <f t="shared" si="24"/>
        <v>1297.1264970045233</v>
      </c>
      <c r="X92" s="111">
        <f t="shared" si="24"/>
        <v>1380.4735483845382</v>
      </c>
      <c r="Y92" s="111">
        <f t="shared" si="24"/>
        <v>1466.5426711767429</v>
      </c>
      <c r="Z92" s="111">
        <f t="shared" si="24"/>
        <v>1553.285279563946</v>
      </c>
      <c r="AA92" s="111">
        <f t="shared" si="24"/>
        <v>1641.0733590158056</v>
      </c>
      <c r="AB92" s="111">
        <f t="shared" si="24"/>
        <v>1728.6284778444144</v>
      </c>
      <c r="AC92" s="111">
        <f t="shared" si="24"/>
        <v>1819.4504722938566</v>
      </c>
      <c r="AD92" s="111">
        <f t="shared" si="24"/>
        <v>1913.4325695015264</v>
      </c>
      <c r="AE92" s="111">
        <f t="shared" si="24"/>
        <v>2010.3963048582286</v>
      </c>
      <c r="AF92" s="111">
        <f t="shared" si="24"/>
        <v>2110.1669035067853</v>
      </c>
      <c r="AG92" s="111">
        <f t="shared" si="24"/>
        <v>2212.6074887600289</v>
      </c>
      <c r="AH92" s="111">
        <f t="shared" ref="AH92:BI92" si="25">AH21*AH102^$B9*AH27^(1-$B9)</f>
        <v>2317.6304781722306</v>
      </c>
      <c r="AI92" s="111">
        <f t="shared" si="25"/>
        <v>2425.1974996750487</v>
      </c>
      <c r="AJ92" s="111">
        <f t="shared" si="25"/>
        <v>2535.3143371676206</v>
      </c>
      <c r="AK92" s="111">
        <f t="shared" si="25"/>
        <v>2648.0243870372337</v>
      </c>
      <c r="AL92" s="111">
        <f t="shared" si="25"/>
        <v>2763.4023246337852</v>
      </c>
      <c r="AM92" s="111">
        <f t="shared" si="25"/>
        <v>2881.5486901159561</v>
      </c>
      <c r="AN92" s="111">
        <f t="shared" si="25"/>
        <v>3002.5855889469526</v>
      </c>
      <c r="AO92" s="111">
        <f t="shared" si="25"/>
        <v>3126.6534591773807</v>
      </c>
      <c r="AP92" s="111">
        <f t="shared" si="25"/>
        <v>3253.9087610706101</v>
      </c>
      <c r="AQ92" s="111">
        <f t="shared" si="25"/>
        <v>3384.5224222760307</v>
      </c>
      <c r="AR92" s="111">
        <f t="shared" si="25"/>
        <v>3518.6788834281592</v>
      </c>
      <c r="AS92" s="111">
        <f t="shared" si="25"/>
        <v>3656.5756134958451</v>
      </c>
      <c r="AT92" s="111">
        <f t="shared" si="25"/>
        <v>3798.4229909387659</v>
      </c>
      <c r="AU92" s="111">
        <f t="shared" si="25"/>
        <v>3944.4444711181104</v>
      </c>
      <c r="AV92" s="111">
        <f t="shared" si="25"/>
        <v>4094.8769808531965</v>
      </c>
      <c r="AW92" s="111">
        <f t="shared" si="25"/>
        <v>4249.9714973676837</v>
      </c>
      <c r="AX92" s="111">
        <f t="shared" si="25"/>
        <v>4409.9937815924668</v>
      </c>
      <c r="AY92" s="111">
        <f t="shared" si="25"/>
        <v>4575.2252455427943</v>
      </c>
      <c r="AZ92" s="111">
        <f t="shared" si="25"/>
        <v>4745.9639409100746</v>
      </c>
      <c r="BA92" s="111">
        <f t="shared" si="25"/>
        <v>4922.5256616664128</v>
      </c>
      <c r="BB92" s="111">
        <f t="shared" si="25"/>
        <v>5105.2451578255295</v>
      </c>
      <c r="BC92" s="111">
        <f t="shared" si="25"/>
        <v>5294.4774608940406</v>
      </c>
      <c r="BD92" s="111">
        <f t="shared" si="25"/>
        <v>5490.5993242523136</v>
      </c>
      <c r="BE92" s="111">
        <f t="shared" si="25"/>
        <v>5694.0107839294078</v>
      </c>
      <c r="BF92" s="111">
        <f t="shared" si="25"/>
        <v>5905.1368471360947</v>
      </c>
      <c r="BG92" s="111">
        <f t="shared" si="25"/>
        <v>6124.4293176089377</v>
      </c>
      <c r="BH92" s="111">
        <f t="shared" si="25"/>
        <v>6352.3687683854187</v>
      </c>
      <c r="BI92" s="111">
        <f t="shared" si="25"/>
        <v>6589.4666741428164</v>
      </c>
    </row>
    <row r="93" spans="1:61" ht="15">
      <c r="A93" s="107" t="s">
        <v>275</v>
      </c>
      <c r="B93" s="94">
        <f>($B33*B121+$B34*B121^$B$35+Parameters!$B$51*B182+Parameters!$B$52*B182^Parameters!$B$53)</f>
        <v>2.0843876380949337E-3</v>
      </c>
      <c r="C93" s="94">
        <f>($B33*C121+$B34*C121^$B$35+Parameters!$B$51*C182+Parameters!$B$52*C182^Parameters!$B$53)</f>
        <v>2.8180725641993405E-3</v>
      </c>
      <c r="D93" s="94">
        <f>($B33*D121+$B34*D121^$B$35+Parameters!$B$51*D182+Parameters!$B$52*D182^Parameters!$B$53)</f>
        <v>5.0701138683633719E-3</v>
      </c>
      <c r="E93" s="94">
        <f>($B33*E121+$B34*E121^$B$35+Parameters!$B$51*E182+Parameters!$B$52*E182^Parameters!$B$53)</f>
        <v>7.9331932554968076E-3</v>
      </c>
      <c r="F93" s="94">
        <f>($B33*F121+$B34*F121^$B$35+Parameters!$B$51*F182+Parameters!$B$52*F182^Parameters!$B$53)</f>
        <v>1.1303571301613574E-2</v>
      </c>
      <c r="G93" s="94">
        <f>($B33*G121+$B34*G121^$B$35+Parameters!$B$51*G182+Parameters!$B$52*G182^Parameters!$B$53)</f>
        <v>1.5072264091639193E-2</v>
      </c>
      <c r="H93" s="94">
        <f>($B33*H121+$B34*H121^$B$35+Parameters!$B$51*H182+Parameters!$B$52*H182^Parameters!$B$53)</f>
        <v>1.9137303164205317E-2</v>
      </c>
      <c r="I93" s="94">
        <f>($B33*I121+$B34*I121^$B$35+Parameters!$B$51*I182+Parameters!$B$52*I182^Parameters!$B$53)</f>
        <v>2.3557686386793453E-2</v>
      </c>
      <c r="J93" s="94">
        <f>($B33*J121+$B34*J121^$B$35+Parameters!$B$51*J182+Parameters!$B$52*J182^Parameters!$B$53)</f>
        <v>2.8153729461916108E-2</v>
      </c>
      <c r="K93" s="94">
        <f>($B33*K121+$B34*K121^$B$35+Parameters!$B$51*K182+Parameters!$B$52*K182^Parameters!$B$53)</f>
        <v>3.2878548298422988E-2</v>
      </c>
      <c r="L93" s="94">
        <f>($B33*L121+$B34*L121^$B$35+Parameters!$B$51*L182+Parameters!$B$52*L182^Parameters!$B$53)</f>
        <v>3.7700508559809727E-2</v>
      </c>
      <c r="M93" s="94">
        <f>($B33*M121+$B34*M121^$B$35+Parameters!$B$51*M182+Parameters!$B$52*M182^Parameters!$B$53)</f>
        <v>4.2789778275002188E-2</v>
      </c>
      <c r="N93" s="94">
        <f>($B33*N121+$B34*N121^$B$35+Parameters!$B$51*N182+Parameters!$B$52*N182^Parameters!$B$53)</f>
        <v>4.8107554048098383E-2</v>
      </c>
      <c r="O93" s="94">
        <f>($B33*O121+$B34*O121^$B$35+Parameters!$B$51*O182+Parameters!$B$52*O182^Parameters!$B$53)</f>
        <v>5.3627629002278666E-2</v>
      </c>
      <c r="P93" s="94">
        <f>($B33*P121+$B34*P121^$B$35+Parameters!$B$51*P182+Parameters!$B$52*P182^Parameters!$B$53)</f>
        <v>5.9333709400500208E-2</v>
      </c>
      <c r="Q93" s="94">
        <f>($B33*Q121+$B34*Q121^$B$35+Parameters!$B$51*Q182+Parameters!$B$52*Q182^Parameters!$B$53)</f>
        <v>6.5217114343632046E-2</v>
      </c>
      <c r="R93" s="94">
        <f>($B33*R121+$B34*R121^$B$35+Parameters!$B$51*R182+Parameters!$B$52*R182^Parameters!$B$53)</f>
        <v>7.1274873884743378E-2</v>
      </c>
      <c r="S93" s="94">
        <f>($B33*S121+$B34*S121^$B$35+Parameters!$B$51*S182+Parameters!$B$52*S182^Parameters!$B$53)</f>
        <v>7.7508204975294148E-2</v>
      </c>
      <c r="T93" s="94">
        <f>($B33*T121+$B34*T121^$B$35+Parameters!$B$51*T182+Parameters!$B$52*T182^Parameters!$B$53)</f>
        <v>8.3921322096046205E-2</v>
      </c>
      <c r="U93" s="94">
        <f>($B33*U121+$B34*U121^$B$35+Parameters!$B$51*U182+Parameters!$B$52*U182^Parameters!$B$53)</f>
        <v>9.0520532695586658E-2</v>
      </c>
      <c r="V93" s="94">
        <f>($B33*V121+$B34*V121^$B$35+Parameters!$B$51*V182+Parameters!$B$52*V182^Parameters!$B$53)</f>
        <v>9.7313573888816424E-2</v>
      </c>
      <c r="W93" s="94">
        <f>($B33*W121+$B34*W121^$B$35+Parameters!$B$51*W182+Parameters!$B$52*W182^Parameters!$B$53)</f>
        <v>0.10430916884507029</v>
      </c>
      <c r="X93" s="94">
        <f>($B33*X121+$B34*X121^$B$35+Parameters!$B$51*X182+Parameters!$B$52*X182^Parameters!$B$53)</f>
        <v>0.11151683433908019</v>
      </c>
      <c r="Y93" s="94">
        <f>($B33*Y121+$B34*Y121^$B$35+Parameters!$B$51*Y182+Parameters!$B$52*Y182^Parameters!$B$53)</f>
        <v>0.11894741729934233</v>
      </c>
      <c r="Z93" s="94">
        <f>($B33*Z121+$B34*Z121^$B$35+Parameters!$B$51*Z182+Parameters!$B$52*Z182^Parameters!$B$53)</f>
        <v>0.12661128583231585</v>
      </c>
      <c r="AA93" s="94">
        <f>($B33*AA121+$B34*AA121^$B$35+Parameters!$B$51*AA182+Parameters!$B$52*AA182^Parameters!$B$53)</f>
        <v>0.13310837757977115</v>
      </c>
      <c r="AB93" s="94">
        <f>($B33*AB121+$B34*AB121^$B$35+Parameters!$B$51*AB182+Parameters!$B$52*AB182^Parameters!$B$53)</f>
        <v>0.13747212489744595</v>
      </c>
      <c r="AC93" s="94">
        <f>($B33*AC121+$B34*AC121^$B$35+Parameters!$B$51*AC182+Parameters!$B$52*AC182^Parameters!$B$53)</f>
        <v>0.14055982691180319</v>
      </c>
      <c r="AD93" s="94">
        <f>($B33*AD121+$B34*AD121^$B$35+Parameters!$B$51*AD182+Parameters!$B$52*AD182^Parameters!$B$53)</f>
        <v>0.14296624130407803</v>
      </c>
      <c r="AE93" s="94">
        <f>($B33*AE121+$B34*AE121^$B$35+Parameters!$B$51*AE182+Parameters!$B$52*AE182^Parameters!$B$53)</f>
        <v>0.14508351170852712</v>
      </c>
      <c r="AF93" s="94">
        <f>($B33*AF121+$B34*AF121^$B$35+Parameters!$B$51*AF182+Parameters!$B$52*AF182^Parameters!$B$53)</f>
        <v>0.14715889192372483</v>
      </c>
      <c r="AG93" s="94">
        <f>($B33*AG121+$B34*AG121^$B$35+Parameters!$B$51*AG182+Parameters!$B$52*AG182^Parameters!$B$53)</f>
        <v>0.14934070053836246</v>
      </c>
      <c r="AH93" s="94">
        <f>($B33*AH121+$B34*AH121^$B$35+Parameters!$B$51*AH182+Parameters!$B$52*AH182^Parameters!$B$53)</f>
        <v>0.15171190596221132</v>
      </c>
      <c r="AI93" s="94">
        <f>($B33*AI121+$B34*AI121^$B$35+Parameters!$B$51*AI182+Parameters!$B$52*AI182^Parameters!$B$53)</f>
        <v>0.15431352559952721</v>
      </c>
      <c r="AJ93" s="94">
        <f>($B33*AJ121+$B34*AJ121^$B$35+Parameters!$B$51*AJ182+Parameters!$B$52*AJ182^Parameters!$B$53)</f>
        <v>0.15716043601127744</v>
      </c>
      <c r="AK93" s="94">
        <f>($B33*AK121+$B34*AK121^$B$35+Parameters!$B$51*AK182+Parameters!$B$52*AK182^Parameters!$B$53)</f>
        <v>0.16025181939988908</v>
      </c>
      <c r="AL93" s="94">
        <f>($B33*AL121+$B34*AL121^$B$35+Parameters!$B$51*AL182+Parameters!$B$52*AL182^Parameters!$B$53)</f>
        <v>0.16357793727871289</v>
      </c>
      <c r="AM93" s="94">
        <f>($B33*AM121+$B34*AM121^$B$35+Parameters!$B$51*AM182+Parameters!$B$52*AM182^Parameters!$B$53)</f>
        <v>0.1671244409598327</v>
      </c>
      <c r="AN93" s="94">
        <f>($B33*AN121+$B34*AN121^$B$35+Parameters!$B$51*AN182+Parameters!$B$52*AN182^Parameters!$B$53)</f>
        <v>0.17087505476865728</v>
      </c>
      <c r="AO93" s="94">
        <f>($B33*AO121+$B34*AO121^$B$35+Parameters!$B$51*AO182+Parameters!$B$52*AO182^Parameters!$B$53)</f>
        <v>0.17481319734028589</v>
      </c>
      <c r="AP93" s="94">
        <f>($B33*AP121+$B34*AP121^$B$35+Parameters!$B$51*AP182+Parameters!$B$52*AP182^Parameters!$B$53)</f>
        <v>0.17892291800318399</v>
      </c>
      <c r="AQ93" s="94">
        <f>($B33*AQ121+$B34*AQ121^$B$35+Parameters!$B$51*AQ182+Parameters!$B$52*AQ182^Parameters!$B$53)</f>
        <v>0.18318939718709865</v>
      </c>
      <c r="AR93" s="94">
        <f>($B33*AR121+$B34*AR121^$B$35+Parameters!$B$51*AR182+Parameters!$B$52*AR182^Parameters!$B$53)</f>
        <v>0.18759917398573192</v>
      </c>
      <c r="AS93" s="94">
        <f>($B33*AS121+$B34*AS121^$B$35+Parameters!$B$51*AS182+Parameters!$B$52*AS182^Parameters!$B$53)</f>
        <v>0.19214020705015425</v>
      </c>
      <c r="AT93" s="94">
        <f>($B33*AT121+$B34*AT121^$B$35+Parameters!$B$51*AT182+Parameters!$B$52*AT182^Parameters!$B$53)</f>
        <v>0.19680183741235327</v>
      </c>
      <c r="AU93" s="94">
        <f>($B33*AU121+$B34*AU121^$B$35+Parameters!$B$51*AU182+Parameters!$B$52*AU182^Parameters!$B$53)</f>
        <v>0.20157469714739934</v>
      </c>
      <c r="AV93" s="94">
        <f>($B33*AV121+$B34*AV121^$B$35+Parameters!$B$51*AV182+Parameters!$B$52*AV182^Parameters!$B$53)</f>
        <v>0.20645059161049878</v>
      </c>
      <c r="AW93" s="94">
        <f>($B33*AW121+$B34*AW121^$B$35+Parameters!$B$51*AW182+Parameters!$B$52*AW182^Parameters!$B$53)</f>
        <v>0.21142237242738196</v>
      </c>
      <c r="AX93" s="94">
        <f>($B33*AX121+$B34*AX121^$B$35+Parameters!$B$51*AX182+Parameters!$B$52*AX182^Parameters!$B$53)</f>
        <v>0.21648381155396851</v>
      </c>
      <c r="AY93" s="94">
        <f>($B33*AY121+$B34*AY121^$B$35+Parameters!$B$51*AY182+Parameters!$B$52*AY182^Parameters!$B$53)</f>
        <v>0.22162948228995266</v>
      </c>
      <c r="AZ93" s="94">
        <f>($B33*AZ121+$B34*AZ121^$B$35+Parameters!$B$51*AZ182+Parameters!$B$52*AZ182^Parameters!$B$53)</f>
        <v>0.22685465029875637</v>
      </c>
      <c r="BA93" s="94">
        <f>($B33*BA121+$B34*BA121^$B$35+Parameters!$B$51*BA182+Parameters!$B$52*BA182^Parameters!$B$53)</f>
        <v>0.23215517590500295</v>
      </c>
      <c r="BB93" s="94">
        <f>($B33*BB121+$B34*BB121^$B$35+Parameters!$B$51*BB182+Parameters!$B$52*BB182^Parameters!$B$53)</f>
        <v>0.23752742784845182</v>
      </c>
      <c r="BC93" s="94">
        <f>($B33*BC121+$B34*BC121^$B$35+Parameters!$B$51*BC182+Parameters!$B$52*BC182^Parameters!$B$53)</f>
        <v>0.24296820803088048</v>
      </c>
      <c r="BD93" s="94">
        <f>($B33*BD121+$B34*BD121^$B$35+Parameters!$B$51*BD182+Parameters!$B$52*BD182^Parameters!$B$53)</f>
        <v>0.24847468644116505</v>
      </c>
      <c r="BE93" s="94">
        <f>($B33*BE121+$B34*BE121^$B$35+Parameters!$B$51*BE182+Parameters!$B$52*BE182^Parameters!$B$53)</f>
        <v>0.25404434527863495</v>
      </c>
      <c r="BF93" s="94">
        <f>($B33*BF121+$B34*BF121^$B$35+Parameters!$B$51*BF182+Parameters!$B$52*BF182^Parameters!$B$53)</f>
        <v>0.25967493124602947</v>
      </c>
      <c r="BG93" s="94">
        <f>($B33*BG121+$B34*BG121^$B$35+Parameters!$B$51*BG182+Parameters!$B$52*BG182^Parameters!$B$53)</f>
        <v>0.26536441500504993</v>
      </c>
      <c r="BH93" s="94">
        <f>($B33*BH121+$B34*BH121^$B$35+Parameters!$B$51*BH182+Parameters!$B$52*BH182^Parameters!$B$53)</f>
        <v>0.27111095684940945</v>
      </c>
      <c r="BI93" s="94">
        <f>($B33*BI121+$B34*BI121^$B$35+Parameters!$B$51*BI182+Parameters!$B$52*BI182^Parameters!$B$53)</f>
        <v>0.27691287773285689</v>
      </c>
    </row>
    <row r="94" spans="1:61" s="274" customFormat="1" ht="15">
      <c r="A94" s="273" t="s">
        <v>77</v>
      </c>
      <c r="B94" s="274">
        <f>+B92-B92/(1+B121*$B$33+$B$34*B121^$B$35)</f>
        <v>8.1639309896409884E-2</v>
      </c>
      <c r="C94" s="274">
        <f t="shared" ref="C94:BI94" si="26">+C92-C92/(1+C121*$B$33+$B$34*C121^$B$35)</f>
        <v>0.17620002577076832</v>
      </c>
      <c r="D94" s="274">
        <f t="shared" si="26"/>
        <v>0.4885673690609309</v>
      </c>
      <c r="E94" s="274">
        <f t="shared" si="26"/>
        <v>1.0394605827830503</v>
      </c>
      <c r="F94" s="274">
        <f t="shared" si="26"/>
        <v>1.8866593843490023</v>
      </c>
      <c r="G94" s="274">
        <f t="shared" si="26"/>
        <v>3.0779995114678229</v>
      </c>
      <c r="H94" s="274">
        <f t="shared" si="26"/>
        <v>4.651026204525806</v>
      </c>
      <c r="I94" s="274">
        <f t="shared" si="26"/>
        <v>6.6338192954704027</v>
      </c>
      <c r="J94" s="274">
        <f t="shared" si="26"/>
        <v>9.0458169539430173</v>
      </c>
      <c r="K94" s="274">
        <f t="shared" si="26"/>
        <v>11.900172854653761</v>
      </c>
      <c r="L94" s="274">
        <f t="shared" si="26"/>
        <v>15.205239906099337</v>
      </c>
      <c r="M94" s="274">
        <f t="shared" si="26"/>
        <v>19.064581366027596</v>
      </c>
      <c r="N94" s="274">
        <f t="shared" si="26"/>
        <v>23.492089168567986</v>
      </c>
      <c r="O94" s="274">
        <f t="shared" si="26"/>
        <v>28.498784953508903</v>
      </c>
      <c r="P94" s="274">
        <f t="shared" si="26"/>
        <v>34.094071956935863</v>
      </c>
      <c r="Q94" s="274">
        <f t="shared" si="26"/>
        <v>40.286679366388171</v>
      </c>
      <c r="R94" s="274">
        <f t="shared" si="26"/>
        <v>47.085323398225455</v>
      </c>
      <c r="S94" s="274">
        <f t="shared" si="26"/>
        <v>54.499165810626209</v>
      </c>
      <c r="T94" s="274">
        <f t="shared" si="26"/>
        <v>62.538188822850316</v>
      </c>
      <c r="U94" s="274">
        <f t="shared" si="26"/>
        <v>71.213652232534059</v>
      </c>
      <c r="V94" s="274">
        <f t="shared" si="26"/>
        <v>80.538994687798549</v>
      </c>
      <c r="W94" s="274">
        <f t="shared" si="26"/>
        <v>90.532191455230304</v>
      </c>
      <c r="X94" s="274">
        <f t="shared" si="26"/>
        <v>101.22250125059168</v>
      </c>
      <c r="Y94" s="274">
        <f t="shared" si="26"/>
        <v>112.69686633782362</v>
      </c>
      <c r="Z94" s="274">
        <f t="shared" si="26"/>
        <v>124.82208267743454</v>
      </c>
      <c r="AA94" s="274">
        <f t="shared" si="26"/>
        <v>135.73498600399307</v>
      </c>
      <c r="AB94" s="274">
        <f t="shared" si="26"/>
        <v>143.72223013987286</v>
      </c>
      <c r="AC94" s="274">
        <f t="shared" si="26"/>
        <v>149.93757841134629</v>
      </c>
      <c r="AD94" s="274">
        <f t="shared" si="26"/>
        <v>155.03326361227869</v>
      </c>
      <c r="AE94" s="274">
        <f t="shared" si="26"/>
        <v>159.47947396456129</v>
      </c>
      <c r="AF94" s="274">
        <f t="shared" si="26"/>
        <v>163.60969916369004</v>
      </c>
      <c r="AG94" s="274">
        <f t="shared" si="26"/>
        <v>167.65720850883395</v>
      </c>
      <c r="AH94" s="274">
        <f t="shared" si="26"/>
        <v>171.78264729798093</v>
      </c>
      <c r="AI94" s="274">
        <f t="shared" si="26"/>
        <v>176.09444815828965</v>
      </c>
      <c r="AJ94" s="274">
        <f t="shared" si="26"/>
        <v>180.66380594711291</v>
      </c>
      <c r="AK94" s="274">
        <f t="shared" si="26"/>
        <v>185.53563063639058</v>
      </c>
      <c r="AL94" s="274">
        <f t="shared" si="26"/>
        <v>190.7365437515441</v>
      </c>
      <c r="AM94" s="274">
        <f t="shared" si="26"/>
        <v>196.2807038250653</v>
      </c>
      <c r="AN94" s="274">
        <f t="shared" si="26"/>
        <v>202.17403711327006</v>
      </c>
      <c r="AO94" s="274">
        <f t="shared" si="26"/>
        <v>208.41729664544118</v>
      </c>
      <c r="AP94" s="274">
        <f t="shared" si="26"/>
        <v>215.00826082283857</v>
      </c>
      <c r="AQ94" s="274">
        <f t="shared" si="26"/>
        <v>221.94330093886538</v>
      </c>
      <c r="AR94" s="274">
        <f t="shared" si="26"/>
        <v>229.21848693789843</v>
      </c>
      <c r="AS94" s="274">
        <f t="shared" si="26"/>
        <v>236.83035656057109</v>
      </c>
      <c r="AT94" s="274">
        <f t="shared" si="26"/>
        <v>244.77644046631076</v>
      </c>
      <c r="AU94" s="274">
        <f t="shared" si="26"/>
        <v>253.05561187508238</v>
      </c>
      <c r="AV94" s="274">
        <f t="shared" si="26"/>
        <v>261.66831146727509</v>
      </c>
      <c r="AW94" s="274">
        <f t="shared" si="26"/>
        <v>270.61668507315608</v>
      </c>
      <c r="AX94" s="274">
        <f t="shared" si="26"/>
        <v>279.90466186726462</v>
      </c>
      <c r="AY94" s="274">
        <f t="shared" si="26"/>
        <v>289.53799347876429</v>
      </c>
      <c r="AZ94" s="274">
        <f t="shared" si="26"/>
        <v>299.5242689917477</v>
      </c>
      <c r="BA94" s="274">
        <f t="shared" si="26"/>
        <v>309.87291676621226</v>
      </c>
      <c r="BB94" s="274">
        <f t="shared" si="26"/>
        <v>320.59520101073122</v>
      </c>
      <c r="BC94" s="274">
        <f t="shared" si="26"/>
        <v>331.70421882184928</v>
      </c>
      <c r="BD94" s="274">
        <f t="shared" si="26"/>
        <v>343.21490177888609</v>
      </c>
      <c r="BE94" s="274">
        <f t="shared" si="26"/>
        <v>355.14402500037886</v>
      </c>
      <c r="BF94" s="274">
        <f t="shared" si="26"/>
        <v>367.51022572040074</v>
      </c>
      <c r="BG94" s="274">
        <f t="shared" si="26"/>
        <v>380.3340328467084</v>
      </c>
      <c r="BH94" s="274">
        <f t="shared" si="26"/>
        <v>393.6379085555991</v>
      </c>
      <c r="BI94" s="274">
        <f t="shared" si="26"/>
        <v>407.44630271349615</v>
      </c>
    </row>
    <row r="95" spans="1:61" s="105" customFormat="1" ht="15">
      <c r="A95" s="106" t="s">
        <v>101</v>
      </c>
      <c r="B95" s="89">
        <f>+B92/(1+B93)</f>
        <v>55.224889922131162</v>
      </c>
      <c r="C95" s="89">
        <f t="shared" ref="C95:J95" si="27">+C92/(1+C93)</f>
        <v>86.086015482048595</v>
      </c>
      <c r="D95" s="89">
        <f t="shared" si="27"/>
        <v>120.32170389061895</v>
      </c>
      <c r="E95" s="89">
        <f t="shared" si="27"/>
        <v>157.2422375565788</v>
      </c>
      <c r="F95" s="89">
        <f t="shared" si="27"/>
        <v>196.69124119314105</v>
      </c>
      <c r="G95" s="89">
        <f t="shared" si="27"/>
        <v>238.70087984788566</v>
      </c>
      <c r="H95" s="89">
        <f t="shared" si="27"/>
        <v>283.31459746141513</v>
      </c>
      <c r="I95" s="89">
        <f t="shared" si="27"/>
        <v>330.48285027542812</v>
      </c>
      <c r="J95" s="89">
        <f t="shared" si="27"/>
        <v>380.14466667361575</v>
      </c>
      <c r="K95" s="89">
        <f>+K92/(1+K93)</f>
        <v>432.18516890014894</v>
      </c>
      <c r="L95" s="89">
        <f t="shared" ref="L95:BI95" si="28">+L92/(1+L93)</f>
        <v>486.46143839588632</v>
      </c>
      <c r="M95" s="89">
        <f t="shared" si="28"/>
        <v>542.72272401560747</v>
      </c>
      <c r="N95" s="89">
        <f t="shared" si="28"/>
        <v>600.75546766150046</v>
      </c>
      <c r="O95" s="89">
        <f t="shared" si="28"/>
        <v>660.36111451039949</v>
      </c>
      <c r="P95" s="89">
        <f t="shared" si="28"/>
        <v>721.35521453450281</v>
      </c>
      <c r="Q95" s="89">
        <f t="shared" si="28"/>
        <v>783.56695458993204</v>
      </c>
      <c r="R95" s="89">
        <f t="shared" si="28"/>
        <v>846.83857524543703</v>
      </c>
      <c r="S95" s="89">
        <f t="shared" si="28"/>
        <v>911.02507226071339</v>
      </c>
      <c r="T95" s="89">
        <f t="shared" si="28"/>
        <v>975.99496522852974</v>
      </c>
      <c r="U95" s="89">
        <f t="shared" si="28"/>
        <v>1041.6332822598774</v>
      </c>
      <c r="V95" s="89">
        <f t="shared" si="28"/>
        <v>1107.8500744464018</v>
      </c>
      <c r="W95" s="89">
        <f t="shared" si="28"/>
        <v>1174.6044799764807</v>
      </c>
      <c r="X95" s="89">
        <f t="shared" si="28"/>
        <v>1241.9726860955575</v>
      </c>
      <c r="Y95" s="89">
        <f t="shared" si="28"/>
        <v>1310.6448511372823</v>
      </c>
      <c r="Z95" s="89">
        <f t="shared" si="28"/>
        <v>1378.723344153625</v>
      </c>
      <c r="AA95" s="89">
        <f t="shared" si="28"/>
        <v>1448.2933773034199</v>
      </c>
      <c r="AB95" s="89">
        <f t="shared" si="28"/>
        <v>1519.7106285134389</v>
      </c>
      <c r="AC95" s="89">
        <f t="shared" si="28"/>
        <v>1595.225808733092</v>
      </c>
      <c r="AD95" s="89">
        <f t="shared" si="28"/>
        <v>1674.0936874201793</v>
      </c>
      <c r="AE95" s="89">
        <f t="shared" si="28"/>
        <v>1755.6765810544312</v>
      </c>
      <c r="AF95" s="89">
        <f t="shared" si="28"/>
        <v>1839.4722111844044</v>
      </c>
      <c r="AG95" s="89">
        <f t="shared" si="28"/>
        <v>1925.1101851031829</v>
      </c>
      <c r="AH95" s="89">
        <f t="shared" si="28"/>
        <v>2012.3352603843568</v>
      </c>
      <c r="AI95" s="89">
        <f t="shared" si="28"/>
        <v>2100.9868167449999</v>
      </c>
      <c r="AJ95" s="89">
        <f t="shared" si="28"/>
        <v>2190.9791056345034</v>
      </c>
      <c r="AK95" s="89">
        <f t="shared" si="28"/>
        <v>2282.2841927598593</v>
      </c>
      <c r="AL95" s="89">
        <f t="shared" si="28"/>
        <v>2374.918117729715</v>
      </c>
      <c r="AM95" s="89">
        <f t="shared" si="28"/>
        <v>2468.9301234632667</v>
      </c>
      <c r="AN95" s="89">
        <f t="shared" si="28"/>
        <v>2564.3945327199808</v>
      </c>
      <c r="AO95" s="89">
        <f t="shared" si="28"/>
        <v>2661.4047801437341</v>
      </c>
      <c r="AP95" s="89">
        <f t="shared" si="28"/>
        <v>2760.0691371595021</v>
      </c>
      <c r="AQ95" s="89">
        <f t="shared" si="28"/>
        <v>2860.5077347061738</v>
      </c>
      <c r="AR95" s="89">
        <f t="shared" si="28"/>
        <v>2962.8505648240148</v>
      </c>
      <c r="AS95" s="89">
        <f t="shared" si="28"/>
        <v>3067.236212545602</v>
      </c>
      <c r="AT95" s="89">
        <f t="shared" si="28"/>
        <v>3173.8111291268301</v>
      </c>
      <c r="AU95" s="89">
        <f t="shared" si="28"/>
        <v>3282.7293055374971</v>
      </c>
      <c r="AV95" s="89">
        <f t="shared" si="28"/>
        <v>3394.1522423947076</v>
      </c>
      <c r="AW95" s="89">
        <f t="shared" si="28"/>
        <v>3508.2491409266472</v>
      </c>
      <c r="AX95" s="89">
        <f t="shared" si="28"/>
        <v>3625.197260914656</v>
      </c>
      <c r="AY95" s="89">
        <f t="shared" si="28"/>
        <v>3745.1824074894653</v>
      </c>
      <c r="AZ95" s="89">
        <f t="shared" si="28"/>
        <v>3868.3995204765015</v>
      </c>
      <c r="BA95" s="89">
        <f t="shared" si="28"/>
        <v>3995.0533487398434</v>
      </c>
      <c r="BB95" s="89">
        <f t="shared" si="28"/>
        <v>4125.359198463535</v>
      </c>
      <c r="BC95" s="89">
        <f t="shared" si="28"/>
        <v>4259.5437491370694</v>
      </c>
      <c r="BD95" s="89">
        <f t="shared" si="28"/>
        <v>4397.8459346288564</v>
      </c>
      <c r="BE95" s="89">
        <f t="shared" si="28"/>
        <v>4540.5178894724495</v>
      </c>
      <c r="BF95" s="89">
        <f t="shared" si="28"/>
        <v>4687.8259626036415</v>
      </c>
      <c r="BG95" s="89">
        <f t="shared" si="28"/>
        <v>4840.0518024560506</v>
      </c>
      <c r="BH95" s="89">
        <f t="shared" si="28"/>
        <v>4997.493518685792</v>
      </c>
      <c r="BI95" s="89">
        <f t="shared" si="28"/>
        <v>5160.4669269545884</v>
      </c>
    </row>
    <row r="96" spans="1:61" s="112" customFormat="1" ht="15">
      <c r="A96" s="110" t="s">
        <v>100</v>
      </c>
      <c r="B96" s="134">
        <f t="shared" ref="B96:AG96" si="29">(B37*(B133)^$B44)*(B82^(1-$B$44))</f>
        <v>2.5890345184562257E-10</v>
      </c>
      <c r="C96" s="111">
        <f t="shared" si="29"/>
        <v>2.1268079403865861E-10</v>
      </c>
      <c r="D96" s="111">
        <f t="shared" si="29"/>
        <v>1.7687292027766415E-10</v>
      </c>
      <c r="E96" s="111">
        <f t="shared" si="29"/>
        <v>1.4878421424297763E-10</v>
      </c>
      <c r="F96" s="111">
        <f t="shared" si="29"/>
        <v>1.2649311394276194E-10</v>
      </c>
      <c r="G96" s="111">
        <f t="shared" si="29"/>
        <v>1.0861066129386545E-10</v>
      </c>
      <c r="H96" s="111">
        <f t="shared" si="29"/>
        <v>9.4119719748935782E-11</v>
      </c>
      <c r="I96" s="111">
        <f t="shared" si="29"/>
        <v>8.2266285231745711E-11</v>
      </c>
      <c r="J96" s="111">
        <f t="shared" si="29"/>
        <v>7.2484965257650535E-11</v>
      </c>
      <c r="K96" s="111">
        <f t="shared" si="29"/>
        <v>6.4347199838811827E-11</v>
      </c>
      <c r="L96" s="111">
        <f t="shared" si="29"/>
        <v>5.7524829438372251E-11</v>
      </c>
      <c r="M96" s="111">
        <f t="shared" si="29"/>
        <v>5.1764155609126386E-11</v>
      </c>
      <c r="N96" s="111">
        <f t="shared" si="29"/>
        <v>4.6867264351240908E-11</v>
      </c>
      <c r="O96" s="111">
        <f t="shared" si="29"/>
        <v>4.2678435460288118E-11</v>
      </c>
      <c r="P96" s="111">
        <f t="shared" si="29"/>
        <v>3.9074153092166461E-11</v>
      </c>
      <c r="Q96" s="111">
        <f t="shared" si="29"/>
        <v>3.5955693084595224E-11</v>
      </c>
      <c r="R96" s="111">
        <f t="shared" si="29"/>
        <v>3.3243572443466888E-11</v>
      </c>
      <c r="S96" s="111">
        <f t="shared" si="29"/>
        <v>3.0873357360160925E-11</v>
      </c>
      <c r="T96" s="111">
        <f t="shared" si="29"/>
        <v>2.8792471293624854E-11</v>
      </c>
      <c r="U96" s="111">
        <f t="shared" si="29"/>
        <v>2.695774557146457E-11</v>
      </c>
      <c r="V96" s="111">
        <f t="shared" si="29"/>
        <v>2.5333525810399361E-11</v>
      </c>
      <c r="W96" s="111">
        <f t="shared" si="29"/>
        <v>2.3890197654520704E-11</v>
      </c>
      <c r="X96" s="111">
        <f t="shared" si="29"/>
        <v>2.2603031214646519E-11</v>
      </c>
      <c r="Y96" s="111">
        <f t="shared" si="29"/>
        <v>2.1451269463349159E-11</v>
      </c>
      <c r="Z96" s="111">
        <f t="shared" si="29"/>
        <v>2.0417404644144519E-11</v>
      </c>
      <c r="AA96" s="111">
        <f t="shared" si="29"/>
        <v>4.8948127460152887E-3</v>
      </c>
      <c r="AB96" s="111">
        <f t="shared" si="29"/>
        <v>4.6837208386210161E-3</v>
      </c>
      <c r="AC96" s="111">
        <f t="shared" si="29"/>
        <v>4.4926327434576356E-3</v>
      </c>
      <c r="AD96" s="111">
        <f t="shared" si="29"/>
        <v>4.3192208774573511E-3</v>
      </c>
      <c r="AE96" s="111">
        <f t="shared" si="29"/>
        <v>4.1614795226186281E-3</v>
      </c>
      <c r="AF96" s="111">
        <f t="shared" si="29"/>
        <v>4.0176738127693174E-3</v>
      </c>
      <c r="AG96" s="111">
        <f t="shared" si="29"/>
        <v>3.8862977407073209E-3</v>
      </c>
      <c r="AH96" s="111">
        <f t="shared" ref="AH96:BI96" si="30">(AH37*(AH133)^$B44)*(AH82^(1-$B$44))</f>
        <v>3.7660394383618578E-3</v>
      </c>
      <c r="AI96" s="111">
        <f t="shared" si="30"/>
        <v>3.6557523486688464E-3</v>
      </c>
      <c r="AJ96" s="111">
        <f t="shared" si="30"/>
        <v>3.5544311917865457E-3</v>
      </c>
      <c r="AK96" s="111">
        <f t="shared" si="30"/>
        <v>3.4611918496668509E-3</v>
      </c>
      <c r="AL96" s="111">
        <f t="shared" si="30"/>
        <v>3.3752544664913051E-3</v>
      </c>
      <c r="AM96" s="111">
        <f t="shared" si="30"/>
        <v>3.2959291991025417E-3</v>
      </c>
      <c r="AN96" s="111">
        <f t="shared" si="30"/>
        <v>3.2226041596531219E-3</v>
      </c>
      <c r="AO96" s="111">
        <f t="shared" si="30"/>
        <v>3.1547351786005225E-3</v>
      </c>
      <c r="AP96" s="111">
        <f t="shared" si="30"/>
        <v>3.091837084751727E-3</v>
      </c>
      <c r="AQ96" s="111">
        <f t="shared" si="30"/>
        <v>3.0334762540320456E-3</v>
      </c>
      <c r="AR96" s="111">
        <f t="shared" si="30"/>
        <v>2.9792642228997301E-3</v>
      </c>
      <c r="AS96" s="111">
        <f t="shared" si="30"/>
        <v>2.9288521980838068E-3</v>
      </c>
      <c r="AT96" s="111">
        <f t="shared" si="30"/>
        <v>2.8819263233276892E-3</v>
      </c>
      <c r="AU96" s="111">
        <f t="shared" si="30"/>
        <v>2.8382035874374568E-3</v>
      </c>
      <c r="AV96" s="111">
        <f t="shared" si="30"/>
        <v>2.7974282772314724E-3</v>
      </c>
      <c r="AW96" s="111">
        <f t="shared" si="30"/>
        <v>2.7593688948119957E-3</v>
      </c>
      <c r="AX96" s="111">
        <f t="shared" si="30"/>
        <v>2.7238154715987367E-3</v>
      </c>
      <c r="AY96" s="111">
        <f t="shared" si="30"/>
        <v>2.6905772223110714E-3</v>
      </c>
      <c r="AZ96" s="111">
        <f t="shared" si="30"/>
        <v>2.659480490984785E-3</v>
      </c>
      <c r="BA96" s="111">
        <f t="shared" si="30"/>
        <v>2.63036694850111E-3</v>
      </c>
      <c r="BB96" s="111">
        <f t="shared" si="30"/>
        <v>2.6030920072640223E-3</v>
      </c>
      <c r="BC96" s="111">
        <f t="shared" si="30"/>
        <v>2.577523423807218E-3</v>
      </c>
      <c r="BD96" s="111">
        <f t="shared" si="30"/>
        <v>2.5535400644234253E-3</v>
      </c>
      <c r="BE96" s="111">
        <f t="shared" si="30"/>
        <v>2.531030812530994E-3</v>
      </c>
      <c r="BF96" s="111">
        <f t="shared" si="30"/>
        <v>2.5098935995441283E-3</v>
      </c>
      <c r="BG96" s="111">
        <f t="shared" si="30"/>
        <v>2.4900345435904052E-3</v>
      </c>
      <c r="BH96" s="111">
        <f t="shared" si="30"/>
        <v>2.4713671826014027E-3</v>
      </c>
      <c r="BI96" s="111">
        <f t="shared" si="30"/>
        <v>2.4538117901545409E-3</v>
      </c>
    </row>
    <row r="97" spans="1:102" s="112" customFormat="1" ht="15">
      <c r="A97" s="110" t="s">
        <v>81</v>
      </c>
      <c r="B97" s="111">
        <f t="shared" ref="B97:AG97" si="31">+B92*B96</f>
        <v>1.4327717025136753E-8</v>
      </c>
      <c r="C97" s="111">
        <f t="shared" si="31"/>
        <v>1.83604377740305E-8</v>
      </c>
      <c r="D97" s="111">
        <f t="shared" si="31"/>
        <v>2.1389551534504326E-8</v>
      </c>
      <c r="E97" s="111">
        <f t="shared" si="31"/>
        <v>2.3580761108087348E-8</v>
      </c>
      <c r="F97" s="111">
        <f t="shared" si="31"/>
        <v>2.5161321427780996E-8</v>
      </c>
      <c r="G97" s="111">
        <f t="shared" si="31"/>
        <v>2.6316215797728957E-8</v>
      </c>
      <c r="H97" s="111">
        <f t="shared" si="31"/>
        <v>2.7175796089836747E-8</v>
      </c>
      <c r="I97" s="111">
        <f t="shared" si="31"/>
        <v>2.7828073295148564E-8</v>
      </c>
      <c r="J97" s="111">
        <f t="shared" si="31"/>
        <v>2.8330542579926147E-8</v>
      </c>
      <c r="K97" s="111">
        <f t="shared" si="31"/>
        <v>2.872425474946271E-8</v>
      </c>
      <c r="L97" s="111">
        <f t="shared" si="31"/>
        <v>2.9038607648365598E-8</v>
      </c>
      <c r="M97" s="111">
        <f t="shared" si="31"/>
        <v>2.9295701749117785E-8</v>
      </c>
      <c r="N97" s="111">
        <f t="shared" si="31"/>
        <v>2.9510270314922215E-8</v>
      </c>
      <c r="O97" s="111">
        <f t="shared" si="31"/>
        <v>2.9694576284686337E-8</v>
      </c>
      <c r="P97" s="111">
        <f t="shared" si="31"/>
        <v>2.9858744435647832E-8</v>
      </c>
      <c r="Q97" s="111">
        <f t="shared" si="31"/>
        <v>3.0011099883795175E-8</v>
      </c>
      <c r="R97" s="111">
        <f t="shared" si="31"/>
        <v>3.0158465463284687E-8</v>
      </c>
      <c r="S97" s="111">
        <f t="shared" si="31"/>
        <v>3.0306429599457831E-8</v>
      </c>
      <c r="T97" s="111">
        <f t="shared" si="31"/>
        <v>3.0459605856731652E-8</v>
      </c>
      <c r="U97" s="111">
        <f t="shared" si="31"/>
        <v>3.0621909254443491E-8</v>
      </c>
      <c r="V97" s="111">
        <f t="shared" si="31"/>
        <v>3.0796926741065324E-8</v>
      </c>
      <c r="W97" s="111">
        <f t="shared" si="31"/>
        <v>3.098860839635412E-8</v>
      </c>
      <c r="X97" s="111">
        <f t="shared" si="31"/>
        <v>3.1202886705129559E-8</v>
      </c>
      <c r="Y97" s="111">
        <f t="shared" si="31"/>
        <v>3.145920201891217E-8</v>
      </c>
      <c r="Z97" s="111">
        <f t="shared" si="31"/>
        <v>3.1714054080650228E-8</v>
      </c>
      <c r="AA97" s="111">
        <f t="shared" si="31"/>
        <v>8.0327467948566902</v>
      </c>
      <c r="AB97" s="111">
        <f t="shared" si="31"/>
        <v>8.0964132239136113</v>
      </c>
      <c r="AC97" s="111">
        <f t="shared" si="31"/>
        <v>8.174122766926839</v>
      </c>
      <c r="AD97" s="111">
        <f t="shared" si="31"/>
        <v>8.2645379017978566</v>
      </c>
      <c r="AE97" s="111">
        <f t="shared" si="31"/>
        <v>8.3662230550156753</v>
      </c>
      <c r="AF97" s="111">
        <f t="shared" si="31"/>
        <v>8.4779623087917297</v>
      </c>
      <c r="AG97" s="111">
        <f t="shared" si="31"/>
        <v>8.5988514846401998</v>
      </c>
      <c r="AH97" s="111">
        <f t="shared" ref="AH97:BI97" si="32">+AH92*AH96</f>
        <v>8.7282877843460707</v>
      </c>
      <c r="AI97" s="111">
        <f t="shared" si="32"/>
        <v>8.8659214554228729</v>
      </c>
      <c r="AJ97" s="111">
        <f t="shared" si="32"/>
        <v>9.0116003610122224</v>
      </c>
      <c r="AK97" s="111">
        <f t="shared" si="32"/>
        <v>9.1653204261323324</v>
      </c>
      <c r="AL97" s="111">
        <f t="shared" si="32"/>
        <v>9.3271860389326395</v>
      </c>
      <c r="AM97" s="111">
        <f t="shared" si="32"/>
        <v>9.4973804663888615</v>
      </c>
      <c r="AN97" s="111">
        <f t="shared" si="32"/>
        <v>9.6761448086549677</v>
      </c>
      <c r="AO97" s="111">
        <f t="shared" si="32"/>
        <v>9.8637636589598952</v>
      </c>
      <c r="AP97" s="111">
        <f t="shared" si="32"/>
        <v>10.060555777876658</v>
      </c>
      <c r="AQ97" s="111">
        <f t="shared" si="32"/>
        <v>10.26686839921336</v>
      </c>
      <c r="AR97" s="111">
        <f t="shared" si="32"/>
        <v>10.483074109270285</v>
      </c>
      <c r="AS97" s="111">
        <f t="shared" si="32"/>
        <v>10.70956952304695</v>
      </c>
      <c r="AT97" s="111">
        <f t="shared" si="32"/>
        <v>10.946775204719522</v>
      </c>
      <c r="AU97" s="111">
        <f t="shared" si="32"/>
        <v>11.195136448375264</v>
      </c>
      <c r="AV97" s="111">
        <f t="shared" si="32"/>
        <v>11.455124658022971</v>
      </c>
      <c r="AW97" s="111">
        <f t="shared" si="32"/>
        <v>11.727239153673947</v>
      </c>
      <c r="AX97" s="111">
        <f t="shared" si="32"/>
        <v>12.012009291955781</v>
      </c>
      <c r="AY97" s="111">
        <f t="shared" si="32"/>
        <v>12.309996832600021</v>
      </c>
      <c r="AZ97" s="111">
        <f t="shared" si="32"/>
        <v>12.62179851176761</v>
      </c>
      <c r="BA97" s="111">
        <f t="shared" si="32"/>
        <v>12.94804880359589</v>
      </c>
      <c r="BB97" s="111">
        <f t="shared" si="32"/>
        <v>13.289422865458988</v>
      </c>
      <c r="BC97" s="111">
        <f t="shared" si="32"/>
        <v>13.646639672273754</v>
      </c>
      <c r="BD97" s="111">
        <f t="shared" si="32"/>
        <v>14.020465352174469</v>
      </c>
      <c r="BE97" s="111">
        <f t="shared" si="32"/>
        <v>14.411716741009091</v>
      </c>
      <c r="BF97" s="111">
        <f t="shared" si="32"/>
        <v>14.821265177059077</v>
      </c>
      <c r="BG97" s="111">
        <f t="shared" si="32"/>
        <v>15.250040560624068</v>
      </c>
      <c r="BH97" s="111">
        <f t="shared" si="32"/>
        <v>15.699035705969814</v>
      </c>
      <c r="BI97" s="111">
        <f t="shared" si="32"/>
        <v>16.169311015842073</v>
      </c>
    </row>
    <row r="98" spans="1:102" s="91" customFormat="1" ht="15">
      <c r="A98" s="118" t="s">
        <v>102</v>
      </c>
      <c r="B98" s="109">
        <f>+B95-B97</f>
        <v>55.224889907803444</v>
      </c>
      <c r="C98" s="91">
        <f t="shared" ref="C98:BI98" si="33">+C95-C97</f>
        <v>86.086015463688156</v>
      </c>
      <c r="D98" s="91">
        <f t="shared" si="33"/>
        <v>120.3217038692294</v>
      </c>
      <c r="E98" s="91">
        <f t="shared" si="33"/>
        <v>157.24223753299805</v>
      </c>
      <c r="F98" s="91">
        <f t="shared" si="33"/>
        <v>196.69124116797974</v>
      </c>
      <c r="G98" s="91">
        <f t="shared" si="33"/>
        <v>238.70087982156943</v>
      </c>
      <c r="H98" s="91">
        <f t="shared" si="33"/>
        <v>283.31459743423932</v>
      </c>
      <c r="I98" s="91">
        <f t="shared" si="33"/>
        <v>330.48285024760003</v>
      </c>
      <c r="J98" s="91">
        <f t="shared" si="33"/>
        <v>380.14466664528521</v>
      </c>
      <c r="K98" s="91">
        <f t="shared" si="33"/>
        <v>432.18516887142471</v>
      </c>
      <c r="L98" s="91">
        <f t="shared" si="33"/>
        <v>486.46143836684769</v>
      </c>
      <c r="M98" s="91">
        <f t="shared" si="33"/>
        <v>542.72272398631173</v>
      </c>
      <c r="N98" s="91">
        <f t="shared" si="33"/>
        <v>600.7554676319902</v>
      </c>
      <c r="O98" s="91">
        <f t="shared" si="33"/>
        <v>660.36111448070494</v>
      </c>
      <c r="P98" s="91">
        <f t="shared" si="33"/>
        <v>721.3552145046441</v>
      </c>
      <c r="Q98" s="91">
        <f t="shared" si="33"/>
        <v>783.56695455992099</v>
      </c>
      <c r="R98" s="91">
        <f t="shared" si="33"/>
        <v>846.83857521527852</v>
      </c>
      <c r="S98" s="91">
        <f t="shared" si="33"/>
        <v>911.02507223040698</v>
      </c>
      <c r="T98" s="91">
        <f t="shared" si="33"/>
        <v>975.99496519807008</v>
      </c>
      <c r="U98" s="91">
        <f t="shared" si="33"/>
        <v>1041.6332822292554</v>
      </c>
      <c r="V98" s="91">
        <f t="shared" si="33"/>
        <v>1107.8500744156049</v>
      </c>
      <c r="W98" s="91">
        <f t="shared" si="33"/>
        <v>1174.6044799454921</v>
      </c>
      <c r="X98" s="91">
        <f t="shared" si="33"/>
        <v>1241.9726860643545</v>
      </c>
      <c r="Y98" s="91">
        <f t="shared" si="33"/>
        <v>1310.6448511058231</v>
      </c>
      <c r="Z98" s="91">
        <f t="shared" si="33"/>
        <v>1378.7233441219109</v>
      </c>
      <c r="AA98" s="91">
        <f t="shared" si="33"/>
        <v>1440.2606305085633</v>
      </c>
      <c r="AB98" s="91">
        <f t="shared" si="33"/>
        <v>1511.6142152895252</v>
      </c>
      <c r="AC98" s="91">
        <f t="shared" si="33"/>
        <v>1587.0516859661652</v>
      </c>
      <c r="AD98" s="91">
        <f t="shared" si="33"/>
        <v>1665.8291495183814</v>
      </c>
      <c r="AE98" s="91">
        <f t="shared" si="33"/>
        <v>1747.3103579994154</v>
      </c>
      <c r="AF98" s="91">
        <f t="shared" si="33"/>
        <v>1830.9942488756126</v>
      </c>
      <c r="AG98" s="91">
        <f t="shared" si="33"/>
        <v>1916.5113336185427</v>
      </c>
      <c r="AH98" s="91">
        <f t="shared" si="33"/>
        <v>2003.6069726000107</v>
      </c>
      <c r="AI98" s="91">
        <f t="shared" si="33"/>
        <v>2092.1208952895772</v>
      </c>
      <c r="AJ98" s="91">
        <f t="shared" si="33"/>
        <v>2181.967505273491</v>
      </c>
      <c r="AK98" s="91">
        <f t="shared" si="33"/>
        <v>2273.1188723337268</v>
      </c>
      <c r="AL98" s="91">
        <f t="shared" si="33"/>
        <v>2365.5909316907823</v>
      </c>
      <c r="AM98" s="91">
        <f t="shared" si="33"/>
        <v>2459.432742996878</v>
      </c>
      <c r="AN98" s="91">
        <f t="shared" si="33"/>
        <v>2554.7183879113259</v>
      </c>
      <c r="AO98" s="91">
        <f t="shared" si="33"/>
        <v>2651.5410164847744</v>
      </c>
      <c r="AP98" s="91">
        <f t="shared" si="33"/>
        <v>2750.0085813816254</v>
      </c>
      <c r="AQ98" s="91">
        <f t="shared" si="33"/>
        <v>2850.2408663069605</v>
      </c>
      <c r="AR98" s="91">
        <f t="shared" si="33"/>
        <v>2952.3674907147447</v>
      </c>
      <c r="AS98" s="91">
        <f t="shared" si="33"/>
        <v>3056.5266430225552</v>
      </c>
      <c r="AT98" s="91">
        <f t="shared" si="33"/>
        <v>3162.8643539221107</v>
      </c>
      <c r="AU98" s="91">
        <f t="shared" si="33"/>
        <v>3271.5341690891219</v>
      </c>
      <c r="AV98" s="91">
        <f t="shared" si="33"/>
        <v>3382.6971177366845</v>
      </c>
      <c r="AW98" s="91">
        <f t="shared" si="33"/>
        <v>3496.5219017729733</v>
      </c>
      <c r="AX98" s="91">
        <f t="shared" si="33"/>
        <v>3613.1852516227004</v>
      </c>
      <c r="AY98" s="91">
        <f t="shared" si="33"/>
        <v>3732.8724106568652</v>
      </c>
      <c r="AZ98" s="91">
        <f t="shared" si="33"/>
        <v>3855.7777219647337</v>
      </c>
      <c r="BA98" s="91">
        <f t="shared" si="33"/>
        <v>3982.1052999362473</v>
      </c>
      <c r="BB98" s="91">
        <f t="shared" si="33"/>
        <v>4112.0697755980764</v>
      </c>
      <c r="BC98" s="91">
        <f t="shared" si="33"/>
        <v>4245.8971094647959</v>
      </c>
      <c r="BD98" s="91">
        <f t="shared" si="33"/>
        <v>4383.8254692766823</v>
      </c>
      <c r="BE98" s="91">
        <f t="shared" si="33"/>
        <v>4526.10617273144</v>
      </c>
      <c r="BF98" s="91">
        <f t="shared" si="33"/>
        <v>4673.0046974265824</v>
      </c>
      <c r="BG98" s="91">
        <f t="shared" si="33"/>
        <v>4824.8017618954264</v>
      </c>
      <c r="BH98" s="91">
        <f t="shared" si="33"/>
        <v>4981.7944829798225</v>
      </c>
      <c r="BI98" s="91">
        <f t="shared" si="33"/>
        <v>5144.2976159387463</v>
      </c>
    </row>
    <row r="99" spans="1:102" s="89" customFormat="1" ht="15">
      <c r="A99" s="113"/>
      <c r="B99" s="72"/>
      <c r="C99" s="72"/>
      <c r="D99" s="72"/>
      <c r="E99" s="72"/>
      <c r="F99" s="72"/>
      <c r="G99" s="72"/>
    </row>
    <row r="100" spans="1:102">
      <c r="A100" s="86" t="s">
        <v>45</v>
      </c>
    </row>
    <row r="101" spans="1:102" s="94" customFormat="1" ht="15">
      <c r="A101" s="114" t="s">
        <v>46</v>
      </c>
      <c r="B101" s="94">
        <f t="shared" ref="B101:AG101" si="34">(B132/100)*B98</f>
        <v>13.559920631442088</v>
      </c>
      <c r="C101" s="94">
        <f t="shared" si="34"/>
        <v>19.888999683137072</v>
      </c>
      <c r="D101" s="94">
        <f t="shared" si="34"/>
        <v>26.977762418823438</v>
      </c>
      <c r="E101" s="94">
        <f t="shared" si="34"/>
        <v>34.789879506038176</v>
      </c>
      <c r="F101" s="94">
        <f t="shared" si="34"/>
        <v>43.319756120823378</v>
      </c>
      <c r="G101" s="94">
        <f t="shared" si="34"/>
        <v>52.563979093125894</v>
      </c>
      <c r="H101" s="94">
        <f t="shared" si="34"/>
        <v>62.512954521710604</v>
      </c>
      <c r="I101" s="94">
        <f t="shared" si="34"/>
        <v>73.125092390936331</v>
      </c>
      <c r="J101" s="94">
        <f t="shared" si="34"/>
        <v>84.373253933275848</v>
      </c>
      <c r="K101" s="94">
        <f t="shared" si="34"/>
        <v>96.221013954469711</v>
      </c>
      <c r="L101" s="94">
        <f t="shared" si="34"/>
        <v>108.63514153199107</v>
      </c>
      <c r="M101" s="94">
        <f t="shared" si="34"/>
        <v>121.53829382394551</v>
      </c>
      <c r="N101" s="94">
        <f t="shared" si="34"/>
        <v>134.87782735618751</v>
      </c>
      <c r="O101" s="94">
        <f t="shared" si="34"/>
        <v>148.60508642098523</v>
      </c>
      <c r="P101" s="94">
        <f t="shared" si="34"/>
        <v>162.67504024475298</v>
      </c>
      <c r="Q101" s="94">
        <f t="shared" si="34"/>
        <v>177.0458712739304</v>
      </c>
      <c r="R101" s="94">
        <f t="shared" si="34"/>
        <v>191.67902036112659</v>
      </c>
      <c r="S101" s="94">
        <f t="shared" si="34"/>
        <v>206.54032772150677</v>
      </c>
      <c r="T101" s="94">
        <f t="shared" si="34"/>
        <v>221.60320841396211</v>
      </c>
      <c r="U101" s="94">
        <f t="shared" si="34"/>
        <v>236.85700935189607</v>
      </c>
      <c r="V101" s="94">
        <f t="shared" si="34"/>
        <v>252.33019858846873</v>
      </c>
      <c r="W101" s="94">
        <f t="shared" si="34"/>
        <v>268.15569900146579</v>
      </c>
      <c r="X101" s="94">
        <f t="shared" si="34"/>
        <v>285.08576422791697</v>
      </c>
      <c r="Y101" s="94">
        <f t="shared" si="34"/>
        <v>300.84895843637503</v>
      </c>
      <c r="Z101" s="94">
        <f t="shared" si="34"/>
        <v>316.4758795649534</v>
      </c>
      <c r="AA101" s="94">
        <f t="shared" si="34"/>
        <v>330.60131445969625</v>
      </c>
      <c r="AB101" s="94">
        <f t="shared" si="34"/>
        <v>346.98000899616204</v>
      </c>
      <c r="AC101" s="94">
        <f t="shared" si="34"/>
        <v>364.29612972939742</v>
      </c>
      <c r="AD101" s="94">
        <f t="shared" si="34"/>
        <v>382.37892144673214</v>
      </c>
      <c r="AE101" s="94">
        <f t="shared" si="34"/>
        <v>401.08233807631984</v>
      </c>
      <c r="AF101" s="94">
        <f t="shared" si="34"/>
        <v>420.29136437109787</v>
      </c>
      <c r="AG101" s="94">
        <f t="shared" si="34"/>
        <v>439.92118693646989</v>
      </c>
      <c r="AH101" s="94">
        <f t="shared" ref="AH101:BI101" si="35">(AH132/100)*AH98</f>
        <v>459.91335510454184</v>
      </c>
      <c r="AI101" s="94">
        <f t="shared" si="35"/>
        <v>480.23107994495615</v>
      </c>
      <c r="AJ101" s="94">
        <f t="shared" si="35"/>
        <v>500.85471342575272</v>
      </c>
      <c r="AK101" s="94">
        <f t="shared" si="35"/>
        <v>521.7778443692622</v>
      </c>
      <c r="AL101" s="94">
        <f t="shared" si="35"/>
        <v>543.00413058902973</v>
      </c>
      <c r="AM101" s="94">
        <f t="shared" si="35"/>
        <v>564.54483337010845</v>
      </c>
      <c r="AN101" s="94">
        <f t="shared" si="35"/>
        <v>586.4169576166297</v>
      </c>
      <c r="AO101" s="94">
        <f t="shared" si="35"/>
        <v>608.64188524276517</v>
      </c>
      <c r="AP101" s="94">
        <f t="shared" si="35"/>
        <v>631.24439599462096</v>
      </c>
      <c r="AQ101" s="94">
        <f t="shared" si="35"/>
        <v>654.25198534732976</v>
      </c>
      <c r="AR101" s="94">
        <f t="shared" si="35"/>
        <v>677.69440650038405</v>
      </c>
      <c r="AS101" s="94">
        <f t="shared" si="35"/>
        <v>701.60337959632341</v>
      </c>
      <c r="AT101" s="94">
        <f t="shared" si="35"/>
        <v>726.01242491447158</v>
      </c>
      <c r="AU101" s="94">
        <f t="shared" si="35"/>
        <v>750.9567877438717</v>
      </c>
      <c r="AV101" s="94">
        <f t="shared" si="35"/>
        <v>776.47343116494687</v>
      </c>
      <c r="AW101" s="94">
        <f t="shared" si="35"/>
        <v>802.60107946926837</v>
      </c>
      <c r="AX101" s="94">
        <f t="shared" si="35"/>
        <v>829.38029983577405</v>
      </c>
      <c r="AY101" s="94">
        <f t="shared" si="35"/>
        <v>856.85361352808104</v>
      </c>
      <c r="AZ101" s="94">
        <f t="shared" si="35"/>
        <v>885.06563058371069</v>
      </c>
      <c r="BA101" s="94">
        <f t="shared" si="35"/>
        <v>914.06320397092816</v>
      </c>
      <c r="BB101" s="94">
        <f t="shared" si="35"/>
        <v>943.89560067519278</v>
      </c>
      <c r="BC101" s="94">
        <f t="shared" si="35"/>
        <v>974.61468828321244</v>
      </c>
      <c r="BD101" s="94">
        <f t="shared" si="35"/>
        <v>1006.2751364612469</v>
      </c>
      <c r="BE101" s="94">
        <f t="shared" si="35"/>
        <v>1038.9346333522949</v>
      </c>
      <c r="BF101" s="94">
        <f t="shared" si="35"/>
        <v>1072.6541174009949</v>
      </c>
      <c r="BG101" s="94">
        <f t="shared" si="35"/>
        <v>1107.4980254975474</v>
      </c>
      <c r="BH101" s="94">
        <f t="shared" si="35"/>
        <v>1143.5345586441758</v>
      </c>
      <c r="BI101" s="94">
        <f t="shared" si="35"/>
        <v>1180.8359666130023</v>
      </c>
    </row>
    <row r="102" spans="1:102" s="94" customFormat="1" ht="15">
      <c r="A102" s="114" t="s">
        <v>47</v>
      </c>
      <c r="B102" s="248">
        <f>+B13</f>
        <v>97.3</v>
      </c>
      <c r="C102" s="94">
        <f>+B102*(1-$B$10)^10+10*B101</f>
        <v>169.52561853615089</v>
      </c>
      <c r="D102" s="94">
        <f>+C102*(1-$B$10)^10+10*C101</f>
        <v>257.9999250595435</v>
      </c>
      <c r="E102" s="94">
        <f t="shared" ref="E102:BI102" si="36">+D102*(1-$B$10)^10+10*D101</f>
        <v>359.73663560391293</v>
      </c>
      <c r="F102" s="94">
        <f t="shared" si="36"/>
        <v>473.33120400957631</v>
      </c>
      <c r="G102" s="94">
        <f t="shared" si="36"/>
        <v>598.2379470729478</v>
      </c>
      <c r="H102" s="94">
        <f t="shared" si="36"/>
        <v>734.2324651252809</v>
      </c>
      <c r="I102" s="94">
        <f t="shared" si="36"/>
        <v>881.14057582776672</v>
      </c>
      <c r="J102" s="94">
        <f t="shared" si="36"/>
        <v>1038.485645397805</v>
      </c>
      <c r="K102" s="94">
        <f t="shared" si="36"/>
        <v>1205.8300942363071</v>
      </c>
      <c r="L102" s="94">
        <f t="shared" si="36"/>
        <v>1382.6570958286488</v>
      </c>
      <c r="M102" s="94">
        <f t="shared" si="36"/>
        <v>1568.4541346866404</v>
      </c>
      <c r="N102" s="94">
        <f t="shared" si="36"/>
        <v>1762.2690792903886</v>
      </c>
      <c r="O102" s="94">
        <f t="shared" si="36"/>
        <v>1963.2435071653113</v>
      </c>
      <c r="P102" s="94">
        <f t="shared" si="36"/>
        <v>2170.5915478247066</v>
      </c>
      <c r="Q102" s="94">
        <f t="shared" si="36"/>
        <v>2383.5888774372934</v>
      </c>
      <c r="R102" s="94">
        <f t="shared" si="36"/>
        <v>2601.5647643638499</v>
      </c>
      <c r="S102" s="94">
        <f t="shared" si="36"/>
        <v>2823.8997474687776</v>
      </c>
      <c r="T102" s="94">
        <f t="shared" si="36"/>
        <v>3050.0362361612652</v>
      </c>
      <c r="U102" s="94">
        <f t="shared" si="36"/>
        <v>3279.5139612128069</v>
      </c>
      <c r="V102" s="94">
        <f t="shared" si="36"/>
        <v>3512.0659058008146</v>
      </c>
      <c r="W102" s="94">
        <f t="shared" si="36"/>
        <v>3747.8836474477093</v>
      </c>
      <c r="X102" s="94">
        <f t="shared" si="36"/>
        <v>3988.3632138830244</v>
      </c>
      <c r="Y102" s="94">
        <f t="shared" si="36"/>
        <v>4241.5139062481257</v>
      </c>
      <c r="Z102" s="94">
        <f t="shared" si="36"/>
        <v>4487.4140368568051</v>
      </c>
      <c r="AA102" s="94">
        <f t="shared" si="36"/>
        <v>4729.4233221036093</v>
      </c>
      <c r="AB102" s="94">
        <f t="shared" si="36"/>
        <v>4955.0610911206095</v>
      </c>
      <c r="AC102" s="94">
        <f t="shared" si="36"/>
        <v>5197.5230618137593</v>
      </c>
      <c r="AD102" s="94">
        <f t="shared" si="36"/>
        <v>5455.2255308709719</v>
      </c>
      <c r="AE102" s="94">
        <f t="shared" si="36"/>
        <v>5725.9087429651072</v>
      </c>
      <c r="AF102" s="94">
        <f t="shared" si="36"/>
        <v>6007.3243094152249</v>
      </c>
      <c r="AG102" s="94">
        <f t="shared" si="36"/>
        <v>6297.5381130926908</v>
      </c>
      <c r="AH102" s="94">
        <f t="shared" si="36"/>
        <v>6595.0276351081566</v>
      </c>
      <c r="AI102" s="94">
        <f t="shared" si="36"/>
        <v>6898.6774992713235</v>
      </c>
      <c r="AJ102" s="94">
        <f t="shared" si="36"/>
        <v>7207.7309086484565</v>
      </c>
      <c r="AK102" s="94">
        <f t="shared" si="36"/>
        <v>7521.7275041456278</v>
      </c>
      <c r="AL102" s="94">
        <f t="shared" si="36"/>
        <v>7840.4426566953871</v>
      </c>
      <c r="AM102" s="94">
        <f t="shared" si="36"/>
        <v>8163.8346211203461</v>
      </c>
      <c r="AN102" s="94">
        <f t="shared" si="36"/>
        <v>8492.0014546277016</v>
      </c>
      <c r="AO102" s="94">
        <f t="shared" si="36"/>
        <v>8825.147396692817</v>
      </c>
      <c r="AP102" s="94">
        <f t="shared" si="36"/>
        <v>9163.5574803590807</v>
      </c>
      <c r="AQ102" s="94">
        <f t="shared" si="36"/>
        <v>9507.5788879645006</v>
      </c>
      <c r="AR102" s="94">
        <f t="shared" si="36"/>
        <v>9857.6076292564539</v>
      </c>
      <c r="AS102" s="94">
        <f t="shared" si="36"/>
        <v>10214.079316290841</v>
      </c>
      <c r="AT102" s="94">
        <f t="shared" si="36"/>
        <v>10577.4630390252</v>
      </c>
      <c r="AU102" s="94">
        <f t="shared" si="36"/>
        <v>10948.25756180743</v>
      </c>
      <c r="AV102" s="94">
        <f t="shared" si="36"/>
        <v>11326.989245902763</v>
      </c>
      <c r="AW102" s="94">
        <f t="shared" si="36"/>
        <v>11714.21125294032</v>
      </c>
      <c r="AX102" s="94">
        <f t="shared" si="36"/>
        <v>12110.503701369784</v>
      </c>
      <c r="AY102" s="94">
        <f t="shared" si="36"/>
        <v>12516.474537776634</v>
      </c>
      <c r="AZ102" s="94">
        <f t="shared" si="36"/>
        <v>12932.760952664137</v>
      </c>
      <c r="BA102" s="94">
        <f t="shared" si="36"/>
        <v>13360.031220998229</v>
      </c>
      <c r="BB102" s="94">
        <f t="shared" si="36"/>
        <v>13798.986885534247</v>
      </c>
      <c r="BC102" s="94">
        <f t="shared" si="36"/>
        <v>14250.365228960367</v>
      </c>
      <c r="BD102" s="94">
        <f t="shared" si="36"/>
        <v>14714.942001721307</v>
      </c>
      <c r="BE102" s="94">
        <f t="shared" si="36"/>
        <v>15193.534387934629</v>
      </c>
      <c r="BF102" s="94">
        <f t="shared" si="36"/>
        <v>15687.004203513707</v>
      </c>
      <c r="BG102" s="94">
        <f t="shared" si="36"/>
        <v>16196.261329533252</v>
      </c>
      <c r="BH102" s="94">
        <f t="shared" si="36"/>
        <v>16722.26739080908</v>
      </c>
      <c r="BI102" s="94">
        <f t="shared" si="36"/>
        <v>17266.03969520417</v>
      </c>
    </row>
    <row r="103" spans="1:102" s="94" customFormat="1">
      <c r="A103" s="86" t="s">
        <v>126</v>
      </c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</row>
    <row r="104" spans="1:102" s="115" customFormat="1" ht="15">
      <c r="A104" s="116" t="s">
        <v>127</v>
      </c>
      <c r="B104" s="75">
        <f t="shared" ref="B104:AG104" si="37">+B16</f>
        <v>1.4999999999999999E-2</v>
      </c>
      <c r="C104" s="75">
        <f t="shared" si="37"/>
        <v>1.4999999999999999E-2</v>
      </c>
      <c r="D104" s="75">
        <f t="shared" si="37"/>
        <v>1.4999999999999999E-2</v>
      </c>
      <c r="E104" s="75">
        <f t="shared" si="37"/>
        <v>1.4999999999999999E-2</v>
      </c>
      <c r="F104" s="75">
        <f t="shared" si="37"/>
        <v>1.4999999999999999E-2</v>
      </c>
      <c r="G104" s="75">
        <f t="shared" si="37"/>
        <v>1.4999999999999999E-2</v>
      </c>
      <c r="H104" s="75">
        <f t="shared" si="37"/>
        <v>1.4999999999999999E-2</v>
      </c>
      <c r="I104" s="75">
        <f t="shared" si="37"/>
        <v>1.4999999999999999E-2</v>
      </c>
      <c r="J104" s="75">
        <f t="shared" si="37"/>
        <v>1.4999999999999999E-2</v>
      </c>
      <c r="K104" s="75">
        <f t="shared" si="37"/>
        <v>1.4999999999999999E-2</v>
      </c>
      <c r="L104" s="75">
        <f t="shared" si="37"/>
        <v>1.4999999999999999E-2</v>
      </c>
      <c r="M104" s="75">
        <f t="shared" si="37"/>
        <v>1.4999999999999999E-2</v>
      </c>
      <c r="N104" s="75">
        <f t="shared" si="37"/>
        <v>1.4999999999999999E-2</v>
      </c>
      <c r="O104" s="75">
        <f t="shared" si="37"/>
        <v>1.4999999999999999E-2</v>
      </c>
      <c r="P104" s="75">
        <f t="shared" si="37"/>
        <v>1.4999999999999999E-2</v>
      </c>
      <c r="Q104" s="75">
        <f t="shared" si="37"/>
        <v>1.4999999999999999E-2</v>
      </c>
      <c r="R104" s="75">
        <f t="shared" si="37"/>
        <v>1.4999999999999999E-2</v>
      </c>
      <c r="S104" s="75">
        <f t="shared" si="37"/>
        <v>1.4999999999999999E-2</v>
      </c>
      <c r="T104" s="75">
        <f t="shared" si="37"/>
        <v>1.4999999999999999E-2</v>
      </c>
      <c r="U104" s="75">
        <f t="shared" si="37"/>
        <v>1.4999999999999999E-2</v>
      </c>
      <c r="V104" s="75">
        <f t="shared" si="37"/>
        <v>1.4999999999999999E-2</v>
      </c>
      <c r="W104" s="75">
        <f t="shared" si="37"/>
        <v>1.4999999999999999E-2</v>
      </c>
      <c r="X104" s="75">
        <f t="shared" si="37"/>
        <v>1.4999999999999999E-2</v>
      </c>
      <c r="Y104" s="75">
        <f t="shared" si="37"/>
        <v>1.4999999999999999E-2</v>
      </c>
      <c r="Z104" s="75">
        <f t="shared" si="37"/>
        <v>1.4999999999999999E-2</v>
      </c>
      <c r="AA104" s="75">
        <f t="shared" si="37"/>
        <v>1.4999999999999999E-2</v>
      </c>
      <c r="AB104" s="75">
        <f t="shared" si="37"/>
        <v>1.4999999999999999E-2</v>
      </c>
      <c r="AC104" s="75">
        <f t="shared" si="37"/>
        <v>1.4999999999999999E-2</v>
      </c>
      <c r="AD104" s="75">
        <f t="shared" si="37"/>
        <v>1.4999999999999999E-2</v>
      </c>
      <c r="AE104" s="75">
        <f t="shared" si="37"/>
        <v>1.4999999999999999E-2</v>
      </c>
      <c r="AF104" s="75">
        <f t="shared" si="37"/>
        <v>1.4999999999999999E-2</v>
      </c>
      <c r="AG104" s="75">
        <f t="shared" si="37"/>
        <v>1.4999999999999999E-2</v>
      </c>
      <c r="AH104" s="75">
        <f t="shared" ref="AH104:BI104" si="38">+AH16</f>
        <v>1.4999999999999999E-2</v>
      </c>
      <c r="AI104" s="75">
        <f t="shared" si="38"/>
        <v>1.4999999999999999E-2</v>
      </c>
      <c r="AJ104" s="75">
        <f t="shared" si="38"/>
        <v>1.4999999999999999E-2</v>
      </c>
      <c r="AK104" s="75">
        <f t="shared" si="38"/>
        <v>1.4999999999999999E-2</v>
      </c>
      <c r="AL104" s="75">
        <f t="shared" si="38"/>
        <v>1.4999999999999999E-2</v>
      </c>
      <c r="AM104" s="75">
        <f t="shared" si="38"/>
        <v>1.4999999999999999E-2</v>
      </c>
      <c r="AN104" s="75">
        <f t="shared" si="38"/>
        <v>1.4999999999999999E-2</v>
      </c>
      <c r="AO104" s="75">
        <f t="shared" si="38"/>
        <v>1.4999999999999999E-2</v>
      </c>
      <c r="AP104" s="75">
        <f t="shared" si="38"/>
        <v>1.4999999999999999E-2</v>
      </c>
      <c r="AQ104" s="75">
        <f t="shared" si="38"/>
        <v>1.4999999999999999E-2</v>
      </c>
      <c r="AR104" s="75">
        <f t="shared" si="38"/>
        <v>1.4999999999999999E-2</v>
      </c>
      <c r="AS104" s="75">
        <f t="shared" si="38"/>
        <v>1.4999999999999999E-2</v>
      </c>
      <c r="AT104" s="75">
        <f t="shared" si="38"/>
        <v>1.4999999999999999E-2</v>
      </c>
      <c r="AU104" s="75">
        <f t="shared" si="38"/>
        <v>1.4999999999999999E-2</v>
      </c>
      <c r="AV104" s="75">
        <f t="shared" si="38"/>
        <v>1.4999999999999999E-2</v>
      </c>
      <c r="AW104" s="75">
        <f t="shared" si="38"/>
        <v>1.4999999999999999E-2</v>
      </c>
      <c r="AX104" s="75">
        <f t="shared" si="38"/>
        <v>1.4999999999999999E-2</v>
      </c>
      <c r="AY104" s="75">
        <f t="shared" si="38"/>
        <v>1.4999999999999999E-2</v>
      </c>
      <c r="AZ104" s="75">
        <f t="shared" si="38"/>
        <v>1.4999999999999999E-2</v>
      </c>
      <c r="BA104" s="75">
        <f t="shared" si="38"/>
        <v>1.4999999999999999E-2</v>
      </c>
      <c r="BB104" s="75">
        <f t="shared" si="38"/>
        <v>1.4999999999999999E-2</v>
      </c>
      <c r="BC104" s="75">
        <f t="shared" si="38"/>
        <v>1.4999999999999999E-2</v>
      </c>
      <c r="BD104" s="75">
        <f t="shared" si="38"/>
        <v>1.4999999999999999E-2</v>
      </c>
      <c r="BE104" s="75">
        <f t="shared" si="38"/>
        <v>1.4999999999999999E-2</v>
      </c>
      <c r="BF104" s="75">
        <f t="shared" si="38"/>
        <v>1.4999999999999999E-2</v>
      </c>
      <c r="BG104" s="75">
        <f t="shared" si="38"/>
        <v>1.4999999999999999E-2</v>
      </c>
      <c r="BH104" s="75">
        <f t="shared" si="38"/>
        <v>1.4999999999999999E-2</v>
      </c>
      <c r="BI104" s="75">
        <f t="shared" si="38"/>
        <v>1.4999999999999999E-2</v>
      </c>
    </row>
    <row r="105" spans="1:102" s="115" customFormat="1" ht="15">
      <c r="A105" s="116" t="s">
        <v>142</v>
      </c>
      <c r="B105" s="75">
        <f>+$B$9*B92/B102</f>
        <v>0.17062692702980473</v>
      </c>
      <c r="C105" s="75">
        <f t="shared" ref="C105:BI105" si="39">+$B$9*C92/C102</f>
        <v>0.15277091368116219</v>
      </c>
      <c r="D105" s="75">
        <f t="shared" si="39"/>
        <v>0.14061835320564939</v>
      </c>
      <c r="E105" s="75">
        <f t="shared" si="39"/>
        <v>0.13217141786154901</v>
      </c>
      <c r="F105" s="75">
        <f t="shared" si="39"/>
        <v>0.12607317221685616</v>
      </c>
      <c r="G105" s="75">
        <f t="shared" si="39"/>
        <v>0.12150615506758262</v>
      </c>
      <c r="H105" s="75">
        <f t="shared" si="39"/>
        <v>0.11797481935967473</v>
      </c>
      <c r="I105" s="75">
        <f t="shared" si="39"/>
        <v>0.11516945339873338</v>
      </c>
      <c r="J105" s="75">
        <f t="shared" si="39"/>
        <v>0.11290877977205434</v>
      </c>
      <c r="K105" s="75">
        <f t="shared" si="39"/>
        <v>0.11105912648475028</v>
      </c>
      <c r="L105" s="75">
        <f t="shared" si="39"/>
        <v>0.10952851944442785</v>
      </c>
      <c r="M105" s="75">
        <f t="shared" si="39"/>
        <v>0.10824907720124888</v>
      </c>
      <c r="N105" s="75">
        <f t="shared" si="39"/>
        <v>0.10718959173566046</v>
      </c>
      <c r="O105" s="75">
        <f t="shared" si="39"/>
        <v>0.10632018588027979</v>
      </c>
      <c r="P105" s="75">
        <f t="shared" si="39"/>
        <v>0.10561488124848357</v>
      </c>
      <c r="Q105" s="75">
        <f t="shared" si="39"/>
        <v>0.10505195818341453</v>
      </c>
      <c r="R105" s="75">
        <f t="shared" si="39"/>
        <v>0.10461360412666387</v>
      </c>
      <c r="S105" s="75">
        <f t="shared" si="39"/>
        <v>0.10428525210702251</v>
      </c>
      <c r="T105" s="75">
        <f t="shared" si="39"/>
        <v>0.1040546738947325</v>
      </c>
      <c r="U105" s="75">
        <f t="shared" si="39"/>
        <v>0.1039107467092546</v>
      </c>
      <c r="V105" s="75">
        <f t="shared" si="39"/>
        <v>0.10384135353347651</v>
      </c>
      <c r="W105" s="75">
        <f t="shared" si="39"/>
        <v>0.10382871660553231</v>
      </c>
      <c r="X105" s="75">
        <f t="shared" si="39"/>
        <v>0.10383760011469906</v>
      </c>
      <c r="Y105" s="75">
        <f t="shared" si="39"/>
        <v>0.10372777528912935</v>
      </c>
      <c r="Z105" s="75">
        <f t="shared" si="39"/>
        <v>0.10384278785997245</v>
      </c>
      <c r="AA105" s="75">
        <f t="shared" si="39"/>
        <v>0.10409768256603447</v>
      </c>
      <c r="AB105" s="75">
        <f t="shared" si="39"/>
        <v>0.10465835512757385</v>
      </c>
      <c r="AC105" s="75">
        <f t="shared" si="39"/>
        <v>0.10501832030307123</v>
      </c>
      <c r="AD105" s="75">
        <f t="shared" si="39"/>
        <v>0.10522567171641926</v>
      </c>
      <c r="AE105" s="75">
        <f t="shared" si="39"/>
        <v>0.10533155845322627</v>
      </c>
      <c r="AF105" s="75">
        <f t="shared" si="39"/>
        <v>0.10537970624623379</v>
      </c>
      <c r="AG105" s="75">
        <f t="shared" si="39"/>
        <v>0.10540345047662258</v>
      </c>
      <c r="AH105" s="75">
        <f t="shared" si="39"/>
        <v>0.10542626686662346</v>
      </c>
      <c r="AI105" s="75">
        <f t="shared" si="39"/>
        <v>0.10546358341571459</v>
      </c>
      <c r="AJ105" s="75">
        <f t="shared" si="39"/>
        <v>0.10552479147600524</v>
      </c>
      <c r="AK105" s="75">
        <f t="shared" si="39"/>
        <v>0.10561500874278276</v>
      </c>
      <c r="AL105" s="75">
        <f t="shared" si="39"/>
        <v>0.10573646587188403</v>
      </c>
      <c r="AM105" s="75">
        <f t="shared" si="39"/>
        <v>0.10588952951084571</v>
      </c>
      <c r="AN105" s="75">
        <f t="shared" si="39"/>
        <v>0.10607342468049268</v>
      </c>
      <c r="AO105" s="75">
        <f t="shared" si="39"/>
        <v>0.10628672764204752</v>
      </c>
      <c r="AP105" s="75">
        <f t="shared" si="39"/>
        <v>0.10652769193770921</v>
      </c>
      <c r="AQ105" s="75">
        <f t="shared" si="39"/>
        <v>0.1067944572059385</v>
      </c>
      <c r="AR105" s="75">
        <f t="shared" si="39"/>
        <v>0.10708517773577386</v>
      </c>
      <c r="AS105" s="75">
        <f t="shared" si="39"/>
        <v>0.107398097281186</v>
      </c>
      <c r="AT105" s="75">
        <f t="shared" si="39"/>
        <v>0.10773158866898262</v>
      </c>
      <c r="AU105" s="75">
        <f t="shared" si="39"/>
        <v>0.10808417089706085</v>
      </c>
      <c r="AV105" s="75">
        <f t="shared" si="39"/>
        <v>0.10845451227918509</v>
      </c>
      <c r="AW105" s="75">
        <f t="shared" si="39"/>
        <v>0.10884142531493757</v>
      </c>
      <c r="AX105" s="75">
        <f t="shared" si="39"/>
        <v>0.10924385699399931</v>
      </c>
      <c r="AY105" s="75">
        <f t="shared" si="39"/>
        <v>0.10966087691228224</v>
      </c>
      <c r="AZ105" s="75">
        <f t="shared" si="39"/>
        <v>0.1100916646866285</v>
      </c>
      <c r="BA105" s="75">
        <f t="shared" si="39"/>
        <v>0.11053549756522081</v>
      </c>
      <c r="BB105" s="75">
        <f t="shared" si="39"/>
        <v>0.11099173874520006</v>
      </c>
      <c r="BC105" s="75">
        <f t="shared" si="39"/>
        <v>0.11145982666046304</v>
      </c>
      <c r="BD105" s="75">
        <f t="shared" si="39"/>
        <v>0.11193926534559308</v>
      </c>
      <c r="BE105" s="75">
        <f t="shared" si="39"/>
        <v>0.11242961588551294</v>
      </c>
      <c r="BF105" s="75">
        <f t="shared" si="39"/>
        <v>0.11293048890393131</v>
      </c>
      <c r="BG105" s="75">
        <f t="shared" si="39"/>
        <v>0.1134415380129971</v>
      </c>
      <c r="BH105" s="75">
        <f t="shared" si="39"/>
        <v>0.11396245413244889</v>
      </c>
      <c r="BI105" s="75">
        <f t="shared" si="39"/>
        <v>0.11449296058272897</v>
      </c>
    </row>
    <row r="106" spans="1:102" s="115" customFormat="1" ht="15">
      <c r="A106" s="116" t="s">
        <v>143</v>
      </c>
      <c r="B106" s="75">
        <f>+$B$9*B92/B102*(1-(1-$B$10)^10)/$B$10/10</f>
        <v>0.11113299627399587</v>
      </c>
      <c r="C106" s="75">
        <f t="shared" ref="C106:BI106" si="40">+$B$9*C92/C102*(1-(1-$B$10)^10)/$B$10/10</f>
        <v>9.9502989806162789E-2</v>
      </c>
      <c r="D106" s="75">
        <f t="shared" si="40"/>
        <v>9.1587765160472706E-2</v>
      </c>
      <c r="E106" s="75">
        <f t="shared" si="40"/>
        <v>8.60860940557788E-2</v>
      </c>
      <c r="F106" s="75">
        <f t="shared" si="40"/>
        <v>8.2114175189824071E-2</v>
      </c>
      <c r="G106" s="75">
        <f t="shared" si="40"/>
        <v>7.9139578456069185E-2</v>
      </c>
      <c r="H106" s="75">
        <f t="shared" si="40"/>
        <v>7.6839543374264047E-2</v>
      </c>
      <c r="I106" s="75">
        <f t="shared" si="40"/>
        <v>7.5012348040493365E-2</v>
      </c>
      <c r="J106" s="75">
        <f t="shared" si="40"/>
        <v>7.3539922567539967E-2</v>
      </c>
      <c r="K106" s="75">
        <f t="shared" si="40"/>
        <v>7.233520350317893E-2</v>
      </c>
      <c r="L106" s="75">
        <f t="shared" si="40"/>
        <v>7.1338286138082213E-2</v>
      </c>
      <c r="M106" s="75">
        <f t="shared" si="40"/>
        <v>7.0504957820452935E-2</v>
      </c>
      <c r="N106" s="75">
        <f t="shared" si="40"/>
        <v>6.981489209431449E-2</v>
      </c>
      <c r="O106" s="75">
        <f t="shared" si="40"/>
        <v>6.9248629316401772E-2</v>
      </c>
      <c r="P106" s="75">
        <f t="shared" si="40"/>
        <v>6.8789249203415559E-2</v>
      </c>
      <c r="Q106" s="75">
        <f t="shared" si="40"/>
        <v>6.8422605274571113E-2</v>
      </c>
      <c r="R106" s="75">
        <f t="shared" si="40"/>
        <v>6.8137095826539776E-2</v>
      </c>
      <c r="S106" s="75">
        <f t="shared" si="40"/>
        <v>6.7923233076910644E-2</v>
      </c>
      <c r="T106" s="75">
        <f t="shared" si="40"/>
        <v>6.7773052516002963E-2</v>
      </c>
      <c r="U106" s="75">
        <f t="shared" si="40"/>
        <v>6.7679309637045465E-2</v>
      </c>
      <c r="V106" s="75">
        <f t="shared" si="40"/>
        <v>6.763411236555128E-2</v>
      </c>
      <c r="W106" s="75">
        <f t="shared" si="40"/>
        <v>6.7625881661930315E-2</v>
      </c>
      <c r="X106" s="75">
        <f t="shared" si="40"/>
        <v>6.7631667682978194E-2</v>
      </c>
      <c r="Y106" s="75">
        <f t="shared" si="40"/>
        <v>6.756013640627237E-2</v>
      </c>
      <c r="Z106" s="75">
        <f t="shared" si="40"/>
        <v>6.7635046573322005E-2</v>
      </c>
      <c r="AA106" s="75">
        <f t="shared" si="40"/>
        <v>6.7801064990884591E-2</v>
      </c>
      <c r="AB106" s="75">
        <f t="shared" si="40"/>
        <v>6.8166243118259542E-2</v>
      </c>
      <c r="AC106" s="75">
        <f t="shared" si="40"/>
        <v>6.8400696197874172E-2</v>
      </c>
      <c r="AD106" s="75">
        <f t="shared" si="40"/>
        <v>6.8535748643863484E-2</v>
      </c>
      <c r="AE106" s="75">
        <f t="shared" si="40"/>
        <v>6.8604714958453342E-2</v>
      </c>
      <c r="AF106" s="75">
        <f t="shared" si="40"/>
        <v>6.8636074654100737E-2</v>
      </c>
      <c r="AG106" s="75">
        <f t="shared" si="40"/>
        <v>6.8651539783276205E-2</v>
      </c>
      <c r="AH106" s="75">
        <f t="shared" si="40"/>
        <v>6.8666400590002855E-2</v>
      </c>
      <c r="AI106" s="75">
        <f t="shared" si="40"/>
        <v>6.8690705662966978E-2</v>
      </c>
      <c r="AJ106" s="75">
        <f t="shared" si="40"/>
        <v>6.8730571792273945E-2</v>
      </c>
      <c r="AK106" s="75">
        <f t="shared" si="40"/>
        <v>6.8789332243201384E-2</v>
      </c>
      <c r="AL106" s="75">
        <f t="shared" si="40"/>
        <v>6.88684398899886E-2</v>
      </c>
      <c r="AM106" s="75">
        <f t="shared" si="40"/>
        <v>6.8968133538081094E-2</v>
      </c>
      <c r="AN106" s="75">
        <f t="shared" si="40"/>
        <v>6.9087908426833627E-2</v>
      </c>
      <c r="AO106" s="75">
        <f t="shared" si="40"/>
        <v>6.9226837244484821E-2</v>
      </c>
      <c r="AP106" s="75">
        <f t="shared" si="40"/>
        <v>6.9383782485415393E-2</v>
      </c>
      <c r="AQ106" s="75">
        <f t="shared" si="40"/>
        <v>6.9557532456045637E-2</v>
      </c>
      <c r="AR106" s="75">
        <f t="shared" si="40"/>
        <v>6.9746885005032969E-2</v>
      </c>
      <c r="AS106" s="75">
        <f t="shared" si="40"/>
        <v>6.9950696251474001E-2</v>
      </c>
      <c r="AT106" s="75">
        <f t="shared" si="40"/>
        <v>7.0167906382386916E-2</v>
      </c>
      <c r="AU106" s="75">
        <f t="shared" si="40"/>
        <v>7.0397550789171842E-2</v>
      </c>
      <c r="AV106" s="75">
        <f t="shared" si="40"/>
        <v>7.0638762115872528E-2</v>
      </c>
      <c r="AW106" s="75">
        <f t="shared" si="40"/>
        <v>7.0890766917864473E-2</v>
      </c>
      <c r="AX106" s="75">
        <f t="shared" si="40"/>
        <v>7.1152879346824141E-2</v>
      </c>
      <c r="AY106" s="75">
        <f t="shared" si="40"/>
        <v>7.1424493410509549E-2</v>
      </c>
      <c r="AZ106" s="75">
        <f t="shared" si="40"/>
        <v>7.1705074775682581E-2</v>
      </c>
      <c r="BA106" s="75">
        <f t="shared" si="40"/>
        <v>7.1994152698502248E-2</v>
      </c>
      <c r="BB106" s="75">
        <f t="shared" si="40"/>
        <v>7.2291312415536949E-2</v>
      </c>
      <c r="BC106" s="75">
        <f t="shared" si="40"/>
        <v>7.2596188166676373E-2</v>
      </c>
      <c r="BD106" s="75">
        <f t="shared" si="40"/>
        <v>7.2908456918951675E-2</v>
      </c>
      <c r="BE106" s="75">
        <f t="shared" si="40"/>
        <v>7.3227832797510078E-2</v>
      </c>
      <c r="BF106" s="75">
        <f t="shared" si="40"/>
        <v>7.3554062193178171E-2</v>
      </c>
      <c r="BG106" s="75">
        <f t="shared" si="40"/>
        <v>7.3886919496080394E-2</v>
      </c>
      <c r="BH106" s="75">
        <f t="shared" si="40"/>
        <v>7.4226203395578796E-2</v>
      </c>
      <c r="BI106" s="75">
        <f t="shared" si="40"/>
        <v>7.4571733684312219E-2</v>
      </c>
    </row>
    <row r="107" spans="1:102" s="115" customFormat="1" ht="15">
      <c r="A107" s="116" t="s">
        <v>141</v>
      </c>
      <c r="B107" s="75">
        <f>+C148</f>
        <v>6.3695282369964357E-2</v>
      </c>
      <c r="C107" s="75">
        <f t="shared" ref="C107:BI107" si="41">+D148</f>
        <v>5.6538252494036989E-2</v>
      </c>
      <c r="D107" s="75">
        <f t="shared" si="41"/>
        <v>5.0972443224561292E-2</v>
      </c>
      <c r="E107" s="75">
        <f t="shared" si="41"/>
        <v>4.668673791096567E-2</v>
      </c>
      <c r="F107" s="75">
        <f t="shared" si="41"/>
        <v>4.3282555176997306E-2</v>
      </c>
      <c r="G107" s="75">
        <f t="shared" si="41"/>
        <v>4.0502055913868018E-2</v>
      </c>
      <c r="H107" s="75">
        <f t="shared" si="41"/>
        <v>3.816620395496062E-2</v>
      </c>
      <c r="I107" s="75">
        <f t="shared" si="41"/>
        <v>3.6183208702642355E-2</v>
      </c>
      <c r="J107" s="75">
        <f t="shared" si="41"/>
        <v>3.4472700278309398E-2</v>
      </c>
      <c r="K107" s="75">
        <f t="shared" si="41"/>
        <v>3.2978947916197709E-2</v>
      </c>
      <c r="L107" s="75">
        <f t="shared" si="41"/>
        <v>3.1645466024734281E-2</v>
      </c>
      <c r="M107" s="75">
        <f t="shared" si="41"/>
        <v>3.0456107635688401E-2</v>
      </c>
      <c r="N107" s="75">
        <f t="shared" si="41"/>
        <v>2.9393384832299807E-2</v>
      </c>
      <c r="O107" s="75">
        <f t="shared" si="41"/>
        <v>2.844097205741658E-2</v>
      </c>
      <c r="P107" s="75">
        <f t="shared" si="41"/>
        <v>2.7584525060699416E-2</v>
      </c>
      <c r="Q107" s="75">
        <f t="shared" si="41"/>
        <v>2.6811595225349594E-2</v>
      </c>
      <c r="R107" s="75">
        <f t="shared" si="41"/>
        <v>2.6111335671153757E-2</v>
      </c>
      <c r="S107" s="75">
        <f t="shared" si="41"/>
        <v>2.5474163749838352E-2</v>
      </c>
      <c r="T107" s="75">
        <f t="shared" si="41"/>
        <v>2.4891083230701438E-2</v>
      </c>
      <c r="U107" s="75">
        <f t="shared" si="41"/>
        <v>2.4352074657418177E-2</v>
      </c>
      <c r="V107" s="75">
        <f t="shared" si="41"/>
        <v>2.3842140208525819E-2</v>
      </c>
      <c r="W107" s="75">
        <f t="shared" si="41"/>
        <v>2.3277998018461199E-2</v>
      </c>
      <c r="X107" s="75">
        <f t="shared" si="41"/>
        <v>2.3226985026568947E-2</v>
      </c>
      <c r="Y107" s="75">
        <f t="shared" si="41"/>
        <v>2.2739090272875684E-2</v>
      </c>
      <c r="Z107" s="75">
        <f t="shared" si="41"/>
        <v>2.1669986077051506E-2</v>
      </c>
      <c r="AA107" s="75">
        <f t="shared" si="41"/>
        <v>2.2388658970656339E-2</v>
      </c>
      <c r="AB107" s="75">
        <f t="shared" si="41"/>
        <v>2.2441708704588947E-2</v>
      </c>
      <c r="AC107" s="75">
        <f t="shared" si="41"/>
        <v>2.2402611380060389E-2</v>
      </c>
      <c r="AD107" s="75">
        <f t="shared" si="41"/>
        <v>2.2296752722996027E-2</v>
      </c>
      <c r="AE107" s="75">
        <f t="shared" si="41"/>
        <v>2.2147525330642681E-2</v>
      </c>
      <c r="AF107" s="75">
        <f t="shared" si="41"/>
        <v>2.1973663281967593E-2</v>
      </c>
      <c r="AG107" s="75">
        <f t="shared" si="41"/>
        <v>2.1788977907323037E-2</v>
      </c>
      <c r="AH107" s="75">
        <f t="shared" si="41"/>
        <v>2.1603044827217088E-2</v>
      </c>
      <c r="AI107" s="75">
        <f t="shared" si="41"/>
        <v>2.1422140559949954E-2</v>
      </c>
      <c r="AJ107" s="75">
        <f t="shared" si="41"/>
        <v>2.1250124784119029E-2</v>
      </c>
      <c r="AK107" s="75">
        <f t="shared" si="41"/>
        <v>2.1089163302580483E-2</v>
      </c>
      <c r="AL107" s="75">
        <f t="shared" si="41"/>
        <v>2.0940277892869785E-2</v>
      </c>
      <c r="AM107" s="75">
        <f t="shared" si="41"/>
        <v>2.0803745180476563E-2</v>
      </c>
      <c r="AN107" s="75">
        <f t="shared" si="41"/>
        <v>2.0679376377020997E-2</v>
      </c>
      <c r="AO107" s="75">
        <f t="shared" si="41"/>
        <v>2.0566708240921105E-2</v>
      </c>
      <c r="AP107" s="75">
        <f t="shared" si="41"/>
        <v>2.0465130294421652E-2</v>
      </c>
      <c r="AQ107" s="75">
        <f t="shared" si="41"/>
        <v>2.0373967463744869E-2</v>
      </c>
      <c r="AR107" s="75">
        <f t="shared" si="41"/>
        <v>2.029253217692828E-2</v>
      </c>
      <c r="AS107" s="75">
        <f t="shared" si="41"/>
        <v>2.0220155897997749E-2</v>
      </c>
      <c r="AT107" s="75">
        <f t="shared" si="41"/>
        <v>2.0156207046355679E-2</v>
      </c>
      <c r="AU107" s="75">
        <f t="shared" si="41"/>
        <v>2.010010006514773E-2</v>
      </c>
      <c r="AV107" s="75">
        <f t="shared" si="41"/>
        <v>2.0051298862828748E-2</v>
      </c>
      <c r="AW107" s="75">
        <f t="shared" si="41"/>
        <v>2.0009316785076114E-2</v>
      </c>
      <c r="AX107" s="75">
        <f t="shared" si="41"/>
        <v>1.9973714543422671E-2</v>
      </c>
      <c r="AY107" s="75">
        <f t="shared" si="41"/>
        <v>1.9944097031125985E-2</v>
      </c>
      <c r="AZ107" s="75">
        <f t="shared" si="41"/>
        <v>1.9920109623006166E-2</v>
      </c>
      <c r="BA107" s="75">
        <f t="shared" si="41"/>
        <v>1.9901434332962209E-2</v>
      </c>
      <c r="BB107" s="75">
        <f t="shared" si="41"/>
        <v>1.9887786055104772E-2</v>
      </c>
      <c r="BC107" s="75">
        <f t="shared" si="41"/>
        <v>1.9878909017492674E-2</v>
      </c>
      <c r="BD107" s="75">
        <f t="shared" si="41"/>
        <v>1.9874573514703009E-2</v>
      </c>
      <c r="BE107" s="75">
        <f t="shared" si="41"/>
        <v>1.9874572945591584E-2</v>
      </c>
      <c r="BF107" s="75">
        <f t="shared" si="41"/>
        <v>1.9878721157988277E-2</v>
      </c>
      <c r="BG107" s="75">
        <f t="shared" si="41"/>
        <v>1.9886850087486252E-2</v>
      </c>
      <c r="BH107" s="75">
        <f t="shared" si="41"/>
        <v>1.4999999999999902E-2</v>
      </c>
      <c r="BI107" s="75">
        <f t="shared" si="41"/>
        <v>0</v>
      </c>
    </row>
    <row r="108" spans="1:102">
      <c r="A108" s="86" t="s">
        <v>7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1:102" s="94" customFormat="1" ht="15">
      <c r="A109" s="114" t="s">
        <v>48</v>
      </c>
      <c r="B109" s="94">
        <f t="shared" ref="B109:BM109" si="42">+B110+B52</f>
        <v>9.5896907537688438</v>
      </c>
      <c r="C109" s="94">
        <f t="shared" si="42"/>
        <v>11.774401258138116</v>
      </c>
      <c r="D109" s="94">
        <f t="shared" si="42"/>
        <v>13.54752927997469</v>
      </c>
      <c r="E109" s="94">
        <f t="shared" si="42"/>
        <v>14.953118063665467</v>
      </c>
      <c r="F109" s="94">
        <f t="shared" si="42"/>
        <v>16.084723314570521</v>
      </c>
      <c r="G109" s="94">
        <f t="shared" si="42"/>
        <v>17.024103849486757</v>
      </c>
      <c r="H109" s="94">
        <f t="shared" si="42"/>
        <v>17.829953576819172</v>
      </c>
      <c r="I109" s="94">
        <f t="shared" si="42"/>
        <v>18.541822820533366</v>
      </c>
      <c r="J109" s="94">
        <f t="shared" si="42"/>
        <v>19.18482152146559</v>
      </c>
      <c r="K109" s="94">
        <f t="shared" si="42"/>
        <v>19.776892045520295</v>
      </c>
      <c r="L109" s="94">
        <f t="shared" si="42"/>
        <v>20.330833778278212</v>
      </c>
      <c r="M109" s="94">
        <f t="shared" si="42"/>
        <v>20.856449163497555</v>
      </c>
      <c r="N109" s="94">
        <f t="shared" si="42"/>
        <v>21.359883668993195</v>
      </c>
      <c r="O109" s="94">
        <f t="shared" si="42"/>
        <v>21.846633075708226</v>
      </c>
      <c r="P109" s="94">
        <f t="shared" si="42"/>
        <v>22.321548159072947</v>
      </c>
      <c r="Q109" s="94">
        <f t="shared" si="42"/>
        <v>22.788886045366723</v>
      </c>
      <c r="R109" s="94">
        <f t="shared" si="42"/>
        <v>23.252369236799538</v>
      </c>
      <c r="S109" s="94">
        <f t="shared" si="42"/>
        <v>23.715255188700063</v>
      </c>
      <c r="T109" s="94">
        <f t="shared" si="42"/>
        <v>24.180428426000447</v>
      </c>
      <c r="U109" s="94">
        <f t="shared" si="42"/>
        <v>24.65053258396463</v>
      </c>
      <c r="V109" s="94">
        <f t="shared" si="42"/>
        <v>25.128204780930577</v>
      </c>
      <c r="W109" s="94">
        <f t="shared" si="42"/>
        <v>25.616604640406081</v>
      </c>
      <c r="X109" s="94">
        <f t="shared" si="42"/>
        <v>26.120767436597546</v>
      </c>
      <c r="Y109" s="94">
        <f t="shared" si="42"/>
        <v>26.657449234771729</v>
      </c>
      <c r="Z109" s="94">
        <f t="shared" si="42"/>
        <v>27.190256895399877</v>
      </c>
      <c r="AA109" s="94">
        <f t="shared" si="42"/>
        <v>6.0446290980731617E-3</v>
      </c>
      <c r="AB109" s="94">
        <f t="shared" si="42"/>
        <v>4.8357032784585308E-3</v>
      </c>
      <c r="AC109" s="94">
        <f t="shared" si="42"/>
        <v>3.8685626227668241E-3</v>
      </c>
      <c r="AD109" s="94">
        <f t="shared" si="42"/>
        <v>3.0948500982134605E-3</v>
      </c>
      <c r="AE109" s="94">
        <f t="shared" si="42"/>
        <v>2.4758800785707686E-3</v>
      </c>
      <c r="AF109" s="94">
        <f t="shared" si="42"/>
        <v>1.9807040628566147E-3</v>
      </c>
      <c r="AG109" s="94">
        <f t="shared" si="42"/>
        <v>1.5845632502852923E-3</v>
      </c>
      <c r="AH109" s="94">
        <f t="shared" si="42"/>
        <v>1.2676506002282338E-3</v>
      </c>
      <c r="AI109" s="94">
        <f t="shared" si="42"/>
        <v>1.0141204801825871E-3</v>
      </c>
      <c r="AJ109" s="94">
        <f t="shared" si="42"/>
        <v>8.1129638414606997E-4</v>
      </c>
      <c r="AK109" s="94">
        <f t="shared" si="42"/>
        <v>6.4903710731685591E-4</v>
      </c>
      <c r="AL109" s="94">
        <f t="shared" si="42"/>
        <v>5.1922968585348486E-4</v>
      </c>
      <c r="AM109" s="94">
        <f t="shared" si="42"/>
        <v>4.1538374868278793E-4</v>
      </c>
      <c r="AN109" s="94">
        <f t="shared" si="42"/>
        <v>3.323069989462303E-4</v>
      </c>
      <c r="AO109" s="94">
        <f t="shared" si="42"/>
        <v>2.6584559915698429E-4</v>
      </c>
      <c r="AP109" s="94">
        <f t="shared" si="42"/>
        <v>2.1267647932558749E-4</v>
      </c>
      <c r="AQ109" s="94">
        <f t="shared" si="42"/>
        <v>1.7014118346046997E-4</v>
      </c>
      <c r="AR109" s="94">
        <f t="shared" si="42"/>
        <v>1.3611294676837599E-4</v>
      </c>
      <c r="AS109" s="94">
        <f t="shared" si="42"/>
        <v>1.088903574147008E-4</v>
      </c>
      <c r="AT109" s="94">
        <f t="shared" si="42"/>
        <v>8.7112285931760679E-5</v>
      </c>
      <c r="AU109" s="94">
        <f t="shared" si="42"/>
        <v>6.9689828745408551E-5</v>
      </c>
      <c r="AV109" s="94">
        <f t="shared" si="42"/>
        <v>5.5751862996326834E-5</v>
      </c>
      <c r="AW109" s="94">
        <f t="shared" si="42"/>
        <v>4.4601490397061476E-5</v>
      </c>
      <c r="AX109" s="94">
        <f t="shared" si="42"/>
        <v>3.5681192317649184E-5</v>
      </c>
      <c r="AY109" s="94">
        <f t="shared" si="42"/>
        <v>2.854495385411935E-5</v>
      </c>
      <c r="AZ109" s="94">
        <f t="shared" si="42"/>
        <v>2.283596308329548E-5</v>
      </c>
      <c r="BA109" s="94">
        <f t="shared" si="42"/>
        <v>1.8268770466636385E-5</v>
      </c>
      <c r="BB109" s="94">
        <f t="shared" si="42"/>
        <v>1.4615016373309114E-5</v>
      </c>
      <c r="BC109" s="94">
        <f t="shared" si="42"/>
        <v>1.1692013098647291E-5</v>
      </c>
      <c r="BD109" s="94">
        <f t="shared" si="42"/>
        <v>9.3536104789178345E-6</v>
      </c>
      <c r="BE109" s="94">
        <f t="shared" si="42"/>
        <v>7.4828883831342681E-6</v>
      </c>
      <c r="BF109" s="94">
        <f t="shared" si="42"/>
        <v>5.9863107065074145E-6</v>
      </c>
      <c r="BG109" s="94">
        <f t="shared" si="42"/>
        <v>4.7890485652059316E-6</v>
      </c>
      <c r="BH109" s="94">
        <f t="shared" si="42"/>
        <v>3.831238852164746E-6</v>
      </c>
      <c r="BI109" s="94">
        <f t="shared" si="42"/>
        <v>3.0649910817317971E-6</v>
      </c>
      <c r="BJ109" s="94">
        <f t="shared" si="42"/>
        <v>0</v>
      </c>
      <c r="BK109" s="94">
        <f t="shared" si="42"/>
        <v>0</v>
      </c>
      <c r="BL109" s="94">
        <f t="shared" si="42"/>
        <v>0</v>
      </c>
      <c r="BM109" s="94">
        <f t="shared" si="42"/>
        <v>0</v>
      </c>
      <c r="BN109" s="94">
        <f t="shared" ref="BN109:CX109" si="43">+BN110+BN52</f>
        <v>0</v>
      </c>
      <c r="BO109" s="94">
        <f t="shared" si="43"/>
        <v>0</v>
      </c>
      <c r="BP109" s="94">
        <f t="shared" si="43"/>
        <v>0</v>
      </c>
      <c r="BQ109" s="94">
        <f t="shared" si="43"/>
        <v>0</v>
      </c>
      <c r="BR109" s="94">
        <f t="shared" si="43"/>
        <v>0</v>
      </c>
      <c r="BS109" s="94">
        <f t="shared" si="43"/>
        <v>0</v>
      </c>
      <c r="BT109" s="94">
        <f t="shared" si="43"/>
        <v>0</v>
      </c>
      <c r="BU109" s="94">
        <f t="shared" si="43"/>
        <v>0</v>
      </c>
      <c r="BV109" s="94">
        <f t="shared" si="43"/>
        <v>0</v>
      </c>
      <c r="BW109" s="94">
        <f t="shared" si="43"/>
        <v>0</v>
      </c>
      <c r="BX109" s="94">
        <f t="shared" si="43"/>
        <v>0</v>
      </c>
      <c r="BY109" s="94">
        <f t="shared" si="43"/>
        <v>0</v>
      </c>
      <c r="BZ109" s="94">
        <f t="shared" si="43"/>
        <v>0</v>
      </c>
      <c r="CA109" s="94">
        <f t="shared" si="43"/>
        <v>0</v>
      </c>
      <c r="CB109" s="94">
        <f t="shared" si="43"/>
        <v>0</v>
      </c>
      <c r="CC109" s="94">
        <f t="shared" si="43"/>
        <v>0</v>
      </c>
      <c r="CD109" s="94">
        <f t="shared" si="43"/>
        <v>0</v>
      </c>
      <c r="CE109" s="94">
        <f t="shared" si="43"/>
        <v>0</v>
      </c>
      <c r="CF109" s="94">
        <f t="shared" si="43"/>
        <v>0</v>
      </c>
      <c r="CG109" s="94">
        <f t="shared" si="43"/>
        <v>0</v>
      </c>
      <c r="CH109" s="94">
        <f t="shared" si="43"/>
        <v>0</v>
      </c>
      <c r="CI109" s="94">
        <f t="shared" si="43"/>
        <v>0</v>
      </c>
      <c r="CJ109" s="94">
        <f t="shared" si="43"/>
        <v>0</v>
      </c>
      <c r="CK109" s="94">
        <f t="shared" si="43"/>
        <v>0</v>
      </c>
      <c r="CL109" s="94">
        <f t="shared" si="43"/>
        <v>0</v>
      </c>
      <c r="CM109" s="94">
        <f t="shared" si="43"/>
        <v>0</v>
      </c>
      <c r="CN109" s="94">
        <f t="shared" si="43"/>
        <v>0</v>
      </c>
      <c r="CO109" s="94">
        <f t="shared" si="43"/>
        <v>0</v>
      </c>
      <c r="CP109" s="94">
        <f t="shared" si="43"/>
        <v>0</v>
      </c>
      <c r="CQ109" s="94">
        <f t="shared" si="43"/>
        <v>0</v>
      </c>
      <c r="CR109" s="94">
        <f t="shared" si="43"/>
        <v>0</v>
      </c>
      <c r="CS109" s="94">
        <f t="shared" si="43"/>
        <v>0</v>
      </c>
      <c r="CT109" s="94">
        <f t="shared" si="43"/>
        <v>0</v>
      </c>
      <c r="CU109" s="94">
        <f t="shared" si="43"/>
        <v>0</v>
      </c>
      <c r="CV109" s="94">
        <f t="shared" si="43"/>
        <v>0</v>
      </c>
      <c r="CW109" s="94">
        <f t="shared" si="43"/>
        <v>0</v>
      </c>
      <c r="CX109" s="94">
        <f t="shared" si="43"/>
        <v>0</v>
      </c>
    </row>
    <row r="110" spans="1:102" s="94" customFormat="1" ht="15">
      <c r="A110" s="114" t="s">
        <v>49</v>
      </c>
      <c r="B110" s="75">
        <f t="shared" ref="B110:AG110" si="44">B46*(1-B133)*B92</f>
        <v>7.9896907537688433</v>
      </c>
      <c r="C110" s="94">
        <f t="shared" si="44"/>
        <v>10.494401258138117</v>
      </c>
      <c r="D110" s="94">
        <f t="shared" si="44"/>
        <v>12.523529279974689</v>
      </c>
      <c r="E110" s="94">
        <f t="shared" si="44"/>
        <v>14.133918063665467</v>
      </c>
      <c r="F110" s="94">
        <f t="shared" si="44"/>
        <v>15.429363314570519</v>
      </c>
      <c r="G110" s="94">
        <f t="shared" si="44"/>
        <v>16.499815849486755</v>
      </c>
      <c r="H110" s="94">
        <f t="shared" si="44"/>
        <v>17.410523176819172</v>
      </c>
      <c r="I110" s="94">
        <f t="shared" si="44"/>
        <v>18.206278500533365</v>
      </c>
      <c r="J110" s="94">
        <f t="shared" si="44"/>
        <v>18.916386065465591</v>
      </c>
      <c r="K110" s="94">
        <f t="shared" si="44"/>
        <v>19.562143680720293</v>
      </c>
      <c r="L110" s="94">
        <f t="shared" si="44"/>
        <v>20.159035086438212</v>
      </c>
      <c r="M110" s="94">
        <f t="shared" si="44"/>
        <v>20.719010210025555</v>
      </c>
      <c r="N110" s="94">
        <f t="shared" si="44"/>
        <v>21.249932506215593</v>
      </c>
      <c r="O110" s="94">
        <f t="shared" si="44"/>
        <v>21.758672145486145</v>
      </c>
      <c r="P110" s="94">
        <f t="shared" si="44"/>
        <v>22.251179414895283</v>
      </c>
      <c r="Q110" s="94">
        <f t="shared" si="44"/>
        <v>22.732591050024592</v>
      </c>
      <c r="R110" s="94">
        <f t="shared" si="44"/>
        <v>23.207333240525834</v>
      </c>
      <c r="S110" s="94">
        <f t="shared" si="44"/>
        <v>23.679226391681098</v>
      </c>
      <c r="T110" s="94">
        <f t="shared" si="44"/>
        <v>24.151605388385274</v>
      </c>
      <c r="U110" s="94">
        <f t="shared" si="44"/>
        <v>24.627474153872491</v>
      </c>
      <c r="V110" s="94">
        <f t="shared" si="44"/>
        <v>25.109758036856867</v>
      </c>
      <c r="W110" s="94">
        <f t="shared" si="44"/>
        <v>25.601847245147113</v>
      </c>
      <c r="X110" s="94">
        <f t="shared" si="44"/>
        <v>26.108961520390373</v>
      </c>
      <c r="Y110" s="94">
        <f t="shared" si="44"/>
        <v>26.648004501805989</v>
      </c>
      <c r="Z110" s="94">
        <f t="shared" si="44"/>
        <v>27.182701109027285</v>
      </c>
      <c r="AA110" s="94">
        <f t="shared" si="44"/>
        <v>0</v>
      </c>
      <c r="AB110" s="94">
        <f t="shared" si="44"/>
        <v>0</v>
      </c>
      <c r="AC110" s="94">
        <f t="shared" si="44"/>
        <v>0</v>
      </c>
      <c r="AD110" s="94">
        <f t="shared" si="44"/>
        <v>0</v>
      </c>
      <c r="AE110" s="94">
        <f t="shared" si="44"/>
        <v>0</v>
      </c>
      <c r="AF110" s="94">
        <f t="shared" si="44"/>
        <v>0</v>
      </c>
      <c r="AG110" s="94">
        <f t="shared" si="44"/>
        <v>0</v>
      </c>
      <c r="AH110" s="94">
        <f t="shared" ref="AH110:BI110" si="45">AH46*(1-AH133)*AH92</f>
        <v>0</v>
      </c>
      <c r="AI110" s="94">
        <f t="shared" si="45"/>
        <v>0</v>
      </c>
      <c r="AJ110" s="94">
        <f t="shared" si="45"/>
        <v>0</v>
      </c>
      <c r="AK110" s="94">
        <f t="shared" si="45"/>
        <v>0</v>
      </c>
      <c r="AL110" s="94">
        <f t="shared" si="45"/>
        <v>0</v>
      </c>
      <c r="AM110" s="94">
        <f t="shared" si="45"/>
        <v>0</v>
      </c>
      <c r="AN110" s="94">
        <f t="shared" si="45"/>
        <v>0</v>
      </c>
      <c r="AO110" s="94">
        <f t="shared" si="45"/>
        <v>0</v>
      </c>
      <c r="AP110" s="94">
        <f t="shared" si="45"/>
        <v>0</v>
      </c>
      <c r="AQ110" s="94">
        <f t="shared" si="45"/>
        <v>0</v>
      </c>
      <c r="AR110" s="94">
        <f t="shared" si="45"/>
        <v>0</v>
      </c>
      <c r="AS110" s="94">
        <f t="shared" si="45"/>
        <v>0</v>
      </c>
      <c r="AT110" s="94">
        <f t="shared" si="45"/>
        <v>0</v>
      </c>
      <c r="AU110" s="94">
        <f t="shared" si="45"/>
        <v>0</v>
      </c>
      <c r="AV110" s="94">
        <f t="shared" si="45"/>
        <v>0</v>
      </c>
      <c r="AW110" s="94">
        <f t="shared" si="45"/>
        <v>0</v>
      </c>
      <c r="AX110" s="94">
        <f t="shared" si="45"/>
        <v>0</v>
      </c>
      <c r="AY110" s="94">
        <f t="shared" si="45"/>
        <v>0</v>
      </c>
      <c r="AZ110" s="94">
        <f t="shared" si="45"/>
        <v>0</v>
      </c>
      <c r="BA110" s="94">
        <f t="shared" si="45"/>
        <v>0</v>
      </c>
      <c r="BB110" s="94">
        <f t="shared" si="45"/>
        <v>0</v>
      </c>
      <c r="BC110" s="94">
        <f t="shared" si="45"/>
        <v>0</v>
      </c>
      <c r="BD110" s="94">
        <f t="shared" si="45"/>
        <v>0</v>
      </c>
      <c r="BE110" s="94">
        <f t="shared" si="45"/>
        <v>0</v>
      </c>
      <c r="BF110" s="94">
        <f t="shared" si="45"/>
        <v>0</v>
      </c>
      <c r="BG110" s="94">
        <f t="shared" si="45"/>
        <v>0</v>
      </c>
      <c r="BH110" s="94">
        <f t="shared" si="45"/>
        <v>0</v>
      </c>
      <c r="BI110" s="94">
        <f t="shared" si="45"/>
        <v>0</v>
      </c>
      <c r="BJ110" s="94">
        <f t="shared" ref="BJ110:CX110" si="46">BJ46*(1-BJ133)*BJ92</f>
        <v>0</v>
      </c>
      <c r="BK110" s="94">
        <f t="shared" si="46"/>
        <v>0</v>
      </c>
      <c r="BL110" s="94">
        <f t="shared" si="46"/>
        <v>0</v>
      </c>
      <c r="BM110" s="94">
        <f t="shared" si="46"/>
        <v>0</v>
      </c>
      <c r="BN110" s="94">
        <f t="shared" si="46"/>
        <v>0</v>
      </c>
      <c r="BO110" s="94">
        <f t="shared" si="46"/>
        <v>0</v>
      </c>
      <c r="BP110" s="94">
        <f t="shared" si="46"/>
        <v>0</v>
      </c>
      <c r="BQ110" s="94">
        <f t="shared" si="46"/>
        <v>0</v>
      </c>
      <c r="BR110" s="94">
        <f t="shared" si="46"/>
        <v>0</v>
      </c>
      <c r="BS110" s="94">
        <f t="shared" si="46"/>
        <v>0</v>
      </c>
      <c r="BT110" s="94">
        <f t="shared" si="46"/>
        <v>0</v>
      </c>
      <c r="BU110" s="94">
        <f t="shared" si="46"/>
        <v>0</v>
      </c>
      <c r="BV110" s="94">
        <f t="shared" si="46"/>
        <v>0</v>
      </c>
      <c r="BW110" s="94">
        <f t="shared" si="46"/>
        <v>0</v>
      </c>
      <c r="BX110" s="94">
        <f t="shared" si="46"/>
        <v>0</v>
      </c>
      <c r="BY110" s="94">
        <f t="shared" si="46"/>
        <v>0</v>
      </c>
      <c r="BZ110" s="94">
        <f t="shared" si="46"/>
        <v>0</v>
      </c>
      <c r="CA110" s="94">
        <f t="shared" si="46"/>
        <v>0</v>
      </c>
      <c r="CB110" s="94">
        <f t="shared" si="46"/>
        <v>0</v>
      </c>
      <c r="CC110" s="94">
        <f t="shared" si="46"/>
        <v>0</v>
      </c>
      <c r="CD110" s="94">
        <f t="shared" si="46"/>
        <v>0</v>
      </c>
      <c r="CE110" s="94">
        <f t="shared" si="46"/>
        <v>0</v>
      </c>
      <c r="CF110" s="94">
        <f t="shared" si="46"/>
        <v>0</v>
      </c>
      <c r="CG110" s="94">
        <f t="shared" si="46"/>
        <v>0</v>
      </c>
      <c r="CH110" s="94">
        <f t="shared" si="46"/>
        <v>0</v>
      </c>
      <c r="CI110" s="94">
        <f t="shared" si="46"/>
        <v>0</v>
      </c>
      <c r="CJ110" s="94">
        <f t="shared" si="46"/>
        <v>0</v>
      </c>
      <c r="CK110" s="94">
        <f t="shared" si="46"/>
        <v>0</v>
      </c>
      <c r="CL110" s="94">
        <f t="shared" si="46"/>
        <v>0</v>
      </c>
      <c r="CM110" s="94">
        <f t="shared" si="46"/>
        <v>0</v>
      </c>
      <c r="CN110" s="94">
        <f t="shared" si="46"/>
        <v>0</v>
      </c>
      <c r="CO110" s="94">
        <f t="shared" si="46"/>
        <v>0</v>
      </c>
      <c r="CP110" s="94">
        <f t="shared" si="46"/>
        <v>0</v>
      </c>
      <c r="CQ110" s="94">
        <f t="shared" si="46"/>
        <v>0</v>
      </c>
      <c r="CR110" s="94">
        <f t="shared" si="46"/>
        <v>0</v>
      </c>
      <c r="CS110" s="94">
        <f t="shared" si="46"/>
        <v>0</v>
      </c>
      <c r="CT110" s="94">
        <f t="shared" si="46"/>
        <v>0</v>
      </c>
      <c r="CU110" s="94">
        <f t="shared" si="46"/>
        <v>0</v>
      </c>
      <c r="CV110" s="94">
        <f t="shared" si="46"/>
        <v>0</v>
      </c>
      <c r="CW110" s="94">
        <f t="shared" si="46"/>
        <v>0</v>
      </c>
      <c r="CX110" s="94">
        <f t="shared" si="46"/>
        <v>0</v>
      </c>
    </row>
    <row r="111" spans="1:102">
      <c r="A111" s="86" t="s">
        <v>50</v>
      </c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2" ht="15">
      <c r="A112" s="107" t="s">
        <v>51</v>
      </c>
      <c r="B112" s="135">
        <f>B57</f>
        <v>787</v>
      </c>
      <c r="C112" s="135">
        <f>B58</f>
        <v>829</v>
      </c>
      <c r="D112" s="75">
        <f t="shared" ref="D112:AI112" si="47">$B62*C112/100+$B63*C114/100+C109*10</f>
        <v>923.40688442138116</v>
      </c>
      <c r="E112" s="75">
        <f t="shared" si="47"/>
        <v>1025.2864572554088</v>
      </c>
      <c r="F112" s="75">
        <f t="shared" si="47"/>
        <v>1130.5438371561618</v>
      </c>
      <c r="G112" s="75">
        <f t="shared" si="47"/>
        <v>1236.5284361833792</v>
      </c>
      <c r="H112" s="75">
        <f t="shared" si="47"/>
        <v>1341.7186597838215</v>
      </c>
      <c r="I112" s="75">
        <f t="shared" si="47"/>
        <v>1445.3411651764286</v>
      </c>
      <c r="J112" s="75">
        <f t="shared" si="47"/>
        <v>1547.0821553636742</v>
      </c>
      <c r="K112" s="75">
        <f t="shared" si="47"/>
        <v>1646.8849627807404</v>
      </c>
      <c r="L112" s="75">
        <f t="shared" si="47"/>
        <v>1744.8473941236616</v>
      </c>
      <c r="M112" s="75">
        <f t="shared" si="47"/>
        <v>1841.1530975158389</v>
      </c>
      <c r="N112" s="75">
        <f t="shared" si="47"/>
        <v>1936.033428440528</v>
      </c>
      <c r="O112" s="75">
        <f t="shared" si="47"/>
        <v>2029.7276646886071</v>
      </c>
      <c r="P112" s="75">
        <f t="shared" si="47"/>
        <v>2122.4782069957446</v>
      </c>
      <c r="Q112" s="75">
        <f t="shared" si="47"/>
        <v>2214.52630922759</v>
      </c>
      <c r="R112" s="75">
        <f t="shared" si="47"/>
        <v>2306.1087190853764</v>
      </c>
      <c r="S112" s="75">
        <f t="shared" si="47"/>
        <v>2397.4551786705861</v>
      </c>
      <c r="T112" s="75">
        <f t="shared" si="47"/>
        <v>2488.7867752410275</v>
      </c>
      <c r="U112" s="75">
        <f t="shared" si="47"/>
        <v>2580.3152590006871</v>
      </c>
      <c r="V112" s="75">
        <f t="shared" si="47"/>
        <v>2672.2436097324198</v>
      </c>
      <c r="W112" s="75">
        <f t="shared" si="47"/>
        <v>2764.768729873575</v>
      </c>
      <c r="X112" s="75">
        <f t="shared" si="47"/>
        <v>2858.0889663294492</v>
      </c>
      <c r="Y112" s="75">
        <f t="shared" si="47"/>
        <v>2952.4241452165097</v>
      </c>
      <c r="Z112" s="75">
        <f t="shared" si="47"/>
        <v>3048.13158642903</v>
      </c>
      <c r="AA112" s="75">
        <f t="shared" si="47"/>
        <v>3145.1595456937966</v>
      </c>
      <c r="AB112" s="75">
        <f t="shared" si="47"/>
        <v>2966.3309106464358</v>
      </c>
      <c r="AC112" s="75">
        <f t="shared" si="47"/>
        <v>2816.7296502519189</v>
      </c>
      <c r="AD112" s="75">
        <f t="shared" si="47"/>
        <v>2691.437049068652</v>
      </c>
      <c r="AE112" s="75">
        <f t="shared" si="47"/>
        <v>2586.3627421074571</v>
      </c>
      <c r="AF112" s="75">
        <f t="shared" si="47"/>
        <v>2498.1052228745257</v>
      </c>
      <c r="AG112" s="75">
        <f t="shared" si="47"/>
        <v>2423.8358391892725</v>
      </c>
      <c r="AH112" s="75">
        <f t="shared" si="47"/>
        <v>2361.2023223460669</v>
      </c>
      <c r="AI112" s="75">
        <f t="shared" si="47"/>
        <v>2308.2485608695529</v>
      </c>
      <c r="AJ112" s="75">
        <f t="shared" ref="AJ112:BI112" si="48">$B62*AI112/100+$B63*AI114/100+AI109*10</f>
        <v>2263.3478837531629</v>
      </c>
      <c r="AK112" s="75">
        <f t="shared" si="48"/>
        <v>2225.1475785233506</v>
      </c>
      <c r="AL112" s="75">
        <f t="shared" si="48"/>
        <v>2192.5227524200668</v>
      </c>
      <c r="AM112" s="75">
        <f t="shared" si="48"/>
        <v>2164.5379634705232</v>
      </c>
      <c r="AN112" s="75">
        <f t="shared" si="48"/>
        <v>2140.4153131072858</v>
      </c>
      <c r="AO112" s="75">
        <f t="shared" si="48"/>
        <v>2119.5079122665452</v>
      </c>
      <c r="AP112" s="75">
        <f t="shared" si="48"/>
        <v>2101.2778161029942</v>
      </c>
      <c r="AQ112" s="75">
        <f t="shared" si="48"/>
        <v>2085.2776748162082</v>
      </c>
      <c r="AR112" s="75">
        <f t="shared" si="48"/>
        <v>2071.1354747912287</v>
      </c>
      <c r="AS112" s="75">
        <f t="shared" si="48"/>
        <v>2058.5418496311413</v>
      </c>
      <c r="AT112" s="75">
        <f t="shared" si="48"/>
        <v>2047.2395282928687</v>
      </c>
      <c r="AU112" s="75">
        <f t="shared" si="48"/>
        <v>2037.0145604158897</v>
      </c>
      <c r="AV112" s="75">
        <f t="shared" si="48"/>
        <v>2027.6890195411636</v>
      </c>
      <c r="AW112" s="75">
        <f t="shared" si="48"/>
        <v>2019.1149353200049</v>
      </c>
      <c r="AX112" s="75">
        <f t="shared" si="48"/>
        <v>2011.1692477281956</v>
      </c>
      <c r="AY112" s="75">
        <f t="shared" si="48"/>
        <v>2003.7496111580872</v>
      </c>
      <c r="AZ112" s="75">
        <f t="shared" si="48"/>
        <v>1996.7709052492426</v>
      </c>
      <c r="BA112" s="75">
        <f t="shared" si="48"/>
        <v>1990.1623334245583</v>
      </c>
      <c r="BB112" s="75">
        <f t="shared" si="48"/>
        <v>1983.8650101457299</v>
      </c>
      <c r="BC112" s="75">
        <f t="shared" si="48"/>
        <v>1977.829954572913</v>
      </c>
      <c r="BD112" s="75">
        <f t="shared" si="48"/>
        <v>1972.0164221769501</v>
      </c>
      <c r="BE112" s="75">
        <f t="shared" si="48"/>
        <v>1966.3905173813275</v>
      </c>
      <c r="BF112" s="75">
        <f t="shared" si="48"/>
        <v>1960.9240398982461</v>
      </c>
      <c r="BG112" s="75">
        <f t="shared" si="48"/>
        <v>1955.5935253957923</v>
      </c>
      <c r="BH112" s="75">
        <f t="shared" si="48"/>
        <v>1950.379447763084</v>
      </c>
      <c r="BI112" s="75">
        <f t="shared" si="48"/>
        <v>1945.2655557535581</v>
      </c>
      <c r="BJ112" s="75">
        <f t="shared" ref="BJ112:CX112" si="49">$B62*BI112/100+$B63*BI114/100+BI109*10</f>
        <v>1940.2383213712915</v>
      </c>
      <c r="BK112" s="75">
        <f t="shared" si="49"/>
        <v>1935.2864566578828</v>
      </c>
      <c r="BL112" s="75">
        <f t="shared" si="49"/>
        <v>1930.4006136737864</v>
      </c>
      <c r="BM112" s="75">
        <f t="shared" si="49"/>
        <v>1925.5729760128338</v>
      </c>
      <c r="BN112" s="75">
        <f t="shared" si="49"/>
        <v>1920.7970299814388</v>
      </c>
      <c r="BO112" s="75">
        <f t="shared" si="49"/>
        <v>1916.0673451719722</v>
      </c>
      <c r="BP112" s="75">
        <f t="shared" si="49"/>
        <v>1911.3793920060352</v>
      </c>
      <c r="BQ112" s="75">
        <f t="shared" si="49"/>
        <v>1906.7293900187408</v>
      </c>
      <c r="BR112" s="75">
        <f t="shared" si="49"/>
        <v>1902.1141817046032</v>
      </c>
      <c r="BS112" s="75">
        <f t="shared" si="49"/>
        <v>1897.5311276182795</v>
      </c>
      <c r="BT112" s="75">
        <f t="shared" si="49"/>
        <v>1892.9780191490315</v>
      </c>
      <c r="BU112" s="75">
        <f t="shared" si="49"/>
        <v>1888.4530059911524</v>
      </c>
      <c r="BV112" s="75">
        <f t="shared" si="49"/>
        <v>1883.9545358343016</v>
      </c>
      <c r="BW112" s="75">
        <f t="shared" si="49"/>
        <v>1879.4813042148744</v>
      </c>
      <c r="BX112" s="75">
        <f t="shared" si="49"/>
        <v>1875.0322128164244</v>
      </c>
      <c r="BY112" s="75">
        <f t="shared" si="49"/>
        <v>1870.6063347955983</v>
      </c>
      <c r="BZ112" s="75">
        <f t="shared" si="49"/>
        <v>1866.2028859498857</v>
      </c>
      <c r="CA112" s="75">
        <f t="shared" si="49"/>
        <v>1861.8212007429299</v>
      </c>
      <c r="CB112" s="75">
        <f t="shared" si="49"/>
        <v>1857.4607123689691</v>
      </c>
      <c r="CC112" s="75">
        <f t="shared" si="49"/>
        <v>1853.1209361758767</v>
      </c>
      <c r="CD112" s="75">
        <f t="shared" si="49"/>
        <v>1848.8014558809284</v>
      </c>
      <c r="CE112" s="75">
        <f t="shared" si="49"/>
        <v>1844.501912108761</v>
      </c>
      <c r="CF112" s="75">
        <f t="shared" si="49"/>
        <v>1840.2219928602717</v>
      </c>
      <c r="CG112" s="75">
        <f t="shared" si="49"/>
        <v>1835.9614255871213</v>
      </c>
      <c r="CH112" s="75">
        <f t="shared" si="49"/>
        <v>1831.7199706013234</v>
      </c>
      <c r="CI112" s="75">
        <f t="shared" si="49"/>
        <v>1827.4974155949783</v>
      </c>
      <c r="CJ112" s="75">
        <f t="shared" si="49"/>
        <v>1823.2935710831084</v>
      </c>
      <c r="CK112" s="75">
        <f t="shared" si="49"/>
        <v>1819.1082666140683</v>
      </c>
      <c r="CL112" s="75">
        <f t="shared" si="49"/>
        <v>1814.9413476182051</v>
      </c>
      <c r="CM112" s="75">
        <f t="shared" si="49"/>
        <v>1810.7926727872339</v>
      </c>
      <c r="CN112" s="75">
        <f t="shared" si="49"/>
        <v>1806.6621118949122</v>
      </c>
      <c r="CO112" s="75">
        <f t="shared" si="49"/>
        <v>1802.5495439846623</v>
      </c>
      <c r="CP112" s="75">
        <f t="shared" si="49"/>
        <v>1798.454855862316</v>
      </c>
      <c r="CQ112" s="75">
        <f t="shared" si="49"/>
        <v>1794.3779408425751</v>
      </c>
      <c r="CR112" s="75">
        <f t="shared" si="49"/>
        <v>1790.3186977064422</v>
      </c>
      <c r="CS112" s="75">
        <f t="shared" si="49"/>
        <v>1786.277029834074</v>
      </c>
      <c r="CT112" s="75">
        <f t="shared" si="49"/>
        <v>1782.2528444835061</v>
      </c>
      <c r="CU112" s="75">
        <f t="shared" si="49"/>
        <v>1778.2460521906717</v>
      </c>
      <c r="CV112" s="75">
        <f t="shared" si="49"/>
        <v>1774.2565662702757</v>
      </c>
      <c r="CW112" s="75">
        <f t="shared" si="49"/>
        <v>1770.2843024005383</v>
      </c>
      <c r="CX112" s="75">
        <f t="shared" si="49"/>
        <v>1766.3291782776751</v>
      </c>
    </row>
    <row r="113" spans="1:102" ht="15">
      <c r="A113" s="107" t="s">
        <v>105</v>
      </c>
      <c r="B113" s="75">
        <f>+B112/2.13</f>
        <v>369.48356807511738</v>
      </c>
      <c r="C113" s="75">
        <f t="shared" ref="C113:BI113" si="50">+C112/2.13</f>
        <v>389.20187793427232</v>
      </c>
      <c r="D113" s="75">
        <f t="shared" si="50"/>
        <v>433.52435888327756</v>
      </c>
      <c r="E113" s="75">
        <f t="shared" si="50"/>
        <v>481.35514425136563</v>
      </c>
      <c r="F113" s="75">
        <f t="shared" si="50"/>
        <v>530.77175453340931</v>
      </c>
      <c r="G113" s="75">
        <f t="shared" si="50"/>
        <v>580.52978224571791</v>
      </c>
      <c r="H113" s="75">
        <f t="shared" si="50"/>
        <v>629.91486374827309</v>
      </c>
      <c r="I113" s="75">
        <f t="shared" si="50"/>
        <v>678.56392731287735</v>
      </c>
      <c r="J113" s="75">
        <f t="shared" si="50"/>
        <v>726.32965040548095</v>
      </c>
      <c r="K113" s="75">
        <f t="shared" si="50"/>
        <v>773.18542853555891</v>
      </c>
      <c r="L113" s="75">
        <f t="shared" si="50"/>
        <v>819.17718033974722</v>
      </c>
      <c r="M113" s="75">
        <f t="shared" si="50"/>
        <v>864.39112559429066</v>
      </c>
      <c r="N113" s="75">
        <f t="shared" si="50"/>
        <v>908.93588189696152</v>
      </c>
      <c r="O113" s="75">
        <f t="shared" si="50"/>
        <v>952.92378623878267</v>
      </c>
      <c r="P113" s="75">
        <f t="shared" si="50"/>
        <v>996.46864178203975</v>
      </c>
      <c r="Q113" s="75">
        <f t="shared" si="50"/>
        <v>1039.6837132523897</v>
      </c>
      <c r="R113" s="75">
        <f t="shared" si="50"/>
        <v>1082.680149805341</v>
      </c>
      <c r="S113" s="75">
        <f t="shared" si="50"/>
        <v>1125.5658115824349</v>
      </c>
      <c r="T113" s="75">
        <f t="shared" si="50"/>
        <v>1168.4444954183227</v>
      </c>
      <c r="U113" s="75">
        <f t="shared" si="50"/>
        <v>1211.4156145543132</v>
      </c>
      <c r="V113" s="75">
        <f t="shared" si="50"/>
        <v>1254.5744646631081</v>
      </c>
      <c r="W113" s="75">
        <f t="shared" si="50"/>
        <v>1298.0134882035563</v>
      </c>
      <c r="X113" s="75">
        <f t="shared" si="50"/>
        <v>1341.8258057884739</v>
      </c>
      <c r="Y113" s="75">
        <f t="shared" si="50"/>
        <v>1386.1146221673755</v>
      </c>
      <c r="Z113" s="75">
        <f t="shared" si="50"/>
        <v>1431.0476931591691</v>
      </c>
      <c r="AA113" s="75">
        <f t="shared" si="50"/>
        <v>1476.6007256778389</v>
      </c>
      <c r="AB113" s="75">
        <f t="shared" si="50"/>
        <v>1392.6436200218009</v>
      </c>
      <c r="AC113" s="75">
        <f t="shared" si="50"/>
        <v>1322.4082865032483</v>
      </c>
      <c r="AD113" s="75">
        <f t="shared" si="50"/>
        <v>1263.5854690463154</v>
      </c>
      <c r="AE113" s="75">
        <f t="shared" si="50"/>
        <v>1214.2548085011535</v>
      </c>
      <c r="AF113" s="75">
        <f t="shared" si="50"/>
        <v>1172.8193534622187</v>
      </c>
      <c r="AG113" s="75">
        <f t="shared" si="50"/>
        <v>1137.9510982109261</v>
      </c>
      <c r="AH113" s="75">
        <f t="shared" si="50"/>
        <v>1108.5456912422851</v>
      </c>
      <c r="AI113" s="75">
        <f t="shared" si="50"/>
        <v>1083.6847703612925</v>
      </c>
      <c r="AJ113" s="75">
        <f t="shared" si="50"/>
        <v>1062.604640259701</v>
      </c>
      <c r="AK113" s="75">
        <f t="shared" si="50"/>
        <v>1044.6702246588502</v>
      </c>
      <c r="AL113" s="75">
        <f t="shared" si="50"/>
        <v>1029.3534048920501</v>
      </c>
      <c r="AM113" s="75">
        <f t="shared" si="50"/>
        <v>1016.2150063241894</v>
      </c>
      <c r="AN113" s="75">
        <f t="shared" si="50"/>
        <v>1004.8898183602281</v>
      </c>
      <c r="AO113" s="75">
        <f t="shared" si="50"/>
        <v>995.07413721434057</v>
      </c>
      <c r="AP113" s="75">
        <f t="shared" si="50"/>
        <v>986.51540662112404</v>
      </c>
      <c r="AQ113" s="75">
        <f t="shared" si="50"/>
        <v>979.00360320009781</v>
      </c>
      <c r="AR113" s="75">
        <f t="shared" si="50"/>
        <v>972.3640726719384</v>
      </c>
      <c r="AS113" s="75">
        <f t="shared" si="50"/>
        <v>966.45157259678001</v>
      </c>
      <c r="AT113" s="75">
        <f t="shared" si="50"/>
        <v>961.1453184473562</v>
      </c>
      <c r="AU113" s="75">
        <f t="shared" si="50"/>
        <v>956.34486404501865</v>
      </c>
      <c r="AV113" s="75">
        <f t="shared" si="50"/>
        <v>951.96667584092188</v>
      </c>
      <c r="AW113" s="75">
        <f t="shared" si="50"/>
        <v>947.94128418779576</v>
      </c>
      <c r="AX113" s="75">
        <f t="shared" si="50"/>
        <v>944.21091442638294</v>
      </c>
      <c r="AY113" s="75">
        <f t="shared" si="50"/>
        <v>940.72751697562785</v>
      </c>
      <c r="AZ113" s="75">
        <f t="shared" si="50"/>
        <v>937.45112922499652</v>
      </c>
      <c r="BA113" s="75">
        <f t="shared" si="50"/>
        <v>934.34851334486302</v>
      </c>
      <c r="BB113" s="75">
        <f t="shared" si="50"/>
        <v>931.39202354259623</v>
      </c>
      <c r="BC113" s="75">
        <f t="shared" si="50"/>
        <v>928.55866411873853</v>
      </c>
      <c r="BD113" s="75">
        <f t="shared" si="50"/>
        <v>925.82930618636158</v>
      </c>
      <c r="BE113" s="75">
        <f t="shared" si="50"/>
        <v>923.18803632926176</v>
      </c>
      <c r="BF113" s="75">
        <f t="shared" si="50"/>
        <v>920.62161497570241</v>
      </c>
      <c r="BG113" s="75">
        <f t="shared" si="50"/>
        <v>918.11902600741428</v>
      </c>
      <c r="BH113" s="75">
        <f t="shared" si="50"/>
        <v>915.67110223618977</v>
      </c>
      <c r="BI113" s="75">
        <f t="shared" si="50"/>
        <v>913.27021396880673</v>
      </c>
      <c r="BJ113" s="75">
        <f t="shared" ref="BJ113:CX113" si="51">+BJ112/2.13</f>
        <v>910.91001003347026</v>
      </c>
      <c r="BK113" s="75">
        <f t="shared" si="51"/>
        <v>908.58519091919391</v>
      </c>
      <c r="BL113" s="75">
        <f t="shared" si="51"/>
        <v>906.2913679219655</v>
      </c>
      <c r="BM113" s="75">
        <f t="shared" si="51"/>
        <v>904.02487136752768</v>
      </c>
      <c r="BN113" s="75">
        <f t="shared" si="51"/>
        <v>901.7826431837741</v>
      </c>
      <c r="BO113" s="75">
        <f t="shared" si="51"/>
        <v>899.56213388355502</v>
      </c>
      <c r="BP113" s="75">
        <f t="shared" si="51"/>
        <v>897.36121690424193</v>
      </c>
      <c r="BQ113" s="75">
        <f t="shared" si="51"/>
        <v>895.17811737969055</v>
      </c>
      <c r="BR113" s="75">
        <f t="shared" si="51"/>
        <v>893.0113529129593</v>
      </c>
      <c r="BS113" s="75">
        <f t="shared" si="51"/>
        <v>890.85968432783079</v>
      </c>
      <c r="BT113" s="75">
        <f t="shared" si="51"/>
        <v>888.72207471785521</v>
      </c>
      <c r="BU113" s="75">
        <f t="shared" si="51"/>
        <v>886.59765539490729</v>
      </c>
      <c r="BV113" s="75">
        <f t="shared" si="51"/>
        <v>884.48569757478958</v>
      </c>
      <c r="BW113" s="75">
        <f t="shared" si="51"/>
        <v>882.38558883327437</v>
      </c>
      <c r="BX113" s="75">
        <f t="shared" si="51"/>
        <v>880.29681352883779</v>
      </c>
      <c r="BY113" s="75">
        <f t="shared" si="51"/>
        <v>878.21893652375513</v>
      </c>
      <c r="BZ113" s="75">
        <f t="shared" si="51"/>
        <v>876.1515896478337</v>
      </c>
      <c r="CA113" s="75">
        <f t="shared" si="51"/>
        <v>874.09446044269021</v>
      </c>
      <c r="CB113" s="75">
        <f t="shared" si="51"/>
        <v>872.04728280233292</v>
      </c>
      <c r="CC113" s="75">
        <f t="shared" si="51"/>
        <v>870.00982919055252</v>
      </c>
      <c r="CD113" s="75">
        <f t="shared" si="51"/>
        <v>867.98190416944999</v>
      </c>
      <c r="CE113" s="75">
        <f t="shared" si="51"/>
        <v>865.96333901819764</v>
      </c>
      <c r="CF113" s="75">
        <f t="shared" si="51"/>
        <v>863.95398725834355</v>
      </c>
      <c r="CG113" s="75">
        <f t="shared" si="51"/>
        <v>861.95372093292087</v>
      </c>
      <c r="CH113" s="75">
        <f t="shared" si="51"/>
        <v>859.96242751235843</v>
      </c>
      <c r="CI113" s="75">
        <f t="shared" si="51"/>
        <v>857.98000732158607</v>
      </c>
      <c r="CJ113" s="75">
        <f t="shared" si="51"/>
        <v>856.00637140052038</v>
      </c>
      <c r="CK113" s="75">
        <f t="shared" si="51"/>
        <v>854.04143972491477</v>
      </c>
      <c r="CL113" s="75">
        <f t="shared" si="51"/>
        <v>852.08513972685694</v>
      </c>
      <c r="CM113" s="75">
        <f t="shared" si="51"/>
        <v>850.13740506442912</v>
      </c>
      <c r="CN113" s="75">
        <f t="shared" si="51"/>
        <v>848.19817459855039</v>
      </c>
      <c r="CO113" s="75">
        <f t="shared" si="51"/>
        <v>846.26739154209497</v>
      </c>
      <c r="CP113" s="75">
        <f t="shared" si="51"/>
        <v>844.34500275226105</v>
      </c>
      <c r="CQ113" s="75">
        <f t="shared" si="51"/>
        <v>842.43095814205401</v>
      </c>
      <c r="CR113" s="75">
        <f t="shared" si="51"/>
        <v>840.52521019081803</v>
      </c>
      <c r="CS113" s="75">
        <f t="shared" si="51"/>
        <v>838.62771353712401</v>
      </c>
      <c r="CT113" s="75">
        <f t="shared" si="51"/>
        <v>836.73842464014376</v>
      </c>
      <c r="CU113" s="75">
        <f t="shared" si="51"/>
        <v>834.85730149796791</v>
      </c>
      <c r="CV113" s="75">
        <f t="shared" si="51"/>
        <v>832.98430341327503</v>
      </c>
      <c r="CW113" s="75">
        <f t="shared" si="51"/>
        <v>831.11939079837487</v>
      </c>
      <c r="CX113" s="75">
        <f t="shared" si="51"/>
        <v>829.26252501299302</v>
      </c>
    </row>
    <row r="114" spans="1:102" ht="15">
      <c r="A114" s="107" t="s">
        <v>52</v>
      </c>
      <c r="B114" s="75">
        <f>B59</f>
        <v>1600</v>
      </c>
      <c r="C114" s="75">
        <f t="shared" ref="C114:AH114" si="52">B112*$B64/100+B114*$B65/100+B115*$B66/100</f>
        <v>1618.6835000000001</v>
      </c>
      <c r="D114" s="75">
        <f t="shared" si="52"/>
        <v>1641.4350800350003</v>
      </c>
      <c r="E114" s="75">
        <f t="shared" si="52"/>
        <v>1674.3319331366383</v>
      </c>
      <c r="F114" s="75">
        <f t="shared" si="52"/>
        <v>1717.7429068930985</v>
      </c>
      <c r="G114" s="75">
        <f t="shared" si="52"/>
        <v>1771.5263062835975</v>
      </c>
      <c r="H114" s="75">
        <f t="shared" si="52"/>
        <v>1835.2297788791273</v>
      </c>
      <c r="I114" s="75">
        <f t="shared" si="52"/>
        <v>1908.2419600995627</v>
      </c>
      <c r="J114" s="75">
        <f t="shared" si="52"/>
        <v>1989.8905366932656</v>
      </c>
      <c r="K114" s="75">
        <f t="shared" si="52"/>
        <v>2079.5005616795702</v>
      </c>
      <c r="L114" s="75">
        <f t="shared" si="52"/>
        <v>2176.4254443927439</v>
      </c>
      <c r="M114" s="75">
        <f t="shared" si="52"/>
        <v>2280.064009175474</v>
      </c>
      <c r="N114" s="75">
        <f t="shared" si="52"/>
        <v>2389.8684305061774</v>
      </c>
      <c r="O114" s="75">
        <f t="shared" si="52"/>
        <v>2505.347179266329</v>
      </c>
      <c r="P114" s="75">
        <f t="shared" si="52"/>
        <v>2626.0630416795329</v>
      </c>
      <c r="Q114" s="75">
        <f t="shared" si="52"/>
        <v>2751.6306656341385</v>
      </c>
      <c r="R114" s="75">
        <f t="shared" si="52"/>
        <v>2881.7137225225206</v>
      </c>
      <c r="S114" s="75">
        <f t="shared" si="52"/>
        <v>3016.0218138586465</v>
      </c>
      <c r="T114" s="75">
        <f t="shared" si="52"/>
        <v>3154.3072391279502</v>
      </c>
      <c r="U114" s="75">
        <f t="shared" si="52"/>
        <v>3296.3617341022282</v>
      </c>
      <c r="V114" s="75">
        <f t="shared" si="52"/>
        <v>3442.0132971883477</v>
      </c>
      <c r="W114" s="75">
        <f t="shared" si="52"/>
        <v>3591.1232490782904</v>
      </c>
      <c r="X114" s="75">
        <f t="shared" si="52"/>
        <v>3743.5837687206526</v>
      </c>
      <c r="Y114" s="75">
        <f t="shared" si="52"/>
        <v>3899.3164602632605</v>
      </c>
      <c r="Z114" s="75">
        <f t="shared" si="52"/>
        <v>4058.2733988573905</v>
      </c>
      <c r="AA114" s="75">
        <f t="shared" si="52"/>
        <v>4220.4520438969903</v>
      </c>
      <c r="AB114" s="75">
        <f t="shared" si="52"/>
        <v>4385.8437893339888</v>
      </c>
      <c r="AC114" s="75">
        <f t="shared" si="52"/>
        <v>4521.1792351346876</v>
      </c>
      <c r="AD114" s="75">
        <f t="shared" si="52"/>
        <v>4631.5304087172963</v>
      </c>
      <c r="AE114" s="75">
        <f t="shared" si="52"/>
        <v>4721.1150301695952</v>
      </c>
      <c r="AF114" s="75">
        <f t="shared" si="52"/>
        <v>4793.4403915616795</v>
      </c>
      <c r="AG114" s="75">
        <f t="shared" si="52"/>
        <v>4851.4230065264501</v>
      </c>
      <c r="AH114" s="75">
        <f t="shared" si="52"/>
        <v>4897.4881100980447</v>
      </c>
      <c r="AI114" s="75">
        <f t="shared" ref="AI114:BI114" si="53">AH112*$B64/100+AH114*$B65/100+AH115*$B66/100</f>
        <v>4933.6524018527662</v>
      </c>
      <c r="AJ114" s="75">
        <f t="shared" si="53"/>
        <v>4961.5928540970608</v>
      </c>
      <c r="AK114" s="75">
        <f t="shared" si="53"/>
        <v>4982.7039317271538</v>
      </c>
      <c r="AL114" s="75">
        <f t="shared" si="53"/>
        <v>4998.1451752552221</v>
      </c>
      <c r="AM114" s="75">
        <f t="shared" si="53"/>
        <v>5008.8807698924047</v>
      </c>
      <c r="AN114" s="75">
        <f t="shared" si="53"/>
        <v>5015.7124503006808</v>
      </c>
      <c r="AO114" s="75">
        <f t="shared" si="53"/>
        <v>5019.306863359765</v>
      </c>
      <c r="AP114" s="75">
        <f t="shared" si="53"/>
        <v>5020.2183222955055</v>
      </c>
      <c r="AQ114" s="75">
        <f t="shared" si="53"/>
        <v>5018.9077283403658</v>
      </c>
      <c r="AR114" s="75">
        <f t="shared" si="53"/>
        <v>5015.7583053867429</v>
      </c>
      <c r="AS114" s="75">
        <f t="shared" si="53"/>
        <v>5011.0886843939224</v>
      </c>
      <c r="AT114" s="75">
        <f t="shared" si="53"/>
        <v>5005.1637839138193</v>
      </c>
      <c r="AU114" s="75">
        <f t="shared" si="53"/>
        <v>4998.2038579271493</v>
      </c>
      <c r="AV114" s="75">
        <f t="shared" si="53"/>
        <v>4990.392019667328</v>
      </c>
      <c r="AW114" s="75">
        <f t="shared" si="53"/>
        <v>4981.8804981226049</v>
      </c>
      <c r="AX114" s="75">
        <f t="shared" si="53"/>
        <v>4972.795840674994</v>
      </c>
      <c r="AY114" s="75">
        <f t="shared" si="53"/>
        <v>4963.2432393832296</v>
      </c>
      <c r="AZ114" s="75">
        <f t="shared" si="53"/>
        <v>4953.310128520282</v>
      </c>
      <c r="BA114" s="75">
        <f t="shared" si="53"/>
        <v>4943.0691761142461</v>
      </c>
      <c r="BB114" s="75">
        <f t="shared" si="53"/>
        <v>4932.5807715669007</v>
      </c>
      <c r="BC114" s="75">
        <f t="shared" si="53"/>
        <v>4921.895094231626</v>
      </c>
      <c r="BD114" s="75">
        <f t="shared" si="53"/>
        <v>4911.053833535434</v>
      </c>
      <c r="BE114" s="75">
        <f t="shared" si="53"/>
        <v>4900.0916193408657</v>
      </c>
      <c r="BF114" s="75">
        <f t="shared" si="53"/>
        <v>4889.0372113569028</v>
      </c>
      <c r="BG114" s="75">
        <f t="shared" si="53"/>
        <v>4877.9144881866778</v>
      </c>
      <c r="BH114" s="75">
        <f t="shared" si="53"/>
        <v>4866.7432697630884</v>
      </c>
      <c r="BI114" s="75">
        <f t="shared" si="53"/>
        <v>4855.540001238297</v>
      </c>
      <c r="BJ114" s="75">
        <f t="shared" ref="BJ114:CX114" si="54">BI112*$B64/100+BI114*$B65/100+BI115*$B66/100</f>
        <v>4844.3183216655279</v>
      </c>
      <c r="BK114" s="75">
        <f t="shared" si="54"/>
        <v>4833.0895368803076</v>
      </c>
      <c r="BL114" s="75">
        <f t="shared" si="54"/>
        <v>4821.8630097768255</v>
      </c>
      <c r="BM114" s="75">
        <f t="shared" si="54"/>
        <v>4810.6464942632838</v>
      </c>
      <c r="BN114" s="75">
        <f t="shared" si="54"/>
        <v>4799.4464028126331</v>
      </c>
      <c r="BO114" s="75">
        <f t="shared" si="54"/>
        <v>4788.2680326254176</v>
      </c>
      <c r="BP114" s="75">
        <f t="shared" si="54"/>
        <v>4777.1157536868568</v>
      </c>
      <c r="BQ114" s="75">
        <f t="shared" si="54"/>
        <v>4765.993165138424</v>
      </c>
      <c r="BR114" s="75">
        <f t="shared" si="54"/>
        <v>4754.9032253024779</v>
      </c>
      <c r="BS114" s="75">
        <f t="shared" si="54"/>
        <v>4743.8483597990107</v>
      </c>
      <c r="BT114" s="75">
        <f t="shared" si="54"/>
        <v>4732.830551445677</v>
      </c>
      <c r="BU114" s="75">
        <f t="shared" si="54"/>
        <v>4721.8514150103583</v>
      </c>
      <c r="BV114" s="75">
        <f t="shared" si="54"/>
        <v>4710.9122593683833</v>
      </c>
      <c r="BW114" s="75">
        <f t="shared" si="54"/>
        <v>4700.0141391865436</v>
      </c>
      <c r="BX114" s="75">
        <f t="shared" si="54"/>
        <v>4689.1578978984871</v>
      </c>
      <c r="BY114" s="75">
        <f t="shared" si="54"/>
        <v>4678.3442034387617</v>
      </c>
      <c r="BZ114" s="75">
        <f t="shared" si="54"/>
        <v>4667.5735779555816</v>
      </c>
      <c r="CA114" s="75">
        <f t="shared" si="54"/>
        <v>4656.8464225168073</v>
      </c>
      <c r="CB114" s="75">
        <f t="shared" si="54"/>
        <v>4646.1630376527164</v>
      </c>
      <c r="CC114" s="75">
        <f t="shared" si="54"/>
        <v>4635.5236404370062</v>
      </c>
      <c r="CD114" s="75">
        <f t="shared" si="54"/>
        <v>4624.9283786892875</v>
      </c>
      <c r="CE114" s="75">
        <f t="shared" si="54"/>
        <v>4614.3773427840579</v>
      </c>
      <c r="CF114" s="75">
        <f t="shared" si="54"/>
        <v>4603.8705754694347</v>
      </c>
      <c r="CG114" s="75">
        <f t="shared" si="54"/>
        <v>4593.4080800309675</v>
      </c>
      <c r="CH114" s="75">
        <f t="shared" si="54"/>
        <v>4582.9898270793738</v>
      </c>
      <c r="CI114" s="75">
        <f t="shared" si="54"/>
        <v>4572.6157601940376</v>
      </c>
      <c r="CJ114" s="75">
        <f t="shared" si="54"/>
        <v>4562.2858006150727</v>
      </c>
      <c r="CK114" s="75">
        <f t="shared" si="54"/>
        <v>4551.9998511442409</v>
      </c>
      <c r="CL114" s="75">
        <f t="shared" si="54"/>
        <v>4541.7577993880404</v>
      </c>
      <c r="CM114" s="75">
        <f t="shared" si="54"/>
        <v>4531.5595204537931</v>
      </c>
      <c r="CN114" s="75">
        <f t="shared" si="54"/>
        <v>4521.4048791908917</v>
      </c>
      <c r="CO114" s="75">
        <f t="shared" si="54"/>
        <v>4511.2937320538495</v>
      </c>
      <c r="CP114" s="75">
        <f t="shared" si="54"/>
        <v>4501.2259286508752</v>
      </c>
      <c r="CQ114" s="75">
        <f t="shared" si="54"/>
        <v>4491.2013130309524</v>
      </c>
      <c r="CR114" s="75">
        <f t="shared" si="54"/>
        <v>4481.2197247535023</v>
      </c>
      <c r="CS114" s="75">
        <f t="shared" si="54"/>
        <v>4471.2809997772347</v>
      </c>
      <c r="CT114" s="75">
        <f t="shared" si="54"/>
        <v>4461.384971198685</v>
      </c>
      <c r="CU114" s="75">
        <f t="shared" si="54"/>
        <v>4451.5314698657412</v>
      </c>
      <c r="CV114" s="75">
        <f t="shared" si="54"/>
        <v>4441.720324887242</v>
      </c>
      <c r="CW114" s="75">
        <f t="shared" si="54"/>
        <v>4431.9513640561509</v>
      </c>
      <c r="CX114" s="75">
        <f t="shared" si="54"/>
        <v>4422.2244142008676</v>
      </c>
    </row>
    <row r="115" spans="1:102" s="89" customFormat="1" ht="15">
      <c r="A115" s="113" t="s">
        <v>53</v>
      </c>
      <c r="B115" s="75">
        <f>B60</f>
        <v>10010</v>
      </c>
      <c r="C115" s="89">
        <f t="shared" ref="C115:AH115" si="55">($B67/100)*B114+($B68/100)*B115</f>
        <v>10010.4925</v>
      </c>
      <c r="D115" s="89">
        <f t="shared" si="55"/>
        <v>10011.078048125</v>
      </c>
      <c r="E115" s="89">
        <f t="shared" si="55"/>
        <v>10011.776914989081</v>
      </c>
      <c r="F115" s="89">
        <f t="shared" si="55"/>
        <v>10012.639741968522</v>
      </c>
      <c r="G115" s="89">
        <f t="shared" si="55"/>
        <v>10013.718976696511</v>
      </c>
      <c r="H115" s="89">
        <f t="shared" si="55"/>
        <v>10015.066318995407</v>
      </c>
      <c r="I115" s="89">
        <f t="shared" si="55"/>
        <v>10016.731168150556</v>
      </c>
      <c r="J115" s="89">
        <f t="shared" si="55"/>
        <v>10018.759829574941</v>
      </c>
      <c r="K115" s="89">
        <f t="shared" si="55"/>
        <v>10021.195212386227</v>
      </c>
      <c r="L115" s="89">
        <f t="shared" si="55"/>
        <v>10024.076818785335</v>
      </c>
      <c r="M115" s="89">
        <f t="shared" si="55"/>
        <v>10027.440888393208</v>
      </c>
      <c r="N115" s="89">
        <f t="shared" si="55"/>
        <v>10031.320627772791</v>
      </c>
      <c r="O115" s="89">
        <f t="shared" si="55"/>
        <v>10035.746479454492</v>
      </c>
      <c r="P115" s="89">
        <f t="shared" si="55"/>
        <v>10040.746405491233</v>
      </c>
      <c r="Q115" s="89">
        <f t="shared" si="55"/>
        <v>10046.346160895511</v>
      </c>
      <c r="R115" s="89">
        <f t="shared" si="55"/>
        <v>10052.569554603009</v>
      </c>
      <c r="S115" s="89">
        <f t="shared" si="55"/>
        <v>10059.438696049669</v>
      </c>
      <c r="T115" s="89">
        <f t="shared" si="55"/>
        <v>10066.974226096923</v>
      </c>
      <c r="U115" s="89">
        <f t="shared" si="55"/>
        <v>10075.195531622991</v>
      </c>
      <c r="V115" s="89">
        <f t="shared" si="55"/>
        <v>10084.120943644784</v>
      </c>
      <c r="W115" s="89">
        <f t="shared" si="55"/>
        <v>10093.767919422991</v>
      </c>
      <c r="X115" s="89">
        <f t="shared" si="55"/>
        <v>10104.153209728816</v>
      </c>
      <c r="Y115" s="89">
        <f t="shared" si="55"/>
        <v>10115.293013665123</v>
      </c>
      <c r="Z115" s="89">
        <f t="shared" si="55"/>
        <v>10127.203126206192</v>
      </c>
      <c r="AA115" s="89">
        <f t="shared" si="55"/>
        <v>10139.899090855823</v>
      </c>
      <c r="AB115" s="89">
        <f t="shared" si="55"/>
        <v>10153.396426757165</v>
      </c>
      <c r="AC115" s="89">
        <f t="shared" si="55"/>
        <v>10167.710598383766</v>
      </c>
      <c r="AD115" s="89">
        <f t="shared" si="55"/>
        <v>10182.690711610652</v>
      </c>
      <c r="AE115" s="89">
        <f t="shared" si="55"/>
        <v>10198.21134562053</v>
      </c>
      <c r="AF115" s="89">
        <f t="shared" si="55"/>
        <v>10214.168262262163</v>
      </c>
      <c r="AG115" s="89">
        <f t="shared" si="55"/>
        <v>10230.474838023274</v>
      </c>
      <c r="AH115" s="89">
        <f t="shared" si="55"/>
        <v>10247.059096927389</v>
      </c>
      <c r="AI115" s="89">
        <f t="shared" ref="AI115:BI115" si="56">($B67/100)*AH114+($B68/100)*AH115</f>
        <v>10263.861243155185</v>
      </c>
      <c r="AJ115" s="89">
        <f t="shared" si="56"/>
        <v>10280.831609232082</v>
      </c>
      <c r="AK115" s="89">
        <f t="shared" si="56"/>
        <v>10297.928949795643</v>
      </c>
      <c r="AL115" s="89">
        <f t="shared" si="56"/>
        <v>10315.119022741932</v>
      </c>
      <c r="AM115" s="89">
        <f t="shared" si="56"/>
        <v>10332.373409351152</v>
      </c>
      <c r="AN115" s="89">
        <f t="shared" si="56"/>
        <v>10349.6685331436</v>
      </c>
      <c r="AO115" s="89">
        <f t="shared" si="56"/>
        <v>10366.984843995246</v>
      </c>
      <c r="AP115" s="89">
        <f t="shared" si="56"/>
        <v>10384.306139679047</v>
      </c>
      <c r="AQ115" s="89">
        <f t="shared" si="56"/>
        <v>10401.619001685765</v>
      </c>
      <c r="AR115" s="89">
        <f t="shared" si="56"/>
        <v>10418.912326076203</v>
      </c>
      <c r="AS115" s="89">
        <f t="shared" si="56"/>
        <v>10436.17693335858</v>
      </c>
      <c r="AT115" s="89">
        <f t="shared" si="56"/>
        <v>10453.405244080532</v>
      </c>
      <c r="AU115" s="89">
        <f t="shared" si="56"/>
        <v>10470.591009067039</v>
      </c>
      <c r="AV115" s="89">
        <f t="shared" si="56"/>
        <v>10487.729085099872</v>
      </c>
      <c r="AW115" s="89">
        <f t="shared" si="56"/>
        <v>10504.815248384384</v>
      </c>
      <c r="AX115" s="89">
        <f t="shared" si="56"/>
        <v>10521.846039438709</v>
      </c>
      <c r="AY115" s="89">
        <f t="shared" si="56"/>
        <v>10538.818634112506</v>
      </c>
      <c r="AZ115" s="89">
        <f t="shared" si="56"/>
        <v>10555.730736333837</v>
      </c>
      <c r="BA115" s="89">
        <f t="shared" si="56"/>
        <v>10572.580488924188</v>
      </c>
      <c r="BB115" s="89">
        <f t="shared" si="56"/>
        <v>10589.366399438066</v>
      </c>
      <c r="BC115" s="89">
        <f t="shared" si="56"/>
        <v>10606.087278496321</v>
      </c>
      <c r="BD115" s="89">
        <f t="shared" si="56"/>
        <v>10622.742188508606</v>
      </c>
      <c r="BE115" s="89">
        <f t="shared" si="56"/>
        <v>10639.3304010349</v>
      </c>
      <c r="BF115" s="89">
        <f t="shared" si="56"/>
        <v>10655.85136133083</v>
      </c>
      <c r="BG115" s="89">
        <f t="shared" si="56"/>
        <v>10672.304658866615</v>
      </c>
      <c r="BH115" s="89">
        <f t="shared" si="56"/>
        <v>10688.690002813399</v>
      </c>
      <c r="BI115" s="89">
        <f t="shared" si="56"/>
        <v>10705.007201660104</v>
      </c>
      <c r="BJ115" s="89">
        <f t="shared" ref="BJ115:CX115" si="57">($B67/100)*BI114+($B68/100)*BI115</f>
        <v>10721.256146265052</v>
      </c>
      <c r="BK115" s="89">
        <f t="shared" si="57"/>
        <v>10737.43679576368</v>
      </c>
      <c r="BL115" s="89">
        <f t="shared" si="57"/>
        <v>10753.549165851258</v>
      </c>
      <c r="BM115" s="89">
        <f t="shared" si="57"/>
        <v>10769.593319025753</v>
      </c>
      <c r="BN115" s="89">
        <f t="shared" si="57"/>
        <v>10785.5693565078</v>
      </c>
      <c r="BO115" s="89">
        <f t="shared" si="57"/>
        <v>10801.477411504482</v>
      </c>
      <c r="BP115" s="89">
        <f t="shared" si="57"/>
        <v>10817.31764360898</v>
      </c>
      <c r="BQ115" s="89">
        <f t="shared" si="57"/>
        <v>10833.090234144707</v>
      </c>
      <c r="BR115" s="89">
        <f t="shared" si="57"/>
        <v>10848.795382294791</v>
      </c>
      <c r="BS115" s="89">
        <f t="shared" si="57"/>
        <v>10864.433301884581</v>
      </c>
      <c r="BT115" s="89">
        <f t="shared" si="57"/>
        <v>10880.004218707163</v>
      </c>
      <c r="BU115" s="89">
        <f t="shared" si="57"/>
        <v>10895.508368300361</v>
      </c>
      <c r="BV115" s="89">
        <f t="shared" si="57"/>
        <v>10910.945994099187</v>
      </c>
      <c r="BW115" s="89">
        <f t="shared" si="57"/>
        <v>10926.317345900454</v>
      </c>
      <c r="BX115" s="89">
        <f t="shared" si="57"/>
        <v>10941.62267858696</v>
      </c>
      <c r="BY115" s="89">
        <f t="shared" si="57"/>
        <v>10956.862251067512</v>
      </c>
      <c r="BZ115" s="89">
        <f t="shared" si="57"/>
        <v>10972.036325396404</v>
      </c>
      <c r="CA115" s="89">
        <f t="shared" si="57"/>
        <v>10987.145166042133</v>
      </c>
      <c r="CB115" s="89">
        <f t="shared" si="57"/>
        <v>11002.189039280187</v>
      </c>
      <c r="CC115" s="89">
        <f t="shared" si="57"/>
        <v>11017.16821268899</v>
      </c>
      <c r="CD115" s="89">
        <f t="shared" si="57"/>
        <v>11032.082954731659</v>
      </c>
      <c r="CE115" s="89">
        <f t="shared" si="57"/>
        <v>11046.933534409056</v>
      </c>
      <c r="CF115" s="89">
        <f t="shared" si="57"/>
        <v>11061.720220972169</v>
      </c>
      <c r="CG115" s="89">
        <f t="shared" si="57"/>
        <v>11076.443283683786</v>
      </c>
      <c r="CH115" s="89">
        <f t="shared" si="57"/>
        <v>11091.102991621177</v>
      </c>
      <c r="CI115" s="89">
        <f t="shared" si="57"/>
        <v>11105.699613512857</v>
      </c>
      <c r="CJ115" s="89">
        <f t="shared" si="57"/>
        <v>11120.233417603693</v>
      </c>
      <c r="CK115" s="89">
        <f t="shared" si="57"/>
        <v>11134.704671543564</v>
      </c>
      <c r="CL115" s="89">
        <f t="shared" si="57"/>
        <v>11149.113642295628</v>
      </c>
      <c r="CM115" s="89">
        <f t="shared" si="57"/>
        <v>11163.460596060846</v>
      </c>
      <c r="CN115" s="89">
        <f t="shared" si="57"/>
        <v>11177.745798216069</v>
      </c>
      <c r="CO115" s="89">
        <f t="shared" si="57"/>
        <v>11191.969513263361</v>
      </c>
      <c r="CP115" s="89">
        <f t="shared" si="57"/>
        <v>11206.13200478868</v>
      </c>
      <c r="CQ115" s="89">
        <f t="shared" si="57"/>
        <v>11220.233535428342</v>
      </c>
      <c r="CR115" s="89">
        <f t="shared" si="57"/>
        <v>11234.274366841926</v>
      </c>
      <c r="CS115" s="89">
        <f t="shared" si="57"/>
        <v>11248.254759690562</v>
      </c>
      <c r="CT115" s="89">
        <f t="shared" si="57"/>
        <v>11262.17497361968</v>
      </c>
      <c r="CU115" s="89">
        <f t="shared" si="57"/>
        <v>11276.035267245457</v>
      </c>
      <c r="CV115" s="89">
        <f t="shared" si="57"/>
        <v>11289.835898144351</v>
      </c>
      <c r="CW115" s="89">
        <f t="shared" si="57"/>
        <v>11303.577122845178</v>
      </c>
      <c r="CX115" s="89">
        <f t="shared" si="57"/>
        <v>11317.259196823325</v>
      </c>
    </row>
    <row r="116" spans="1:102" s="89" customFormat="1">
      <c r="A116" s="86" t="s">
        <v>95</v>
      </c>
      <c r="B116" s="75"/>
      <c r="C116" s="75"/>
      <c r="D116" s="75"/>
      <c r="E116" s="75"/>
      <c r="F116" s="75"/>
      <c r="G116" s="75"/>
    </row>
    <row r="117" spans="1:102" s="89" customFormat="1" ht="15">
      <c r="A117" s="107" t="s">
        <v>96</v>
      </c>
      <c r="B117" s="75">
        <f>+B110*10</f>
        <v>79.896907537688435</v>
      </c>
      <c r="C117" s="75">
        <f>+C110*10+B117</f>
        <v>184.84092011906961</v>
      </c>
      <c r="D117" s="75">
        <f t="shared" ref="D117:BI117" si="58">+D110*10+C117</f>
        <v>310.07621291881651</v>
      </c>
      <c r="E117" s="75">
        <f t="shared" si="58"/>
        <v>451.41539355547116</v>
      </c>
      <c r="F117" s="75">
        <f t="shared" si="58"/>
        <v>605.7090267011763</v>
      </c>
      <c r="G117" s="75">
        <f t="shared" si="58"/>
        <v>770.70718519604384</v>
      </c>
      <c r="H117" s="75">
        <f t="shared" si="58"/>
        <v>944.81241696423558</v>
      </c>
      <c r="I117" s="75">
        <f t="shared" si="58"/>
        <v>1126.8752019695692</v>
      </c>
      <c r="J117" s="75">
        <f t="shared" si="58"/>
        <v>1316.0390626242252</v>
      </c>
      <c r="K117" s="75">
        <f t="shared" si="58"/>
        <v>1511.660499431428</v>
      </c>
      <c r="L117" s="75">
        <f t="shared" si="58"/>
        <v>1713.2508502958101</v>
      </c>
      <c r="M117" s="75">
        <f t="shared" si="58"/>
        <v>1920.4409523960658</v>
      </c>
      <c r="N117" s="75">
        <f t="shared" si="58"/>
        <v>2132.9402774582218</v>
      </c>
      <c r="O117" s="75">
        <f t="shared" si="58"/>
        <v>2350.5269989130834</v>
      </c>
      <c r="P117" s="75">
        <f t="shared" si="58"/>
        <v>2573.0387930620363</v>
      </c>
      <c r="Q117" s="75">
        <f t="shared" si="58"/>
        <v>2800.3647035622821</v>
      </c>
      <c r="R117" s="75">
        <f t="shared" si="58"/>
        <v>3032.4380359675406</v>
      </c>
      <c r="S117" s="75">
        <f t="shared" si="58"/>
        <v>3269.2302998843516</v>
      </c>
      <c r="T117" s="75">
        <f t="shared" si="58"/>
        <v>3510.7463537682042</v>
      </c>
      <c r="U117" s="75">
        <f t="shared" si="58"/>
        <v>3757.0210953069291</v>
      </c>
      <c r="V117" s="75">
        <f t="shared" si="58"/>
        <v>4008.1186756754978</v>
      </c>
      <c r="W117" s="75">
        <f t="shared" si="58"/>
        <v>4264.1371481269689</v>
      </c>
      <c r="X117" s="75">
        <f t="shared" si="58"/>
        <v>4525.2267633308729</v>
      </c>
      <c r="Y117" s="75">
        <f t="shared" si="58"/>
        <v>4791.706808348933</v>
      </c>
      <c r="Z117" s="75">
        <f t="shared" si="58"/>
        <v>5063.5338194392061</v>
      </c>
      <c r="AA117" s="75">
        <f t="shared" si="58"/>
        <v>5063.5338194392061</v>
      </c>
      <c r="AB117" s="75">
        <f t="shared" si="58"/>
        <v>5063.5338194392061</v>
      </c>
      <c r="AC117" s="75">
        <f t="shared" si="58"/>
        <v>5063.5338194392061</v>
      </c>
      <c r="AD117" s="75">
        <f t="shared" si="58"/>
        <v>5063.5338194392061</v>
      </c>
      <c r="AE117" s="75">
        <f t="shared" si="58"/>
        <v>5063.5338194392061</v>
      </c>
      <c r="AF117" s="75">
        <f t="shared" si="58"/>
        <v>5063.5338194392061</v>
      </c>
      <c r="AG117" s="75">
        <f t="shared" si="58"/>
        <v>5063.5338194392061</v>
      </c>
      <c r="AH117" s="75">
        <f t="shared" si="58"/>
        <v>5063.5338194392061</v>
      </c>
      <c r="AI117" s="75">
        <f t="shared" si="58"/>
        <v>5063.5338194392061</v>
      </c>
      <c r="AJ117" s="75">
        <f t="shared" si="58"/>
        <v>5063.5338194392061</v>
      </c>
      <c r="AK117" s="75">
        <f t="shared" si="58"/>
        <v>5063.5338194392061</v>
      </c>
      <c r="AL117" s="75">
        <f t="shared" si="58"/>
        <v>5063.5338194392061</v>
      </c>
      <c r="AM117" s="75">
        <f t="shared" si="58"/>
        <v>5063.5338194392061</v>
      </c>
      <c r="AN117" s="75">
        <f t="shared" si="58"/>
        <v>5063.5338194392061</v>
      </c>
      <c r="AO117" s="75">
        <f t="shared" si="58"/>
        <v>5063.5338194392061</v>
      </c>
      <c r="AP117" s="75">
        <f t="shared" si="58"/>
        <v>5063.5338194392061</v>
      </c>
      <c r="AQ117" s="75">
        <f t="shared" si="58"/>
        <v>5063.5338194392061</v>
      </c>
      <c r="AR117" s="75">
        <f t="shared" si="58"/>
        <v>5063.5338194392061</v>
      </c>
      <c r="AS117" s="75">
        <f t="shared" si="58"/>
        <v>5063.5338194392061</v>
      </c>
      <c r="AT117" s="75">
        <f t="shared" si="58"/>
        <v>5063.5338194392061</v>
      </c>
      <c r="AU117" s="75">
        <f t="shared" si="58"/>
        <v>5063.5338194392061</v>
      </c>
      <c r="AV117" s="75">
        <f t="shared" si="58"/>
        <v>5063.5338194392061</v>
      </c>
      <c r="AW117" s="75">
        <f t="shared" si="58"/>
        <v>5063.5338194392061</v>
      </c>
      <c r="AX117" s="75">
        <f t="shared" si="58"/>
        <v>5063.5338194392061</v>
      </c>
      <c r="AY117" s="75">
        <f t="shared" si="58"/>
        <v>5063.5338194392061</v>
      </c>
      <c r="AZ117" s="75">
        <f t="shared" si="58"/>
        <v>5063.5338194392061</v>
      </c>
      <c r="BA117" s="75">
        <f t="shared" si="58"/>
        <v>5063.5338194392061</v>
      </c>
      <c r="BB117" s="75">
        <f t="shared" si="58"/>
        <v>5063.5338194392061</v>
      </c>
      <c r="BC117" s="75">
        <f t="shared" si="58"/>
        <v>5063.5338194392061</v>
      </c>
      <c r="BD117" s="75">
        <f t="shared" si="58"/>
        <v>5063.5338194392061</v>
      </c>
      <c r="BE117" s="75">
        <f t="shared" si="58"/>
        <v>5063.5338194392061</v>
      </c>
      <c r="BF117" s="75">
        <f t="shared" si="58"/>
        <v>5063.5338194392061</v>
      </c>
      <c r="BG117" s="75">
        <f t="shared" si="58"/>
        <v>5063.5338194392061</v>
      </c>
      <c r="BH117" s="75">
        <f t="shared" si="58"/>
        <v>5063.5338194392061</v>
      </c>
      <c r="BI117" s="75">
        <f t="shared" si="58"/>
        <v>5063.5338194392061</v>
      </c>
    </row>
    <row r="118" spans="1:102" s="89" customFormat="1" ht="15">
      <c r="A118" s="107" t="s">
        <v>97</v>
      </c>
      <c r="B118" s="75">
        <f t="shared" ref="B118:AG118" si="59">+B117/$B$55</f>
        <v>1.3316151256281406E-2</v>
      </c>
      <c r="C118" s="75">
        <f t="shared" si="59"/>
        <v>3.0806820019844933E-2</v>
      </c>
      <c r="D118" s="75">
        <f t="shared" si="59"/>
        <v>5.167936881980275E-2</v>
      </c>
      <c r="E118" s="75">
        <f t="shared" si="59"/>
        <v>7.5235898925911857E-2</v>
      </c>
      <c r="F118" s="75">
        <f t="shared" si="59"/>
        <v>0.10095150445019604</v>
      </c>
      <c r="G118" s="75">
        <f t="shared" si="59"/>
        <v>0.12845119753267398</v>
      </c>
      <c r="H118" s="75">
        <f t="shared" si="59"/>
        <v>0.15746873616070592</v>
      </c>
      <c r="I118" s="75">
        <f t="shared" si="59"/>
        <v>0.18781253366159487</v>
      </c>
      <c r="J118" s="75">
        <f t="shared" si="59"/>
        <v>0.2193398437707042</v>
      </c>
      <c r="K118" s="75">
        <f t="shared" si="59"/>
        <v>0.25194341657190467</v>
      </c>
      <c r="L118" s="75">
        <f t="shared" si="59"/>
        <v>0.28554180838263504</v>
      </c>
      <c r="M118" s="75">
        <f t="shared" si="59"/>
        <v>0.32007349206601093</v>
      </c>
      <c r="N118" s="75">
        <f t="shared" si="59"/>
        <v>0.35549004624303698</v>
      </c>
      <c r="O118" s="75">
        <f t="shared" si="59"/>
        <v>0.39175449981884725</v>
      </c>
      <c r="P118" s="75">
        <f t="shared" si="59"/>
        <v>0.42883979884367274</v>
      </c>
      <c r="Q118" s="75">
        <f t="shared" si="59"/>
        <v>0.46672745059371368</v>
      </c>
      <c r="R118" s="75">
        <f t="shared" si="59"/>
        <v>0.50540633932792345</v>
      </c>
      <c r="S118" s="75">
        <f t="shared" si="59"/>
        <v>0.54487171664739198</v>
      </c>
      <c r="T118" s="75">
        <f t="shared" si="59"/>
        <v>0.5851243922947007</v>
      </c>
      <c r="U118" s="75">
        <f t="shared" si="59"/>
        <v>0.62617018255115486</v>
      </c>
      <c r="V118" s="75">
        <f t="shared" si="59"/>
        <v>0.6680197792792496</v>
      </c>
      <c r="W118" s="75">
        <f t="shared" si="59"/>
        <v>0.7106895246878282</v>
      </c>
      <c r="X118" s="75">
        <f t="shared" si="59"/>
        <v>0.75420446055514545</v>
      </c>
      <c r="Y118" s="75">
        <f t="shared" si="59"/>
        <v>0.79861780139148886</v>
      </c>
      <c r="Z118" s="75">
        <f t="shared" si="59"/>
        <v>0.84392230323986772</v>
      </c>
      <c r="AA118" s="75">
        <f t="shared" si="59"/>
        <v>0.84392230323986772</v>
      </c>
      <c r="AB118" s="75">
        <f t="shared" si="59"/>
        <v>0.84392230323986772</v>
      </c>
      <c r="AC118" s="75">
        <f t="shared" si="59"/>
        <v>0.84392230323986772</v>
      </c>
      <c r="AD118" s="75">
        <f t="shared" si="59"/>
        <v>0.84392230323986772</v>
      </c>
      <c r="AE118" s="75">
        <f t="shared" si="59"/>
        <v>0.84392230323986772</v>
      </c>
      <c r="AF118" s="75">
        <f t="shared" si="59"/>
        <v>0.84392230323986772</v>
      </c>
      <c r="AG118" s="75">
        <f t="shared" si="59"/>
        <v>0.84392230323986772</v>
      </c>
      <c r="AH118" s="75">
        <f t="shared" ref="AH118:BI118" si="60">+AH117/$B$55</f>
        <v>0.84392230323986772</v>
      </c>
      <c r="AI118" s="75">
        <f t="shared" si="60"/>
        <v>0.84392230323986772</v>
      </c>
      <c r="AJ118" s="75">
        <f t="shared" si="60"/>
        <v>0.84392230323986772</v>
      </c>
      <c r="AK118" s="75">
        <f t="shared" si="60"/>
        <v>0.84392230323986772</v>
      </c>
      <c r="AL118" s="75">
        <f t="shared" si="60"/>
        <v>0.84392230323986772</v>
      </c>
      <c r="AM118" s="75">
        <f t="shared" si="60"/>
        <v>0.84392230323986772</v>
      </c>
      <c r="AN118" s="75">
        <f t="shared" si="60"/>
        <v>0.84392230323986772</v>
      </c>
      <c r="AO118" s="75">
        <f t="shared" si="60"/>
        <v>0.84392230323986772</v>
      </c>
      <c r="AP118" s="75">
        <f t="shared" si="60"/>
        <v>0.84392230323986772</v>
      </c>
      <c r="AQ118" s="75">
        <f t="shared" si="60"/>
        <v>0.84392230323986772</v>
      </c>
      <c r="AR118" s="75">
        <f t="shared" si="60"/>
        <v>0.84392230323986772</v>
      </c>
      <c r="AS118" s="75">
        <f t="shared" si="60"/>
        <v>0.84392230323986772</v>
      </c>
      <c r="AT118" s="75">
        <f t="shared" si="60"/>
        <v>0.84392230323986772</v>
      </c>
      <c r="AU118" s="75">
        <f t="shared" si="60"/>
        <v>0.84392230323986772</v>
      </c>
      <c r="AV118" s="75">
        <f t="shared" si="60"/>
        <v>0.84392230323986772</v>
      </c>
      <c r="AW118" s="75">
        <f t="shared" si="60"/>
        <v>0.84392230323986772</v>
      </c>
      <c r="AX118" s="75">
        <f t="shared" si="60"/>
        <v>0.84392230323986772</v>
      </c>
      <c r="AY118" s="75">
        <f t="shared" si="60"/>
        <v>0.84392230323986772</v>
      </c>
      <c r="AZ118" s="75">
        <f t="shared" si="60"/>
        <v>0.84392230323986772</v>
      </c>
      <c r="BA118" s="75">
        <f t="shared" si="60"/>
        <v>0.84392230323986772</v>
      </c>
      <c r="BB118" s="75">
        <f t="shared" si="60"/>
        <v>0.84392230323986772</v>
      </c>
      <c r="BC118" s="75">
        <f t="shared" si="60"/>
        <v>0.84392230323986772</v>
      </c>
      <c r="BD118" s="75">
        <f t="shared" si="60"/>
        <v>0.84392230323986772</v>
      </c>
      <c r="BE118" s="75">
        <f t="shared" si="60"/>
        <v>0.84392230323986772</v>
      </c>
      <c r="BF118" s="75">
        <f t="shared" si="60"/>
        <v>0.84392230323986772</v>
      </c>
      <c r="BG118" s="75">
        <f t="shared" si="60"/>
        <v>0.84392230323986772</v>
      </c>
      <c r="BH118" s="75">
        <f t="shared" si="60"/>
        <v>0.84392230323986772</v>
      </c>
      <c r="BI118" s="75">
        <f t="shared" si="60"/>
        <v>0.84392230323986772</v>
      </c>
    </row>
    <row r="119" spans="1:102" s="89" customFormat="1" ht="15">
      <c r="A119" s="107" t="s">
        <v>149</v>
      </c>
      <c r="B119" s="117">
        <f>+MAX(B118:BI118)</f>
        <v>0.84392230323986772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</row>
    <row r="120" spans="1:102">
      <c r="A120" s="86" t="s">
        <v>20</v>
      </c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02" ht="30">
      <c r="A121" s="107" t="s">
        <v>54</v>
      </c>
      <c r="B121" s="135">
        <f>B73</f>
        <v>0.83</v>
      </c>
      <c r="C121" s="135">
        <f>C73</f>
        <v>0.98</v>
      </c>
      <c r="D121" s="75">
        <f t="shared" ref="D121:AI121" si="61">C121+$B75*(D122-($B$77/$B76)*C121-$B78*(C121-C123))</f>
        <v>1.3881597063065036</v>
      </c>
      <c r="E121" s="75">
        <f t="shared" si="61"/>
        <v>1.7763568832996073</v>
      </c>
      <c r="F121" s="75">
        <f t="shared" si="61"/>
        <v>2.1433784185420022</v>
      </c>
      <c r="G121" s="75">
        <f t="shared" si="61"/>
        <v>2.4877155356900094</v>
      </c>
      <c r="H121" s="75">
        <f t="shared" si="61"/>
        <v>2.8087148591501148</v>
      </c>
      <c r="I121" s="75">
        <f t="shared" si="61"/>
        <v>3.1067163964921689</v>
      </c>
      <c r="J121" s="75">
        <f t="shared" si="61"/>
        <v>3.3828252595383206</v>
      </c>
      <c r="K121" s="75">
        <f t="shared" si="61"/>
        <v>3.6386207932274317</v>
      </c>
      <c r="L121" s="75">
        <f t="shared" si="61"/>
        <v>3.8759150825139428</v>
      </c>
      <c r="M121" s="75">
        <f t="shared" si="61"/>
        <v>4.1076036405065945</v>
      </c>
      <c r="N121" s="75">
        <f t="shared" si="61"/>
        <v>4.3320678899024756</v>
      </c>
      <c r="O121" s="75">
        <f t="shared" si="61"/>
        <v>4.548669639694527</v>
      </c>
      <c r="P121" s="75">
        <f t="shared" si="61"/>
        <v>4.7573641048766335</v>
      </c>
      <c r="Q121" s="75">
        <f t="shared" si="61"/>
        <v>4.9584504363246795</v>
      </c>
      <c r="R121" s="75">
        <f t="shared" si="61"/>
        <v>5.152412610352882</v>
      </c>
      <c r="S121" s="75">
        <f t="shared" si="61"/>
        <v>5.3398195261657015</v>
      </c>
      <c r="T121" s="75">
        <f t="shared" si="61"/>
        <v>5.5212637937250033</v>
      </c>
      <c r="U121" s="75">
        <f t="shared" si="61"/>
        <v>5.6973257883025168</v>
      </c>
      <c r="V121" s="75">
        <f t="shared" si="61"/>
        <v>5.8685543767038988</v>
      </c>
      <c r="W121" s="75">
        <f t="shared" si="61"/>
        <v>6.0354593452425478</v>
      </c>
      <c r="X121" s="75">
        <f t="shared" si="61"/>
        <v>6.1985141295131028</v>
      </c>
      <c r="Y121" s="75">
        <f t="shared" si="61"/>
        <v>6.3581847198627255</v>
      </c>
      <c r="Z121" s="75">
        <f t="shared" si="61"/>
        <v>6.5148671959990105</v>
      </c>
      <c r="AA121" s="75">
        <f t="shared" si="61"/>
        <v>6.6182605697504426</v>
      </c>
      <c r="AB121" s="75">
        <f t="shared" si="61"/>
        <v>6.6371083294095836</v>
      </c>
      <c r="AC121" s="75">
        <f t="shared" si="61"/>
        <v>6.6049992486969247</v>
      </c>
      <c r="AD121" s="75">
        <f t="shared" si="61"/>
        <v>6.5441612310458472</v>
      </c>
      <c r="AE121" s="75">
        <f t="shared" si="61"/>
        <v>6.4691017154798871</v>
      </c>
      <c r="AF121" s="75">
        <f t="shared" si="61"/>
        <v>6.3890944681663324</v>
      </c>
      <c r="AG121" s="75">
        <f t="shared" si="61"/>
        <v>6.3098814324407719</v>
      </c>
      <c r="AH121" s="75">
        <f t="shared" si="61"/>
        <v>6.2348387750383036</v>
      </c>
      <c r="AI121" s="75">
        <f t="shared" si="61"/>
        <v>6.1657759085150001</v>
      </c>
      <c r="AJ121" s="75">
        <f t="shared" ref="AJ121:BO121" si="62">AI121+$B75*(AJ122-($B$77/$B76)*AI121-$B78*(AI121-AI123))</f>
        <v>6.1034822370256601</v>
      </c>
      <c r="AK121" s="75">
        <f t="shared" si="62"/>
        <v>6.0480999813512124</v>
      </c>
      <c r="AL121" s="75">
        <f t="shared" si="62"/>
        <v>5.9993768516854136</v>
      </c>
      <c r="AM121" s="75">
        <f t="shared" si="62"/>
        <v>5.9568356479316629</v>
      </c>
      <c r="AN121" s="75">
        <f t="shared" si="62"/>
        <v>5.9198864748266136</v>
      </c>
      <c r="AO121" s="75">
        <f t="shared" si="62"/>
        <v>5.8878994327132572</v>
      </c>
      <c r="AP121" s="75">
        <f t="shared" si="62"/>
        <v>5.8602502333523923</v>
      </c>
      <c r="AQ121" s="75">
        <f t="shared" si="62"/>
        <v>5.8363474261641848</v>
      </c>
      <c r="AR121" s="75">
        <f t="shared" si="62"/>
        <v>5.8156472889945103</v>
      </c>
      <c r="AS121" s="75">
        <f t="shared" si="62"/>
        <v>5.7976605911697261</v>
      </c>
      <c r="AT121" s="75">
        <f t="shared" si="62"/>
        <v>5.7819541382327015</v>
      </c>
      <c r="AU121" s="75">
        <f t="shared" si="62"/>
        <v>5.7681490942642055</v>
      </c>
      <c r="AV121" s="75">
        <f t="shared" si="62"/>
        <v>5.7559174358238474</v>
      </c>
      <c r="AW121" s="75">
        <f t="shared" si="62"/>
        <v>5.744977441957543</v>
      </c>
      <c r="AX121" s="75">
        <f t="shared" si="62"/>
        <v>5.7350888114438652</v>
      </c>
      <c r="AY121" s="75">
        <f t="shared" si="62"/>
        <v>5.7260477817856348</v>
      </c>
      <c r="AZ121" s="75">
        <f t="shared" si="62"/>
        <v>5.7176824761249581</v>
      </c>
      <c r="BA121" s="75">
        <f t="shared" si="62"/>
        <v>5.709848604098771</v>
      </c>
      <c r="BB121" s="75">
        <f t="shared" si="62"/>
        <v>5.7024255762610592</v>
      </c>
      <c r="BC121" s="75">
        <f t="shared" si="62"/>
        <v>5.6953130488134098</v>
      </c>
      <c r="BD121" s="75">
        <f t="shared" si="62"/>
        <v>5.6884278887091089</v>
      </c>
      <c r="BE121" s="75">
        <f t="shared" si="62"/>
        <v>5.6817015335586332</v>
      </c>
      <c r="BF121" s="75">
        <f t="shared" si="62"/>
        <v>5.6750777125249714</v>
      </c>
      <c r="BG121" s="75">
        <f t="shared" si="62"/>
        <v>5.6685104910086741</v>
      </c>
      <c r="BH121" s="75">
        <f t="shared" si="62"/>
        <v>5.661962601618896</v>
      </c>
      <c r="BI121" s="75">
        <f t="shared" si="62"/>
        <v>5.6554040254969458</v>
      </c>
      <c r="BJ121" s="75">
        <f t="shared" si="62"/>
        <v>5.5864107834698151</v>
      </c>
      <c r="BK121" s="75">
        <f t="shared" si="62"/>
        <v>5.5368002850138156</v>
      </c>
      <c r="BL121" s="75">
        <f t="shared" si="62"/>
        <v>5.5003025622177164</v>
      </c>
      <c r="BM121" s="75">
        <f t="shared" si="62"/>
        <v>5.4726721981827486</v>
      </c>
      <c r="BN121" s="75">
        <f t="shared" si="62"/>
        <v>5.4510343920800972</v>
      </c>
      <c r="BO121" s="75">
        <f t="shared" si="62"/>
        <v>5.4334423282720126</v>
      </c>
      <c r="BP121" s="75">
        <f t="shared" ref="BP121:CU121" si="63">BO121+$B75*(BP122-($B$77/$B76)*BO121-$B78*(BO121-BO123))</f>
        <v>5.4185775561308711</v>
      </c>
      <c r="BQ121" s="75">
        <f t="shared" si="63"/>
        <v>5.4055471621843916</v>
      </c>
      <c r="BR121" s="75">
        <f t="shared" si="63"/>
        <v>5.3937464553010219</v>
      </c>
      <c r="BS121" s="75">
        <f t="shared" si="63"/>
        <v>5.3827659956158547</v>
      </c>
      <c r="BT121" s="75">
        <f t="shared" si="63"/>
        <v>5.3723286398641363</v>
      </c>
      <c r="BU121" s="75">
        <f t="shared" si="63"/>
        <v>5.3622469061636062</v>
      </c>
      <c r="BV121" s="75">
        <f t="shared" si="63"/>
        <v>5.3523940949842403</v>
      </c>
      <c r="BW121" s="75">
        <f t="shared" si="63"/>
        <v>5.3426847238708186</v>
      </c>
      <c r="BX121" s="75">
        <f t="shared" si="63"/>
        <v>5.3330612688483701</v>
      </c>
      <c r="BY121" s="75">
        <f t="shared" si="63"/>
        <v>5.3234851769123175</v>
      </c>
      <c r="BZ121" s="75">
        <f t="shared" si="63"/>
        <v>5.3139307715291428</v>
      </c>
      <c r="CA121" s="75">
        <f t="shared" si="63"/>
        <v>5.3043811181241427</v>
      </c>
      <c r="CB121" s="75">
        <f t="shared" si="63"/>
        <v>5.2948252177835027</v>
      </c>
      <c r="CC121" s="75">
        <f t="shared" si="63"/>
        <v>5.2852561013233448</v>
      </c>
      <c r="CD121" s="75">
        <f t="shared" si="63"/>
        <v>5.2756695339314392</v>
      </c>
      <c r="CE121" s="75">
        <f t="shared" si="63"/>
        <v>5.2660631340542654</v>
      </c>
      <c r="CF121" s="75">
        <f t="shared" si="63"/>
        <v>5.2564357734895886</v>
      </c>
      <c r="CG121" s="75">
        <f t="shared" si="63"/>
        <v>5.2467871685029674</v>
      </c>
      <c r="CH121" s="75">
        <f t="shared" si="63"/>
        <v>5.2371176008149716</v>
      </c>
      <c r="CI121" s="75">
        <f t="shared" si="63"/>
        <v>5.2274277269710305</v>
      </c>
      <c r="CJ121" s="75">
        <f t="shared" si="63"/>
        <v>5.2177184479311931</v>
      </c>
      <c r="CK121" s="75">
        <f t="shared" si="63"/>
        <v>5.2079908197492344</v>
      </c>
      <c r="CL121" s="75">
        <f t="shared" si="63"/>
        <v>5.198245992335</v>
      </c>
      <c r="CM121" s="75">
        <f t="shared" si="63"/>
        <v>5.1884851674485475</v>
      </c>
      <c r="CN121" s="75">
        <f t="shared" si="63"/>
        <v>5.1787095698946572</v>
      </c>
      <c r="CO121" s="75">
        <f t="shared" si="63"/>
        <v>5.1689204278016918</v>
      </c>
      <c r="CP121" s="75">
        <f t="shared" si="63"/>
        <v>5.1591189591708302</v>
      </c>
      <c r="CQ121" s="75">
        <f t="shared" si="63"/>
        <v>5.1493063627677351</v>
      </c>
      <c r="CR121" s="75">
        <f t="shared" si="63"/>
        <v>5.1394838120323332</v>
      </c>
      <c r="CS121" s="75">
        <f t="shared" si="63"/>
        <v>5.1296524510942945</v>
      </c>
      <c r="CT121" s="75">
        <f t="shared" si="63"/>
        <v>5.1198133922633451</v>
      </c>
      <c r="CU121" s="75">
        <f t="shared" si="63"/>
        <v>5.1099677145564044</v>
      </c>
      <c r="CV121" s="75">
        <f>CU121+$B75*(CV122-($B$77/$B76)*CU121-$B78*(CU121-CU123))</f>
        <v>5.1001164629560218</v>
      </c>
      <c r="CW121" s="75">
        <f>CV121+$B75*(CW122-($B$77/$B76)*CV121-$B78*(CV121-CV123))</f>
        <v>5.090260648185863</v>
      </c>
      <c r="CX121" s="75">
        <f>CW121+$B75*(CX122-($B$77/$B76)*CW121-$B78*(CW121-CW123))</f>
        <v>4.2912731238289474</v>
      </c>
    </row>
    <row r="122" spans="1:102" s="109" customFormat="1" ht="30">
      <c r="A122" s="108" t="s">
        <v>55</v>
      </c>
      <c r="B122" s="109">
        <f t="shared" ref="B122:AG122" si="64">$B$77*((LOG(( ((B112+C112)/2) +0.000001)/596.4)/LOG(2)))+B70</f>
        <v>2.4946851411366682</v>
      </c>
      <c r="C122" s="109">
        <f t="shared" si="64"/>
        <v>2.8859453803181117</v>
      </c>
      <c r="D122" s="109">
        <f t="shared" si="64"/>
        <v>3.4149886803197287</v>
      </c>
      <c r="E122" s="109">
        <f t="shared" si="64"/>
        <v>3.9157875218916027</v>
      </c>
      <c r="F122" s="109">
        <f t="shared" si="64"/>
        <v>4.375256060035694</v>
      </c>
      <c r="G122" s="109">
        <f t="shared" si="64"/>
        <v>4.7907458242155592</v>
      </c>
      <c r="H122" s="109">
        <f t="shared" si="64"/>
        <v>5.1646888738112899</v>
      </c>
      <c r="I122" s="109">
        <f t="shared" si="64"/>
        <v>5.5014560464287978</v>
      </c>
      <c r="J122" s="109">
        <f t="shared" si="64"/>
        <v>5.8057897341698927</v>
      </c>
      <c r="K122" s="109">
        <f t="shared" si="64"/>
        <v>6.0821466414689018</v>
      </c>
      <c r="L122" s="109">
        <f t="shared" si="64"/>
        <v>6.3344893914658309</v>
      </c>
      <c r="M122" s="109">
        <f t="shared" si="64"/>
        <v>6.6192474949395965</v>
      </c>
      <c r="N122" s="109">
        <f t="shared" si="64"/>
        <v>6.8863333058438672</v>
      </c>
      <c r="O122" s="109">
        <f t="shared" si="64"/>
        <v>7.1381980935711447</v>
      </c>
      <c r="P122" s="109">
        <f t="shared" si="64"/>
        <v>7.3769177770905756</v>
      </c>
      <c r="Q122" s="109">
        <f t="shared" si="64"/>
        <v>7.6042584824196719</v>
      </c>
      <c r="R122" s="109">
        <f t="shared" si="64"/>
        <v>7.8217281369872609</v>
      </c>
      <c r="S122" s="109">
        <f t="shared" si="64"/>
        <v>8.030617938507806</v>
      </c>
      <c r="T122" s="109">
        <f t="shared" si="64"/>
        <v>8.2320365579879873</v>
      </c>
      <c r="U122" s="109">
        <f t="shared" si="64"/>
        <v>8.4269394031832725</v>
      </c>
      <c r="V122" s="109">
        <f t="shared" si="64"/>
        <v>8.6161553728137807</v>
      </c>
      <c r="W122" s="109">
        <f t="shared" si="64"/>
        <v>8.8004152183948943</v>
      </c>
      <c r="X122" s="109">
        <f t="shared" si="64"/>
        <v>8.9803909493576004</v>
      </c>
      <c r="Y122" s="109">
        <f t="shared" si="64"/>
        <v>9.1568270384807455</v>
      </c>
      <c r="Z122" s="109">
        <f t="shared" si="64"/>
        <v>9.330145591776569</v>
      </c>
      <c r="AA122" s="109">
        <f t="shared" si="64"/>
        <v>9.2572539870877186</v>
      </c>
      <c r="AB122" s="109">
        <f t="shared" si="64"/>
        <v>8.9544279825504702</v>
      </c>
      <c r="AC122" s="109">
        <f t="shared" si="64"/>
        <v>8.6874362268181589</v>
      </c>
      <c r="AD122" s="109">
        <f t="shared" si="64"/>
        <v>8.4532209560242624</v>
      </c>
      <c r="AE122" s="109">
        <f t="shared" si="64"/>
        <v>8.2486296975788793</v>
      </c>
      <c r="AF122" s="109">
        <f t="shared" si="64"/>
        <v>8.0705258365895407</v>
      </c>
      <c r="AG122" s="109">
        <f t="shared" si="64"/>
        <v>7.915877419833464</v>
      </c>
      <c r="AH122" s="109">
        <f t="shared" ref="AH122:BG122" si="65">$B$77*((LOG(( ((AH112+AI112)/2) +0.000001)/596.4)/LOG(2)))+AH70</f>
        <v>7.7818228125478992</v>
      </c>
      <c r="AI122" s="109">
        <f t="shared" si="65"/>
        <v>7.6657143967857184</v>
      </c>
      <c r="AJ122" s="109">
        <f t="shared" si="65"/>
        <v>7.5651431428831755</v>
      </c>
      <c r="AK122" s="109">
        <f t="shared" si="65"/>
        <v>7.477947677638471</v>
      </c>
      <c r="AL122" s="109">
        <f t="shared" si="65"/>
        <v>7.4022116103657591</v>
      </c>
      <c r="AM122" s="109">
        <f t="shared" si="65"/>
        <v>7.3362525864346955</v>
      </c>
      <c r="AN122" s="109">
        <f t="shared" si="65"/>
        <v>7.2786060168923381</v>
      </c>
      <c r="AO122" s="109">
        <f t="shared" si="65"/>
        <v>7.2280058321517364</v>
      </c>
      <c r="AP122" s="109">
        <f t="shared" si="65"/>
        <v>7.1833640248396504</v>
      </c>
      <c r="AQ122" s="109">
        <f t="shared" si="65"/>
        <v>7.1437502350481541</v>
      </c>
      <c r="AR122" s="109">
        <f t="shared" si="65"/>
        <v>7.1083722120363317</v>
      </c>
      <c r="AS122" s="109">
        <f t="shared" si="65"/>
        <v>7.0765576614053032</v>
      </c>
      <c r="AT122" s="109">
        <f t="shared" si="65"/>
        <v>7.0477377464943594</v>
      </c>
      <c r="AU122" s="109">
        <f t="shared" si="65"/>
        <v>7.0214323431205994</v>
      </c>
      <c r="AV122" s="109">
        <f t="shared" si="65"/>
        <v>6.9972370328952387</v>
      </c>
      <c r="AW122" s="109">
        <f t="shared" si="65"/>
        <v>6.9748117485350729</v>
      </c>
      <c r="AX122" s="109">
        <f t="shared" si="65"/>
        <v>6.9538709433307204</v>
      </c>
      <c r="AY122" s="109">
        <f t="shared" si="65"/>
        <v>6.9341751370562008</v>
      </c>
      <c r="AZ122" s="109">
        <f t="shared" si="65"/>
        <v>6.9155236850977575</v>
      </c>
      <c r="BA122" s="109">
        <f t="shared" si="65"/>
        <v>6.897748621272294</v>
      </c>
      <c r="BB122" s="109">
        <f t="shared" si="65"/>
        <v>6.8807094339999901</v>
      </c>
      <c r="BC122" s="109">
        <f t="shared" si="65"/>
        <v>6.8642886476264646</v>
      </c>
      <c r="BD122" s="109">
        <f t="shared" si="65"/>
        <v>6.8483880940355037</v>
      </c>
      <c r="BE122" s="109">
        <f t="shared" si="65"/>
        <v>6.8329257731422306</v>
      </c>
      <c r="BF122" s="109">
        <f t="shared" si="65"/>
        <v>6.8178332137282824</v>
      </c>
      <c r="BG122" s="109">
        <f t="shared" si="65"/>
        <v>6.8030532579916994</v>
      </c>
      <c r="BH122" s="109">
        <f t="shared" ref="BH122:CX122" si="66">$B$77*((LOG(( ((BH112+BI112)/2) +0.000001)/596.4)/LOG(2)))+BH70</f>
        <v>6.7885382039502451</v>
      </c>
      <c r="BI122" s="109">
        <f t="shared" si="66"/>
        <v>6.7742482494025804</v>
      </c>
      <c r="BJ122" s="109">
        <f t="shared" si="66"/>
        <v>6.4601501548567315</v>
      </c>
      <c r="BK122" s="109">
        <f t="shared" si="66"/>
        <v>6.4462162344122182</v>
      </c>
      <c r="BL122" s="109">
        <f t="shared" si="66"/>
        <v>6.4324234316044837</v>
      </c>
      <c r="BM122" s="109">
        <f t="shared" si="66"/>
        <v>6.4187524785084795</v>
      </c>
      <c r="BN122" s="109">
        <f t="shared" si="66"/>
        <v>6.4051873093154841</v>
      </c>
      <c r="BO122" s="109">
        <f t="shared" si="66"/>
        <v>6.3917145293888309</v>
      </c>
      <c r="BP122" s="109">
        <f t="shared" si="66"/>
        <v>6.3783229720722066</v>
      </c>
      <c r="BQ122" s="109">
        <f t="shared" si="66"/>
        <v>6.3650033288303325</v>
      </c>
      <c r="BR122" s="109">
        <f t="shared" si="66"/>
        <v>6.3517478406462828</v>
      </c>
      <c r="BS122" s="109">
        <f t="shared" si="66"/>
        <v>6.3385500405705999</v>
      </c>
      <c r="BT122" s="109">
        <f t="shared" si="66"/>
        <v>6.3254045389719824</v>
      </c>
      <c r="BU122" s="109">
        <f t="shared" si="66"/>
        <v>6.3123068444268124</v>
      </c>
      <c r="BV122" s="109">
        <f t="shared" si="66"/>
        <v>6.2992532143469075</v>
      </c>
      <c r="BW122" s="109">
        <f t="shared" si="66"/>
        <v>6.2862405304177722</v>
      </c>
      <c r="BX122" s="109">
        <f t="shared" si="66"/>
        <v>6.2732661947331732</v>
      </c>
      <c r="BY122" s="109">
        <f t="shared" si="66"/>
        <v>6.2603280431921222</v>
      </c>
      <c r="BZ122" s="109">
        <f t="shared" si="66"/>
        <v>6.2474242732926628</v>
      </c>
      <c r="CA122" s="109">
        <f t="shared" si="66"/>
        <v>6.2345533839315488</v>
      </c>
      <c r="CB122" s="109">
        <f t="shared" si="66"/>
        <v>6.2217141252152848</v>
      </c>
      <c r="CC122" s="109">
        <f t="shared" si="66"/>
        <v>6.2089054566188517</v>
      </c>
      <c r="CD122" s="109">
        <f t="shared" si="66"/>
        <v>6.1961265121045477</v>
      </c>
      <c r="CE122" s="109">
        <f t="shared" si="66"/>
        <v>6.1833765710437882</v>
      </c>
      <c r="CF122" s="109">
        <f t="shared" si="66"/>
        <v>6.1706550339769324</v>
      </c>
      <c r="CG122" s="109">
        <f t="shared" si="66"/>
        <v>6.1579614024064799</v>
      </c>
      <c r="CH122" s="109">
        <f t="shared" si="66"/>
        <v>6.1452952619527803</v>
      </c>
      <c r="CI122" s="109">
        <f t="shared" si="66"/>
        <v>6.132656268312882</v>
      </c>
      <c r="CJ122" s="109">
        <f t="shared" si="66"/>
        <v>6.120044135556185</v>
      </c>
      <c r="CK122" s="109">
        <f t="shared" si="66"/>
        <v>6.1074586263680404</v>
      </c>
      <c r="CL122" s="109">
        <f t="shared" si="66"/>
        <v>6.0948995439172329</v>
      </c>
      <c r="CM122" s="109">
        <f t="shared" si="66"/>
        <v>6.0823667250770805</v>
      </c>
      <c r="CN122" s="109">
        <f t="shared" si="66"/>
        <v>6.0698600347748854</v>
      </c>
      <c r="CO122" s="109">
        <f t="shared" si="66"/>
        <v>6.057379361281976</v>
      </c>
      <c r="CP122" s="109">
        <f t="shared" si="66"/>
        <v>6.0449246122877724</v>
      </c>
      <c r="CQ122" s="109">
        <f t="shared" si="66"/>
        <v>6.0324957116273916</v>
      </c>
      <c r="CR122" s="109">
        <f t="shared" si="66"/>
        <v>6.0200925965540097</v>
      </c>
      <c r="CS122" s="109">
        <f t="shared" si="66"/>
        <v>6.0077152154653097</v>
      </c>
      <c r="CT122" s="109">
        <f t="shared" si="66"/>
        <v>5.995363526008421</v>
      </c>
      <c r="CU122" s="109">
        <f t="shared" si="66"/>
        <v>5.9830374935003618</v>
      </c>
      <c r="CV122" s="109">
        <f t="shared" si="66"/>
        <v>5.9707370896114309</v>
      </c>
      <c r="CW122" s="109">
        <f t="shared" si="66"/>
        <v>5.9584622912678231</v>
      </c>
      <c r="CX122" s="109">
        <f t="shared" si="66"/>
        <v>2.1523278728949755</v>
      </c>
    </row>
    <row r="123" spans="1:102" ht="30">
      <c r="A123" s="107" t="s">
        <v>56</v>
      </c>
      <c r="B123" s="75">
        <f>B74</f>
        <v>6.7999999999999996E-3</v>
      </c>
      <c r="C123" s="75">
        <f t="shared" ref="C123:AH123" si="67">B123+$B79*(B121-B123)</f>
        <v>4.7960000000000003E-2</v>
      </c>
      <c r="D123" s="75">
        <f t="shared" si="67"/>
        <v>9.4562000000000007E-2</v>
      </c>
      <c r="E123" s="75">
        <f t="shared" si="67"/>
        <v>0.15924188531532518</v>
      </c>
      <c r="F123" s="75">
        <f t="shared" si="67"/>
        <v>0.24009763521453931</v>
      </c>
      <c r="G123" s="75">
        <f t="shared" si="67"/>
        <v>0.33526167438091248</v>
      </c>
      <c r="H123" s="75">
        <f t="shared" si="67"/>
        <v>0.44288436744636733</v>
      </c>
      <c r="I123" s="75">
        <f t="shared" si="67"/>
        <v>0.56117589203155471</v>
      </c>
      <c r="J123" s="75">
        <f t="shared" si="67"/>
        <v>0.68845291725458546</v>
      </c>
      <c r="K123" s="75">
        <f t="shared" si="67"/>
        <v>0.82317153436877222</v>
      </c>
      <c r="L123" s="75">
        <f t="shared" si="67"/>
        <v>0.96394399731170521</v>
      </c>
      <c r="M123" s="75">
        <f t="shared" si="67"/>
        <v>1.1095425515718171</v>
      </c>
      <c r="N123" s="75">
        <f t="shared" si="67"/>
        <v>1.2594456060185562</v>
      </c>
      <c r="O123" s="75">
        <f t="shared" si="67"/>
        <v>1.4130767202127521</v>
      </c>
      <c r="P123" s="75">
        <f t="shared" si="67"/>
        <v>1.569856366186841</v>
      </c>
      <c r="Q123" s="75">
        <f t="shared" si="67"/>
        <v>1.7292317531213306</v>
      </c>
      <c r="R123" s="75">
        <f t="shared" si="67"/>
        <v>1.890692687281498</v>
      </c>
      <c r="S123" s="75">
        <f t="shared" si="67"/>
        <v>2.0537786834350671</v>
      </c>
      <c r="T123" s="75">
        <f t="shared" si="67"/>
        <v>2.2180807255715989</v>
      </c>
      <c r="U123" s="75">
        <f t="shared" si="67"/>
        <v>2.383239878979269</v>
      </c>
      <c r="V123" s="75">
        <f t="shared" si="67"/>
        <v>2.5489441744454315</v>
      </c>
      <c r="W123" s="75">
        <f t="shared" si="67"/>
        <v>2.7149246845583548</v>
      </c>
      <c r="X123" s="75">
        <f t="shared" si="67"/>
        <v>2.8809514175925646</v>
      </c>
      <c r="Y123" s="75">
        <f t="shared" si="67"/>
        <v>3.0468295531885916</v>
      </c>
      <c r="Z123" s="75">
        <f t="shared" si="67"/>
        <v>3.2123973115222983</v>
      </c>
      <c r="AA123" s="75">
        <f t="shared" si="67"/>
        <v>3.3775208057461339</v>
      </c>
      <c r="AB123" s="75">
        <f t="shared" si="67"/>
        <v>3.5395577939463494</v>
      </c>
      <c r="AC123" s="75">
        <f t="shared" si="67"/>
        <v>3.6944353207195113</v>
      </c>
      <c r="AD123" s="75">
        <f t="shared" si="67"/>
        <v>3.8399635171183819</v>
      </c>
      <c r="AE123" s="75">
        <f t="shared" si="67"/>
        <v>3.9751734028147552</v>
      </c>
      <c r="AF123" s="75">
        <f t="shared" si="67"/>
        <v>4.0998698184480116</v>
      </c>
      <c r="AG123" s="75">
        <f t="shared" si="67"/>
        <v>4.2143310509339278</v>
      </c>
      <c r="AH123" s="75">
        <f t="shared" si="67"/>
        <v>4.31910857000927</v>
      </c>
      <c r="AI123" s="75">
        <f t="shared" ref="AI123:BG123" si="68">AH123+$B79*(AH121-AH123)</f>
        <v>4.4148950802607221</v>
      </c>
      <c r="AJ123" s="75">
        <f t="shared" si="68"/>
        <v>4.5024391216734356</v>
      </c>
      <c r="AK123" s="75">
        <f t="shared" si="68"/>
        <v>4.5824912774410471</v>
      </c>
      <c r="AL123" s="75">
        <f t="shared" si="68"/>
        <v>4.6557717126365556</v>
      </c>
      <c r="AM123" s="75">
        <f t="shared" si="68"/>
        <v>4.7229519695889985</v>
      </c>
      <c r="AN123" s="75">
        <f t="shared" si="68"/>
        <v>4.7846461535061318</v>
      </c>
      <c r="AO123" s="75">
        <f t="shared" si="68"/>
        <v>4.8414081695721558</v>
      </c>
      <c r="AP123" s="75">
        <f t="shared" si="68"/>
        <v>4.8937327327292106</v>
      </c>
      <c r="AQ123" s="75">
        <f t="shared" si="68"/>
        <v>4.9420586077603694</v>
      </c>
      <c r="AR123" s="75">
        <f t="shared" si="68"/>
        <v>4.9867730486805604</v>
      </c>
      <c r="AS123" s="75">
        <f t="shared" si="68"/>
        <v>5.0282167606962576</v>
      </c>
      <c r="AT123" s="75">
        <f t="shared" si="68"/>
        <v>5.0666889522199305</v>
      </c>
      <c r="AU123" s="75">
        <f t="shared" si="68"/>
        <v>5.1024522115205695</v>
      </c>
      <c r="AV123" s="75">
        <f t="shared" si="68"/>
        <v>5.1357370556577511</v>
      </c>
      <c r="AW123" s="75">
        <f t="shared" si="68"/>
        <v>5.1667460746660563</v>
      </c>
      <c r="AX123" s="75">
        <f t="shared" si="68"/>
        <v>5.1956576430306303</v>
      </c>
      <c r="AY123" s="75">
        <f t="shared" si="68"/>
        <v>5.2226292014512916</v>
      </c>
      <c r="AZ123" s="75">
        <f t="shared" si="68"/>
        <v>5.2478001304680086</v>
      </c>
      <c r="BA123" s="75">
        <f t="shared" si="68"/>
        <v>5.2712942477508564</v>
      </c>
      <c r="BB123" s="75">
        <f t="shared" si="68"/>
        <v>5.293221965568252</v>
      </c>
      <c r="BC123" s="75">
        <f t="shared" si="68"/>
        <v>5.3136821461028925</v>
      </c>
      <c r="BD123" s="75">
        <f t="shared" si="68"/>
        <v>5.3327636912384184</v>
      </c>
      <c r="BE123" s="75">
        <f t="shared" si="68"/>
        <v>5.3505469011119526</v>
      </c>
      <c r="BF123" s="75">
        <f t="shared" si="68"/>
        <v>5.3671046327342866</v>
      </c>
      <c r="BG123" s="75">
        <f t="shared" si="68"/>
        <v>5.3825032867238205</v>
      </c>
      <c r="BH123" s="75">
        <f t="shared" ref="BH123:CX123" si="69">BG123+$B79*(BG121-BG123)</f>
        <v>5.3968036469380634</v>
      </c>
      <c r="BI123" s="75">
        <f t="shared" si="69"/>
        <v>5.4100615946721051</v>
      </c>
      <c r="BJ123" s="75">
        <f t="shared" si="69"/>
        <v>5.4223287162133476</v>
      </c>
      <c r="BK123" s="75">
        <f t="shared" si="69"/>
        <v>5.4305328195761708</v>
      </c>
      <c r="BL123" s="75">
        <f t="shared" si="69"/>
        <v>5.4358461928480528</v>
      </c>
      <c r="BM123" s="75">
        <f t="shared" si="69"/>
        <v>5.4390690113165361</v>
      </c>
      <c r="BN123" s="75">
        <f t="shared" si="69"/>
        <v>5.4407491706598465</v>
      </c>
      <c r="BO123" s="75">
        <f t="shared" si="69"/>
        <v>5.4412634317308592</v>
      </c>
      <c r="BP123" s="75">
        <f t="shared" si="69"/>
        <v>5.440872376557917</v>
      </c>
      <c r="BQ123" s="75">
        <f t="shared" si="69"/>
        <v>5.4397576355365649</v>
      </c>
      <c r="BR123" s="75">
        <f t="shared" si="69"/>
        <v>5.438047111868956</v>
      </c>
      <c r="BS123" s="75">
        <f t="shared" si="69"/>
        <v>5.4358320790405594</v>
      </c>
      <c r="BT123" s="75">
        <f t="shared" si="69"/>
        <v>5.4331787748693241</v>
      </c>
      <c r="BU123" s="75">
        <f t="shared" si="69"/>
        <v>5.4301362681190648</v>
      </c>
      <c r="BV123" s="75">
        <f t="shared" si="69"/>
        <v>5.4267418000212917</v>
      </c>
      <c r="BW123" s="75">
        <f t="shared" si="69"/>
        <v>5.4230244147694391</v>
      </c>
      <c r="BX123" s="75">
        <f t="shared" si="69"/>
        <v>5.4190074302245081</v>
      </c>
      <c r="BY123" s="75">
        <f t="shared" si="69"/>
        <v>5.414710122155701</v>
      </c>
      <c r="BZ123" s="75">
        <f t="shared" si="69"/>
        <v>5.4101488748935322</v>
      </c>
      <c r="CA123" s="75">
        <f t="shared" si="69"/>
        <v>5.4053379697253128</v>
      </c>
      <c r="CB123" s="75">
        <f t="shared" si="69"/>
        <v>5.4002901271452544</v>
      </c>
      <c r="CC123" s="75">
        <f t="shared" si="69"/>
        <v>5.3950168816771669</v>
      </c>
      <c r="CD123" s="75">
        <f t="shared" si="69"/>
        <v>5.3895288426594758</v>
      </c>
      <c r="CE123" s="75">
        <f t="shared" si="69"/>
        <v>5.3838358772230741</v>
      </c>
      <c r="CF123" s="75">
        <f t="shared" si="69"/>
        <v>5.3779472400646338</v>
      </c>
      <c r="CG123" s="75">
        <f t="shared" si="69"/>
        <v>5.3718716667358812</v>
      </c>
      <c r="CH123" s="75">
        <f t="shared" si="69"/>
        <v>5.3656174418242353</v>
      </c>
      <c r="CI123" s="75">
        <f t="shared" si="69"/>
        <v>5.3591924497737722</v>
      </c>
      <c r="CJ123" s="75">
        <f t="shared" si="69"/>
        <v>5.3526042136336347</v>
      </c>
      <c r="CK123" s="75">
        <f t="shared" si="69"/>
        <v>5.3458599253485124</v>
      </c>
      <c r="CL123" s="75">
        <f t="shared" si="69"/>
        <v>5.3389664700685486</v>
      </c>
      <c r="CM123" s="75">
        <f t="shared" si="69"/>
        <v>5.3319304461818708</v>
      </c>
      <c r="CN123" s="75">
        <f t="shared" si="69"/>
        <v>5.3247581822452048</v>
      </c>
      <c r="CO123" s="75">
        <f t="shared" si="69"/>
        <v>5.3174557516276773</v>
      </c>
      <c r="CP123" s="75">
        <f t="shared" si="69"/>
        <v>5.3100289854363778</v>
      </c>
      <c r="CQ123" s="75">
        <f t="shared" si="69"/>
        <v>5.3024834841231003</v>
      </c>
      <c r="CR123" s="75">
        <f t="shared" si="69"/>
        <v>5.2948246280553324</v>
      </c>
      <c r="CS123" s="75">
        <f t="shared" si="69"/>
        <v>5.2870575872541821</v>
      </c>
      <c r="CT123" s="75">
        <f t="shared" si="69"/>
        <v>5.279187330446188</v>
      </c>
      <c r="CU123" s="75">
        <f t="shared" si="69"/>
        <v>5.2712186335370461</v>
      </c>
      <c r="CV123" s="75">
        <f t="shared" si="69"/>
        <v>5.2631560875880137</v>
      </c>
      <c r="CW123" s="75">
        <f t="shared" si="69"/>
        <v>5.2550041063564139</v>
      </c>
      <c r="CX123" s="75">
        <f t="shared" si="69"/>
        <v>5.2467669334478861</v>
      </c>
    </row>
    <row r="124" spans="1:102">
      <c r="A124" s="86" t="s">
        <v>37</v>
      </c>
    </row>
    <row r="125" spans="1:102" ht="15">
      <c r="A125" s="107" t="s">
        <v>57</v>
      </c>
      <c r="B125" s="75">
        <f>B98-B101+0.1</f>
        <v>41.764969276361356</v>
      </c>
      <c r="C125" s="75">
        <f t="shared" ref="C125:AG125" si="70">C98-C101</f>
        <v>66.197015780551084</v>
      </c>
      <c r="D125" s="75">
        <f t="shared" si="70"/>
        <v>93.343941450405964</v>
      </c>
      <c r="E125" s="75">
        <f t="shared" si="70"/>
        <v>122.45235802695987</v>
      </c>
      <c r="F125" s="75">
        <f t="shared" si="70"/>
        <v>153.37148504715637</v>
      </c>
      <c r="G125" s="75">
        <f t="shared" si="70"/>
        <v>186.13690072844355</v>
      </c>
      <c r="H125" s="75">
        <f t="shared" si="70"/>
        <v>220.80164291252871</v>
      </c>
      <c r="I125" s="75">
        <f t="shared" si="70"/>
        <v>257.35775785666368</v>
      </c>
      <c r="J125" s="75">
        <f t="shared" si="70"/>
        <v>295.77141271200935</v>
      </c>
      <c r="K125" s="75">
        <f t="shared" si="70"/>
        <v>335.96415491695501</v>
      </c>
      <c r="L125" s="75">
        <f t="shared" si="70"/>
        <v>377.82629683485663</v>
      </c>
      <c r="M125" s="75">
        <f t="shared" si="70"/>
        <v>421.1844301623662</v>
      </c>
      <c r="N125" s="75">
        <f t="shared" si="70"/>
        <v>465.87764027580272</v>
      </c>
      <c r="O125" s="75">
        <f t="shared" si="70"/>
        <v>511.75602805971971</v>
      </c>
      <c r="P125" s="75">
        <f t="shared" si="70"/>
        <v>558.68017425989115</v>
      </c>
      <c r="Q125" s="75">
        <f t="shared" si="70"/>
        <v>606.52108328599058</v>
      </c>
      <c r="R125" s="75">
        <f t="shared" si="70"/>
        <v>655.15955485415191</v>
      </c>
      <c r="S125" s="75">
        <f t="shared" si="70"/>
        <v>704.48474450890023</v>
      </c>
      <c r="T125" s="75">
        <f t="shared" si="70"/>
        <v>754.391756784108</v>
      </c>
      <c r="U125" s="75">
        <f t="shared" si="70"/>
        <v>804.77627287735936</v>
      </c>
      <c r="V125" s="75">
        <f t="shared" si="70"/>
        <v>855.51987582713616</v>
      </c>
      <c r="W125" s="75">
        <f t="shared" si="70"/>
        <v>906.44878094402634</v>
      </c>
      <c r="X125" s="75">
        <f t="shared" si="70"/>
        <v>956.88692183643752</v>
      </c>
      <c r="Y125" s="75">
        <f t="shared" si="70"/>
        <v>1009.7958926694481</v>
      </c>
      <c r="Z125" s="75">
        <f t="shared" si="70"/>
        <v>1062.2474645569575</v>
      </c>
      <c r="AA125" s="75">
        <f t="shared" si="70"/>
        <v>1109.6593160488669</v>
      </c>
      <c r="AB125" s="75">
        <f t="shared" si="70"/>
        <v>1164.6342062933631</v>
      </c>
      <c r="AC125" s="75">
        <f t="shared" si="70"/>
        <v>1222.7555562367679</v>
      </c>
      <c r="AD125" s="75">
        <f t="shared" si="70"/>
        <v>1283.4502280716492</v>
      </c>
      <c r="AE125" s="75">
        <f t="shared" si="70"/>
        <v>1346.2280199230954</v>
      </c>
      <c r="AF125" s="75">
        <f t="shared" si="70"/>
        <v>1410.7028845045147</v>
      </c>
      <c r="AG125" s="75">
        <f t="shared" si="70"/>
        <v>1476.5901466820728</v>
      </c>
      <c r="AH125" s="75">
        <f t="shared" ref="AH125:BH125" si="71">AH98-AH101</f>
        <v>1543.693617495469</v>
      </c>
      <c r="AI125" s="75">
        <f t="shared" si="71"/>
        <v>1611.8898153446212</v>
      </c>
      <c r="AJ125" s="75">
        <f t="shared" si="71"/>
        <v>1681.1127918477382</v>
      </c>
      <c r="AK125" s="75">
        <f t="shared" si="71"/>
        <v>1751.3410279644645</v>
      </c>
      <c r="AL125" s="75">
        <f t="shared" si="71"/>
        <v>1822.5868011017526</v>
      </c>
      <c r="AM125" s="75">
        <f t="shared" si="71"/>
        <v>1894.8879096267697</v>
      </c>
      <c r="AN125" s="75">
        <f t="shared" si="71"/>
        <v>1968.3014302946963</v>
      </c>
      <c r="AO125" s="75">
        <f t="shared" si="71"/>
        <v>2042.8991312420094</v>
      </c>
      <c r="AP125" s="75">
        <f t="shared" si="71"/>
        <v>2118.7641853870045</v>
      </c>
      <c r="AQ125" s="75">
        <f t="shared" si="71"/>
        <v>2195.9888809596305</v>
      </c>
      <c r="AR125" s="75">
        <f t="shared" si="71"/>
        <v>2274.6730842143606</v>
      </c>
      <c r="AS125" s="75">
        <f t="shared" si="71"/>
        <v>2354.9232634262316</v>
      </c>
      <c r="AT125" s="75">
        <f t="shared" si="71"/>
        <v>2436.8519290076392</v>
      </c>
      <c r="AU125" s="75">
        <f t="shared" si="71"/>
        <v>2520.5773813452502</v>
      </c>
      <c r="AV125" s="75">
        <f t="shared" si="71"/>
        <v>2606.2236865717377</v>
      </c>
      <c r="AW125" s="75">
        <f t="shared" si="71"/>
        <v>2693.9208223037049</v>
      </c>
      <c r="AX125" s="75">
        <f t="shared" si="71"/>
        <v>2783.8049517869263</v>
      </c>
      <c r="AY125" s="75">
        <f t="shared" si="71"/>
        <v>2876.0187971287842</v>
      </c>
      <c r="AZ125" s="75">
        <f t="shared" si="71"/>
        <v>2970.7120913810231</v>
      </c>
      <c r="BA125" s="75">
        <f t="shared" si="71"/>
        <v>3068.0420959653193</v>
      </c>
      <c r="BB125" s="75">
        <f t="shared" si="71"/>
        <v>3168.1741749228836</v>
      </c>
      <c r="BC125" s="75">
        <f t="shared" si="71"/>
        <v>3271.2824211815832</v>
      </c>
      <c r="BD125" s="75">
        <f t="shared" si="71"/>
        <v>3377.5503328154355</v>
      </c>
      <c r="BE125" s="75">
        <f t="shared" si="71"/>
        <v>3487.1715393791451</v>
      </c>
      <c r="BF125" s="75">
        <f t="shared" si="71"/>
        <v>3600.3505800255875</v>
      </c>
      <c r="BG125" s="75">
        <f t="shared" si="71"/>
        <v>3717.3037363978792</v>
      </c>
      <c r="BH125" s="75">
        <f t="shared" si="71"/>
        <v>3838.2599243356467</v>
      </c>
      <c r="BI125" s="75">
        <f>+BH125</f>
        <v>3838.2599243356467</v>
      </c>
    </row>
    <row r="126" spans="1:102" ht="15">
      <c r="A126" s="107" t="s">
        <v>58</v>
      </c>
      <c r="B126" s="75">
        <f t="shared" ref="B126:AG126" si="72">(B125/B27)*1000</f>
        <v>6.5145795158885287</v>
      </c>
      <c r="C126" s="75">
        <f t="shared" si="72"/>
        <v>8.903504755383203</v>
      </c>
      <c r="D126" s="75">
        <f t="shared" si="72"/>
        <v>11.632923804344212</v>
      </c>
      <c r="E126" s="75">
        <f t="shared" si="72"/>
        <v>14.673176025686955</v>
      </c>
      <c r="F126" s="75">
        <f t="shared" si="72"/>
        <v>18.01061968108807</v>
      </c>
      <c r="G126" s="75">
        <f t="shared" si="72"/>
        <v>21.632232617136143</v>
      </c>
      <c r="H126" s="75">
        <f t="shared" si="72"/>
        <v>25.523918378257115</v>
      </c>
      <c r="I126" s="75">
        <f t="shared" si="72"/>
        <v>29.667866196014376</v>
      </c>
      <c r="J126" s="75">
        <f t="shared" si="72"/>
        <v>34.047850439036679</v>
      </c>
      <c r="K126" s="75">
        <f t="shared" si="72"/>
        <v>38.64645337442056</v>
      </c>
      <c r="L126" s="75">
        <f t="shared" si="72"/>
        <v>43.44560347356142</v>
      </c>
      <c r="M126" s="75">
        <f t="shared" si="72"/>
        <v>48.421924329330828</v>
      </c>
      <c r="N126" s="75">
        <f t="shared" si="72"/>
        <v>53.554801550763912</v>
      </c>
      <c r="O126" s="75">
        <f t="shared" si="72"/>
        <v>58.825724707638841</v>
      </c>
      <c r="P126" s="75">
        <f t="shared" si="72"/>
        <v>64.217905839958547</v>
      </c>
      <c r="Q126" s="75">
        <f t="shared" si="72"/>
        <v>69.716069340002107</v>
      </c>
      <c r="R126" s="75">
        <f t="shared" si="72"/>
        <v>75.306253176851797</v>
      </c>
      <c r="S126" s="75">
        <f t="shared" si="72"/>
        <v>80.975566362518762</v>
      </c>
      <c r="T126" s="75">
        <f t="shared" si="72"/>
        <v>86.711866135466764</v>
      </c>
      <c r="U126" s="75">
        <f t="shared" si="72"/>
        <v>92.503113182723027</v>
      </c>
      <c r="V126" s="75">
        <f t="shared" si="72"/>
        <v>98.335668963989434</v>
      </c>
      <c r="W126" s="75">
        <f t="shared" si="72"/>
        <v>104.18954289053758</v>
      </c>
      <c r="X126" s="75">
        <f t="shared" si="72"/>
        <v>109.98701763535045</v>
      </c>
      <c r="Y126" s="75">
        <f t="shared" si="72"/>
        <v>116.068501625305</v>
      </c>
      <c r="Z126" s="75">
        <f t="shared" si="72"/>
        <v>122.0974141668288</v>
      </c>
      <c r="AA126" s="75">
        <f t="shared" si="72"/>
        <v>127.54705021294224</v>
      </c>
      <c r="AB126" s="75">
        <f t="shared" si="72"/>
        <v>133.86600201504157</v>
      </c>
      <c r="AC126" s="75">
        <f t="shared" si="72"/>
        <v>140.54661635735621</v>
      </c>
      <c r="AD126" s="75">
        <f t="shared" si="72"/>
        <v>147.5230150979275</v>
      </c>
      <c r="AE126" s="75">
        <f t="shared" si="72"/>
        <v>154.73885306827083</v>
      </c>
      <c r="AF126" s="75">
        <f t="shared" si="72"/>
        <v>162.14975694937621</v>
      </c>
      <c r="AG126" s="75">
        <f t="shared" si="72"/>
        <v>169.72300542489307</v>
      </c>
      <c r="AH126" s="75">
        <f t="shared" ref="AH126:BI126" si="73">(AH125/AH27)*1000</f>
        <v>177.43604801980442</v>
      </c>
      <c r="AI126" s="75">
        <f t="shared" si="73"/>
        <v>185.27469143602198</v>
      </c>
      <c r="AJ126" s="75">
        <f t="shared" si="73"/>
        <v>193.23135539397632</v>
      </c>
      <c r="AK126" s="75">
        <f t="shared" si="73"/>
        <v>201.30356643761851</v>
      </c>
      <c r="AL126" s="75">
        <f t="shared" si="73"/>
        <v>209.49273576145811</v>
      </c>
      <c r="AM126" s="75">
        <f t="shared" si="73"/>
        <v>217.80320800448746</v>
      </c>
      <c r="AN126" s="75">
        <f t="shared" si="73"/>
        <v>226.24154371278809</v>
      </c>
      <c r="AO126" s="75">
        <f t="shared" si="73"/>
        <v>234.81599209718544</v>
      </c>
      <c r="AP126" s="75">
        <f t="shared" si="73"/>
        <v>243.53611326308911</v>
      </c>
      <c r="AQ126" s="75">
        <f t="shared" si="73"/>
        <v>252.41251505294576</v>
      </c>
      <c r="AR126" s="75">
        <f t="shared" si="73"/>
        <v>261.45667634653933</v>
      </c>
      <c r="AS126" s="75">
        <f t="shared" si="73"/>
        <v>270.6808348766109</v>
      </c>
      <c r="AT126" s="75">
        <f t="shared" si="73"/>
        <v>280.09792287445862</v>
      </c>
      <c r="AU126" s="75">
        <f t="shared" si="73"/>
        <v>289.7215380856702</v>
      </c>
      <c r="AV126" s="75">
        <f t="shared" si="73"/>
        <v>299.56594098526216</v>
      </c>
      <c r="AW126" s="75">
        <f t="shared" si="73"/>
        <v>309.64607152916415</v>
      </c>
      <c r="AX126" s="75">
        <f t="shared" si="73"/>
        <v>319.97758066516536</v>
      </c>
      <c r="AY126" s="75">
        <f t="shared" si="73"/>
        <v>330.57687323319431</v>
      </c>
      <c r="AZ126" s="75">
        <f t="shared" si="73"/>
        <v>341.46115992885365</v>
      </c>
      <c r="BA126" s="75">
        <f t="shared" si="73"/>
        <v>352.64851677762312</v>
      </c>
      <c r="BB126" s="75">
        <f t="shared" si="73"/>
        <v>364.15795114056147</v>
      </c>
      <c r="BC126" s="75">
        <f t="shared" si="73"/>
        <v>376.00947369903264</v>
      </c>
      <c r="BD126" s="75">
        <f t="shared" si="73"/>
        <v>388.22417618568232</v>
      </c>
      <c r="BE126" s="75">
        <f t="shared" si="73"/>
        <v>400.82431487116622</v>
      </c>
      <c r="BF126" s="75">
        <f t="shared" si="73"/>
        <v>413.83340000294118</v>
      </c>
      <c r="BG126" s="75">
        <f t="shared" si="73"/>
        <v>427.27629153998618</v>
      </c>
      <c r="BH126" s="75">
        <f t="shared" si="73"/>
        <v>441.17930164777556</v>
      </c>
      <c r="BI126" s="75">
        <f t="shared" si="73"/>
        <v>441.17930164777556</v>
      </c>
    </row>
    <row r="127" spans="1:102" ht="15">
      <c r="A127" s="107"/>
      <c r="C127" s="75">
        <f>+LN(C126/B126)/10</f>
        <v>3.1240232439052745E-2</v>
      </c>
      <c r="D127" s="75">
        <f>+LN(D126/C126)/10</f>
        <v>2.6739434489389341E-2</v>
      </c>
      <c r="E127" s="75">
        <f>+LN(E126/D126)/10</f>
        <v>2.3218172986875542E-2</v>
      </c>
      <c r="F127" s="75">
        <f>+LN(F126/E126)/10</f>
        <v>2.0494049948329419E-2</v>
      </c>
    </row>
    <row r="128" spans="1:102" s="91" customFormat="1" ht="15">
      <c r="A128" s="118" t="s">
        <v>80</v>
      </c>
      <c r="B128" s="91">
        <f t="shared" ref="B128:AG128" si="74">+(1/(1-$B$19))*(B126)^(1-$B$19)+1</f>
        <v>0.21641376014117419</v>
      </c>
      <c r="C128" s="91">
        <f t="shared" si="74"/>
        <v>0.32973043749967346</v>
      </c>
      <c r="D128" s="91">
        <f t="shared" si="74"/>
        <v>0.41361135227639545</v>
      </c>
      <c r="E128" s="91">
        <f t="shared" si="74"/>
        <v>0.47788288227233877</v>
      </c>
      <c r="F128" s="91">
        <f t="shared" si="74"/>
        <v>0.52873447786455197</v>
      </c>
      <c r="G128" s="91">
        <f t="shared" si="74"/>
        <v>0.56998923943242596</v>
      </c>
      <c r="H128" s="91">
        <f t="shared" si="74"/>
        <v>0.60412659909256339</v>
      </c>
      <c r="I128" s="91">
        <f t="shared" si="74"/>
        <v>0.63281338644116791</v>
      </c>
      <c r="J128" s="91">
        <f t="shared" si="74"/>
        <v>0.65724393650345492</v>
      </c>
      <c r="K128" s="91">
        <f t="shared" si="74"/>
        <v>0.67828213833420936</v>
      </c>
      <c r="L128" s="91">
        <f t="shared" si="74"/>
        <v>0.69657100502152014</v>
      </c>
      <c r="M128" s="91">
        <f t="shared" si="74"/>
        <v>0.71258530218560878</v>
      </c>
      <c r="N128" s="91">
        <f t="shared" si="74"/>
        <v>0.72670556494237393</v>
      </c>
      <c r="O128" s="91">
        <f t="shared" si="74"/>
        <v>0.73923676959226914</v>
      </c>
      <c r="P128" s="91">
        <f t="shared" si="74"/>
        <v>0.75042451361950757</v>
      </c>
      <c r="Q128" s="91">
        <f t="shared" si="74"/>
        <v>0.76046799537882737</v>
      </c>
      <c r="R128" s="91">
        <f t="shared" si="74"/>
        <v>0.76952996082422764</v>
      </c>
      <c r="S128" s="91">
        <f t="shared" si="74"/>
        <v>0.77774425354365795</v>
      </c>
      <c r="T128" s="91">
        <f t="shared" si="74"/>
        <v>0.78522153744396739</v>
      </c>
      <c r="U128" s="91">
        <f t="shared" si="74"/>
        <v>0.79205340133496571</v>
      </c>
      <c r="V128" s="91">
        <f t="shared" si="74"/>
        <v>0.79831460158348921</v>
      </c>
      <c r="W128" s="91">
        <f t="shared" si="74"/>
        <v>0.80406233450295606</v>
      </c>
      <c r="X128" s="91">
        <f t="shared" si="74"/>
        <v>0.80929622824652592</v>
      </c>
      <c r="Y128" s="91">
        <f t="shared" si="74"/>
        <v>0.81435946700134487</v>
      </c>
      <c r="Z128" s="91">
        <f t="shared" si="74"/>
        <v>0.81900075534264993</v>
      </c>
      <c r="AA128" s="91">
        <f t="shared" si="74"/>
        <v>0.82290969492343868</v>
      </c>
      <c r="AB128" s="91">
        <f t="shared" si="74"/>
        <v>0.8271398644980027</v>
      </c>
      <c r="AC128" s="91">
        <f t="shared" si="74"/>
        <v>0.83129816814288515</v>
      </c>
      <c r="AD128" s="91">
        <f t="shared" si="74"/>
        <v>0.83533545226069372</v>
      </c>
      <c r="AE128" s="91">
        <f t="shared" si="74"/>
        <v>0.83922063506501365</v>
      </c>
      <c r="AF128" s="91">
        <f t="shared" si="74"/>
        <v>0.84293773915504344</v>
      </c>
      <c r="AG128" s="91">
        <f t="shared" si="74"/>
        <v>0.84648188157782245</v>
      </c>
      <c r="AH128" s="91">
        <f t="shared" ref="AH128:BI128" si="75">+(1/(1-$B$19))*(AH126)^(1-$B$19)+1</f>
        <v>0.84985562458292507</v>
      </c>
      <c r="AI128" s="91">
        <f t="shared" si="75"/>
        <v>0.85306612019526107</v>
      </c>
      <c r="AJ128" s="91">
        <f t="shared" si="75"/>
        <v>0.856123059013151</v>
      </c>
      <c r="AK128" s="91">
        <f t="shared" si="75"/>
        <v>0.85903728330867424</v>
      </c>
      <c r="AL128" s="91">
        <f t="shared" si="75"/>
        <v>0.86181989716837559</v>
      </c>
      <c r="AM128" s="91">
        <f t="shared" si="75"/>
        <v>0.86448172666582579</v>
      </c>
      <c r="AN128" s="91">
        <f t="shared" si="75"/>
        <v>0.86703301603651273</v>
      </c>
      <c r="AO128" s="91">
        <f t="shared" si="75"/>
        <v>0.86948327727973962</v>
      </c>
      <c r="AP128" s="91">
        <f t="shared" si="75"/>
        <v>0.87184123598000784</v>
      </c>
      <c r="AQ128" s="91">
        <f t="shared" si="75"/>
        <v>0.87411483497151909</v>
      </c>
      <c r="AR128" s="91">
        <f t="shared" si="75"/>
        <v>0.87631127077477644</v>
      </c>
      <c r="AS128" s="91">
        <f t="shared" si="75"/>
        <v>0.87843704683045643</v>
      </c>
      <c r="AT128" s="91">
        <f t="shared" si="75"/>
        <v>0.88049803362569035</v>
      </c>
      <c r="AU128" s="91">
        <f t="shared" si="75"/>
        <v>0.88249952977973312</v>
      </c>
      <c r="AV128" s="91">
        <f t="shared" si="75"/>
        <v>0.88444632070883655</v>
      </c>
      <c r="AW128" s="91">
        <f t="shared" si="75"/>
        <v>0.88634273310068257</v>
      </c>
      <c r="AX128" s="91">
        <f t="shared" si="75"/>
        <v>0.8881926844225877</v>
      </c>
      <c r="AY128" s="91">
        <f t="shared" si="75"/>
        <v>0.88999972728315846</v>
      </c>
      <c r="AZ128" s="91">
        <f t="shared" si="75"/>
        <v>0.89176708880847599</v>
      </c>
      <c r="BA128" s="91">
        <f t="shared" si="75"/>
        <v>0.893497705375635</v>
      </c>
      <c r="BB128" s="91">
        <f t="shared" si="75"/>
        <v>0.89519425312972911</v>
      </c>
      <c r="BC128" s="91">
        <f t="shared" si="75"/>
        <v>0.89685917473446863</v>
      </c>
      <c r="BD128" s="91">
        <f t="shared" si="75"/>
        <v>0.89849470279653842</v>
      </c>
      <c r="BE128" s="91">
        <f t="shared" si="75"/>
        <v>0.90010288037525632</v>
      </c>
      <c r="BF128" s="91">
        <f t="shared" si="75"/>
        <v>0.90168557895181001</v>
      </c>
      <c r="BG128" s="91">
        <f t="shared" si="75"/>
        <v>0.90324451419217389</v>
      </c>
      <c r="BH128" s="91">
        <f t="shared" si="75"/>
        <v>0.90478125979818447</v>
      </c>
      <c r="BI128" s="91">
        <f t="shared" si="75"/>
        <v>0.90478125979818447</v>
      </c>
    </row>
    <row r="129" spans="1:61" ht="15">
      <c r="A129" s="107" t="s">
        <v>67</v>
      </c>
      <c r="B129" s="75">
        <f t="shared" ref="B129:AG129" si="76">B18*B27*B128</f>
        <v>1387.4286162650678</v>
      </c>
      <c r="C129" s="75">
        <f t="shared" si="76"/>
        <v>2112.3993872803294</v>
      </c>
      <c r="D129" s="75">
        <f t="shared" si="76"/>
        <v>2464.159734839679</v>
      </c>
      <c r="E129" s="75">
        <f t="shared" si="76"/>
        <v>2551.4274989709679</v>
      </c>
      <c r="F129" s="75">
        <f t="shared" si="76"/>
        <v>2482.0578990668682</v>
      </c>
      <c r="G129" s="75">
        <f t="shared" si="76"/>
        <v>2329.6768198013706</v>
      </c>
      <c r="H129" s="75">
        <f t="shared" si="76"/>
        <v>2139.0472410959796</v>
      </c>
      <c r="I129" s="75">
        <f t="shared" si="76"/>
        <v>1935.9924207957195</v>
      </c>
      <c r="J129" s="75">
        <f t="shared" si="76"/>
        <v>1735.0408540095191</v>
      </c>
      <c r="K129" s="75">
        <f t="shared" si="76"/>
        <v>1544.0091773744823</v>
      </c>
      <c r="L129" s="75">
        <f t="shared" si="76"/>
        <v>1366.8080108198471</v>
      </c>
      <c r="M129" s="75">
        <f t="shared" si="76"/>
        <v>1205.042812105389</v>
      </c>
      <c r="N129" s="75">
        <f t="shared" si="76"/>
        <v>1059.0266003087297</v>
      </c>
      <c r="O129" s="75">
        <f t="shared" si="76"/>
        <v>928.31153923901684</v>
      </c>
      <c r="P129" s="75">
        <f t="shared" si="76"/>
        <v>812.02279044222939</v>
      </c>
      <c r="Q129" s="75">
        <f t="shared" si="76"/>
        <v>709.06755340261134</v>
      </c>
      <c r="R129" s="75">
        <f t="shared" si="76"/>
        <v>618.26521461253583</v>
      </c>
      <c r="S129" s="75">
        <f t="shared" si="76"/>
        <v>538.4274926700997</v>
      </c>
      <c r="T129" s="75">
        <f t="shared" si="76"/>
        <v>468.40659341047564</v>
      </c>
      <c r="U129" s="75">
        <f t="shared" si="76"/>
        <v>407.12263663750684</v>
      </c>
      <c r="V129" s="75">
        <f t="shared" si="76"/>
        <v>353.57752388629598</v>
      </c>
      <c r="W129" s="75">
        <f t="shared" si="76"/>
        <v>306.85978946504036</v>
      </c>
      <c r="X129" s="75">
        <f t="shared" si="76"/>
        <v>266.13219406253427</v>
      </c>
      <c r="Y129" s="75">
        <f t="shared" si="76"/>
        <v>230.75209570727608</v>
      </c>
      <c r="Z129" s="75">
        <f t="shared" si="76"/>
        <v>199.96472917291422</v>
      </c>
      <c r="AA129" s="75">
        <f t="shared" si="76"/>
        <v>173.12542839611183</v>
      </c>
      <c r="AB129" s="75">
        <f t="shared" si="76"/>
        <v>149.9433522484436</v>
      </c>
      <c r="AC129" s="75">
        <f t="shared" si="76"/>
        <v>129.85081107191431</v>
      </c>
      <c r="AD129" s="75">
        <f t="shared" si="76"/>
        <v>112.43158555553418</v>
      </c>
      <c r="AE129" s="75">
        <f t="shared" si="76"/>
        <v>97.329199996481591</v>
      </c>
      <c r="AF129" s="75">
        <f t="shared" si="76"/>
        <v>84.236841735307934</v>
      </c>
      <c r="AG129" s="75">
        <f t="shared" si="76"/>
        <v>72.889307130985998</v>
      </c>
      <c r="AH129" s="75">
        <f t="shared" ref="AH129:BI129" si="77">AH18*AH27*AH128</f>
        <v>63.056648764715128</v>
      </c>
      <c r="AI129" s="75">
        <f t="shared" si="77"/>
        <v>54.539104710546361</v>
      </c>
      <c r="AJ129" s="75">
        <f t="shared" si="77"/>
        <v>47.162963080768144</v>
      </c>
      <c r="AK129" s="75">
        <f t="shared" si="77"/>
        <v>40.777113362341865</v>
      </c>
      <c r="AL129" s="75">
        <f t="shared" si="77"/>
        <v>35.250116729632452</v>
      </c>
      <c r="AM129" s="75">
        <f t="shared" si="77"/>
        <v>30.467683679690303</v>
      </c>
      <c r="AN129" s="75">
        <f t="shared" si="77"/>
        <v>26.330483459035879</v>
      </c>
      <c r="AO129" s="75">
        <f t="shared" si="77"/>
        <v>22.752232083276752</v>
      </c>
      <c r="AP129" s="75">
        <f t="shared" si="77"/>
        <v>19.658019392964302</v>
      </c>
      <c r="AQ129" s="75">
        <f t="shared" si="77"/>
        <v>16.982844039916049</v>
      </c>
      <c r="AR129" s="75">
        <f t="shared" si="77"/>
        <v>14.670330751873534</v>
      </c>
      <c r="AS129" s="75">
        <f t="shared" si="77"/>
        <v>12.671607978672156</v>
      </c>
      <c r="AT129" s="75">
        <f t="shared" si="77"/>
        <v>10.944326816976529</v>
      </c>
      <c r="AU129" s="75">
        <f t="shared" si="77"/>
        <v>9.4518043468341215</v>
      </c>
      <c r="AV129" s="75">
        <f t="shared" si="77"/>
        <v>8.1622764063707578</v>
      </c>
      <c r="AW129" s="75">
        <f t="shared" si="77"/>
        <v>7.0482464919765047</v>
      </c>
      <c r="AX129" s="75">
        <f t="shared" si="77"/>
        <v>6.085918956940044</v>
      </c>
      <c r="AY129" s="75">
        <f t="shared" si="77"/>
        <v>5.254706020908869</v>
      </c>
      <c r="AZ129" s="75">
        <f t="shared" si="77"/>
        <v>4.5367993119983199</v>
      </c>
      <c r="BA129" s="75">
        <f t="shared" si="77"/>
        <v>3.9167977533942988</v>
      </c>
      <c r="BB129" s="75">
        <f t="shared" si="77"/>
        <v>3.3813845853047897</v>
      </c>
      <c r="BC129" s="75">
        <f t="shared" si="77"/>
        <v>2.9190471889288023</v>
      </c>
      <c r="BD129" s="75">
        <f t="shared" si="77"/>
        <v>2.5198341594957134</v>
      </c>
      <c r="BE129" s="75">
        <f t="shared" si="77"/>
        <v>2.1751447681988743</v>
      </c>
      <c r="BF129" s="75">
        <f t="shared" si="77"/>
        <v>1.8775465657776877</v>
      </c>
      <c r="BG129" s="75">
        <f t="shared" si="77"/>
        <v>1.6206174211827116</v>
      </c>
      <c r="BH129" s="75">
        <f t="shared" si="77"/>
        <v>1.3988087644648539</v>
      </c>
      <c r="BI129" s="75">
        <f t="shared" si="77"/>
        <v>1.20530767578516</v>
      </c>
    </row>
    <row r="130" spans="1:61" s="101" customFormat="1" ht="16.5" customHeight="1">
      <c r="A130" s="130" t="s">
        <v>125</v>
      </c>
      <c r="B130" s="131">
        <f>SUM(B129:AO129)*10*B88+B89</f>
        <v>2251.8274592345128</v>
      </c>
      <c r="C130" s="132">
        <v>2250.8274592345128</v>
      </c>
      <c r="D130" s="278">
        <f>+B130-C130</f>
        <v>1</v>
      </c>
      <c r="I130" s="133"/>
    </row>
    <row r="131" spans="1:61" s="89" customFormat="1" ht="25.5" customHeight="1">
      <c r="A131" s="256" t="s">
        <v>260</v>
      </c>
      <c r="B131" s="119"/>
      <c r="C131" s="120"/>
      <c r="D131" s="119"/>
    </row>
    <row r="132" spans="1:61" s="250" customFormat="1" ht="20.25" customHeight="1">
      <c r="A132" s="249" t="s">
        <v>145</v>
      </c>
      <c r="B132" s="250">
        <v>24.554002106803711</v>
      </c>
      <c r="C132" s="250">
        <v>23.103636027301587</v>
      </c>
      <c r="D132" s="250">
        <v>22.421360030060733</v>
      </c>
      <c r="E132" s="250">
        <v>22.125021910056038</v>
      </c>
      <c r="F132" s="250">
        <v>22.024242596459654</v>
      </c>
      <c r="G132" s="250">
        <v>22.0208568700785</v>
      </c>
      <c r="H132" s="250">
        <v>22.064854789637376</v>
      </c>
      <c r="I132" s="250">
        <v>22.12674344104407</v>
      </c>
      <c r="J132" s="250">
        <v>22.195038188449697</v>
      </c>
      <c r="K132" s="250">
        <v>22.263839873481526</v>
      </c>
      <c r="L132" s="250">
        <v>22.331706680945125</v>
      </c>
      <c r="M132" s="250">
        <v>22.394178178360352</v>
      </c>
      <c r="N132" s="250">
        <v>22.451369088297795</v>
      </c>
      <c r="O132" s="250">
        <v>22.503609489157363</v>
      </c>
      <c r="P132" s="250">
        <v>22.551308561131318</v>
      </c>
      <c r="Q132" s="250">
        <v>22.594861899627411</v>
      </c>
      <c r="R132" s="250">
        <v>22.634658596226444</v>
      </c>
      <c r="S132" s="250">
        <v>22.671201267364324</v>
      </c>
      <c r="T132" s="250">
        <v>22.705363891809583</v>
      </c>
      <c r="U132" s="250">
        <v>22.739001661408672</v>
      </c>
      <c r="V132" s="250">
        <v>22.776565567463976</v>
      </c>
      <c r="W132" s="250">
        <v>22.829446301269822</v>
      </c>
      <c r="X132" s="250">
        <v>22.954270043676697</v>
      </c>
      <c r="Y132" s="250">
        <f>+X132</f>
        <v>22.954270043676697</v>
      </c>
      <c r="Z132" s="250">
        <f t="shared" ref="Z132:BI132" si="78">+Y132</f>
        <v>22.954270043676697</v>
      </c>
      <c r="AA132" s="250">
        <f t="shared" si="78"/>
        <v>22.954270043676697</v>
      </c>
      <c r="AB132" s="250">
        <f t="shared" si="78"/>
        <v>22.954270043676697</v>
      </c>
      <c r="AC132" s="250">
        <f t="shared" si="78"/>
        <v>22.954270043676697</v>
      </c>
      <c r="AD132" s="250">
        <f t="shared" si="78"/>
        <v>22.954270043676697</v>
      </c>
      <c r="AE132" s="250">
        <f t="shared" si="78"/>
        <v>22.954270043676697</v>
      </c>
      <c r="AF132" s="250">
        <f t="shared" si="78"/>
        <v>22.954270043676697</v>
      </c>
      <c r="AG132" s="250">
        <f t="shared" si="78"/>
        <v>22.954270043676697</v>
      </c>
      <c r="AH132" s="250">
        <f t="shared" si="78"/>
        <v>22.954270043676697</v>
      </c>
      <c r="AI132" s="250">
        <f t="shared" si="78"/>
        <v>22.954270043676697</v>
      </c>
      <c r="AJ132" s="250">
        <f t="shared" si="78"/>
        <v>22.954270043676697</v>
      </c>
      <c r="AK132" s="250">
        <f t="shared" si="78"/>
        <v>22.954270043676697</v>
      </c>
      <c r="AL132" s="250">
        <f t="shared" si="78"/>
        <v>22.954270043676697</v>
      </c>
      <c r="AM132" s="250">
        <f t="shared" si="78"/>
        <v>22.954270043676697</v>
      </c>
      <c r="AN132" s="250">
        <f t="shared" si="78"/>
        <v>22.954270043676697</v>
      </c>
      <c r="AO132" s="250">
        <f t="shared" si="78"/>
        <v>22.954270043676697</v>
      </c>
      <c r="AP132" s="250">
        <f t="shared" si="78"/>
        <v>22.954270043676697</v>
      </c>
      <c r="AQ132" s="250">
        <f t="shared" si="78"/>
        <v>22.954270043676697</v>
      </c>
      <c r="AR132" s="250">
        <f t="shared" si="78"/>
        <v>22.954270043676697</v>
      </c>
      <c r="AS132" s="250">
        <f t="shared" si="78"/>
        <v>22.954270043676697</v>
      </c>
      <c r="AT132" s="250">
        <f t="shared" si="78"/>
        <v>22.954270043676697</v>
      </c>
      <c r="AU132" s="250">
        <f t="shared" si="78"/>
        <v>22.954270043676697</v>
      </c>
      <c r="AV132" s="250">
        <f t="shared" si="78"/>
        <v>22.954270043676697</v>
      </c>
      <c r="AW132" s="250">
        <f t="shared" si="78"/>
        <v>22.954270043676697</v>
      </c>
      <c r="AX132" s="250">
        <f t="shared" si="78"/>
        <v>22.954270043676697</v>
      </c>
      <c r="AY132" s="250">
        <f t="shared" si="78"/>
        <v>22.954270043676697</v>
      </c>
      <c r="AZ132" s="250">
        <f t="shared" si="78"/>
        <v>22.954270043676697</v>
      </c>
      <c r="BA132" s="250">
        <f t="shared" si="78"/>
        <v>22.954270043676697</v>
      </c>
      <c r="BB132" s="250">
        <f t="shared" si="78"/>
        <v>22.954270043676697</v>
      </c>
      <c r="BC132" s="250">
        <f t="shared" si="78"/>
        <v>22.954270043676697</v>
      </c>
      <c r="BD132" s="250">
        <f t="shared" si="78"/>
        <v>22.954270043676697</v>
      </c>
      <c r="BE132" s="250">
        <f t="shared" si="78"/>
        <v>22.954270043676697</v>
      </c>
      <c r="BF132" s="250">
        <f t="shared" si="78"/>
        <v>22.954270043676697</v>
      </c>
      <c r="BG132" s="250">
        <f t="shared" si="78"/>
        <v>22.954270043676697</v>
      </c>
      <c r="BH132" s="250">
        <f t="shared" si="78"/>
        <v>22.954270043676697</v>
      </c>
      <c r="BI132" s="250">
        <f t="shared" si="78"/>
        <v>22.954270043676697</v>
      </c>
    </row>
    <row r="133" spans="1:61" s="253" customFormat="1" ht="20.25" customHeight="1">
      <c r="A133" s="251" t="s">
        <v>200</v>
      </c>
      <c r="B133" s="65">
        <v>1E-3</v>
      </c>
      <c r="C133" s="65">
        <v>1E-3</v>
      </c>
      <c r="D133" s="65">
        <v>1E-3</v>
      </c>
      <c r="E133" s="65">
        <v>1E-3</v>
      </c>
      <c r="F133" s="65">
        <v>1E-3</v>
      </c>
      <c r="G133" s="65">
        <v>1E-3</v>
      </c>
      <c r="H133" s="65">
        <v>1E-3</v>
      </c>
      <c r="I133" s="65">
        <v>1E-3</v>
      </c>
      <c r="J133" s="65">
        <v>1E-3</v>
      </c>
      <c r="K133" s="65">
        <v>1E-3</v>
      </c>
      <c r="L133" s="65">
        <v>1E-3</v>
      </c>
      <c r="M133" s="65">
        <v>1E-3</v>
      </c>
      <c r="N133" s="65">
        <v>1E-3</v>
      </c>
      <c r="O133" s="65">
        <v>1E-3</v>
      </c>
      <c r="P133" s="65">
        <v>1E-3</v>
      </c>
      <c r="Q133" s="65">
        <v>1E-3</v>
      </c>
      <c r="R133" s="65">
        <v>1E-3</v>
      </c>
      <c r="S133" s="65">
        <v>1E-3</v>
      </c>
      <c r="T133" s="65">
        <v>1E-3</v>
      </c>
      <c r="U133" s="65">
        <v>1E-3</v>
      </c>
      <c r="V133" s="65">
        <v>1E-3</v>
      </c>
      <c r="W133" s="65">
        <v>1E-3</v>
      </c>
      <c r="X133" s="65">
        <v>1E-3</v>
      </c>
      <c r="Y133" s="65">
        <v>1E-3</v>
      </c>
      <c r="Z133" s="65">
        <v>1E-3</v>
      </c>
      <c r="AA133" s="252">
        <v>1</v>
      </c>
      <c r="AB133" s="252">
        <v>1</v>
      </c>
      <c r="AC133" s="252">
        <v>1</v>
      </c>
      <c r="AD133" s="252">
        <v>1</v>
      </c>
      <c r="AE133" s="252">
        <v>1</v>
      </c>
      <c r="AF133" s="252">
        <v>1</v>
      </c>
      <c r="AG133" s="252">
        <v>1</v>
      </c>
      <c r="AH133" s="252">
        <v>1</v>
      </c>
      <c r="AI133" s="252">
        <v>1</v>
      </c>
      <c r="AJ133" s="252">
        <v>1</v>
      </c>
      <c r="AK133" s="252">
        <v>1</v>
      </c>
      <c r="AL133" s="252">
        <v>1</v>
      </c>
      <c r="AM133" s="252">
        <v>1</v>
      </c>
      <c r="AN133" s="252">
        <v>1</v>
      </c>
      <c r="AO133" s="252">
        <v>1</v>
      </c>
      <c r="AP133" s="252">
        <v>1</v>
      </c>
      <c r="AQ133" s="252">
        <v>1</v>
      </c>
      <c r="AR133" s="252">
        <v>1</v>
      </c>
      <c r="AS133" s="252">
        <v>1</v>
      </c>
      <c r="AT133" s="252">
        <v>1</v>
      </c>
      <c r="AU133" s="252">
        <v>1</v>
      </c>
      <c r="AV133" s="252">
        <v>1</v>
      </c>
      <c r="AW133" s="252">
        <v>1</v>
      </c>
      <c r="AX133" s="252">
        <v>1</v>
      </c>
      <c r="AY133" s="252">
        <v>1</v>
      </c>
      <c r="AZ133" s="252">
        <v>1</v>
      </c>
      <c r="BA133" s="252">
        <v>1</v>
      </c>
      <c r="BB133" s="252">
        <v>1</v>
      </c>
      <c r="BC133" s="252">
        <v>1</v>
      </c>
      <c r="BD133" s="252">
        <v>1</v>
      </c>
      <c r="BE133" s="252">
        <v>1</v>
      </c>
      <c r="BF133" s="252">
        <v>1</v>
      </c>
      <c r="BG133" s="252">
        <v>1</v>
      </c>
      <c r="BH133" s="252">
        <v>1</v>
      </c>
      <c r="BI133" s="252">
        <v>1</v>
      </c>
    </row>
    <row r="134" spans="1:61" s="255" customFormat="1" ht="20.25" customHeight="1">
      <c r="A134" s="254" t="s">
        <v>114</v>
      </c>
      <c r="B134" s="253">
        <f t="shared" ref="B134:AG134" si="79">+B$42*1000*B133^($B$44-1)</f>
        <v>5.0161503489740749E-3</v>
      </c>
      <c r="C134" s="253">
        <f t="shared" si="79"/>
        <v>4.8938300793188701E-3</v>
      </c>
      <c r="D134" s="253">
        <f t="shared" si="79"/>
        <v>4.7774754396099767E-3</v>
      </c>
      <c r="E134" s="253">
        <f t="shared" si="79"/>
        <v>4.6667954826416997E-3</v>
      </c>
      <c r="F134" s="253">
        <f t="shared" si="79"/>
        <v>4.5615134508709999E-3</v>
      </c>
      <c r="G134" s="253">
        <f t="shared" si="79"/>
        <v>4.4613660843794926E-3</v>
      </c>
      <c r="H134" s="253">
        <f t="shared" si="79"/>
        <v>4.3661029625865133E-3</v>
      </c>
      <c r="I134" s="253">
        <f t="shared" si="79"/>
        <v>4.2754858780672369E-3</v>
      </c>
      <c r="J134" s="253">
        <f t="shared" si="79"/>
        <v>4.1892882409100326E-3</v>
      </c>
      <c r="K134" s="253">
        <f t="shared" si="79"/>
        <v>4.107294512123663E-3</v>
      </c>
      <c r="L134" s="253">
        <f t="shared" si="79"/>
        <v>4.0292996646775388E-3</v>
      </c>
      <c r="M134" s="253">
        <f t="shared" si="79"/>
        <v>3.9551086708273396E-3</v>
      </c>
      <c r="N134" s="253">
        <f t="shared" si="79"/>
        <v>3.8845360144440792E-3</v>
      </c>
      <c r="O134" s="253">
        <f t="shared" si="79"/>
        <v>3.8174052271271438E-3</v>
      </c>
      <c r="P134" s="253">
        <f t="shared" si="79"/>
        <v>3.7535484469413756E-3</v>
      </c>
      <c r="Q134" s="253">
        <f t="shared" si="79"/>
        <v>3.6928059986747986E-3</v>
      </c>
      <c r="R134" s="253">
        <f t="shared" si="79"/>
        <v>3.6350259945674176E-3</v>
      </c>
      <c r="S134" s="253">
        <f t="shared" si="79"/>
        <v>3.5800639545127051E-3</v>
      </c>
      <c r="T134" s="253">
        <f t="shared" si="79"/>
        <v>3.5277824447820763E-3</v>
      </c>
      <c r="U134" s="253">
        <f t="shared" si="79"/>
        <v>3.4780507343689813E-3</v>
      </c>
      <c r="V134" s="253">
        <f t="shared" si="79"/>
        <v>3.4307444680932962E-3</v>
      </c>
      <c r="W134" s="253">
        <f t="shared" si="79"/>
        <v>3.3857453556485994E-3</v>
      </c>
      <c r="X134" s="253">
        <f t="shared" si="79"/>
        <v>3.3429408758147874E-3</v>
      </c>
      <c r="Y134" s="253">
        <f t="shared" si="79"/>
        <v>3.3022239950964184E-3</v>
      </c>
      <c r="Z134" s="253">
        <f t="shared" si="79"/>
        <v>3.2634929000832191E-3</v>
      </c>
      <c r="AA134" s="253">
        <f>+Z134</f>
        <v>3.2634929000832191E-3</v>
      </c>
      <c r="AB134" s="253">
        <f t="shared" si="79"/>
        <v>204.93808837617181</v>
      </c>
      <c r="AC134" s="253">
        <f t="shared" si="79"/>
        <v>102.4690441880859</v>
      </c>
      <c r="AD134" s="253">
        <f t="shared" si="79"/>
        <v>51.234522094042951</v>
      </c>
      <c r="AE134" s="253">
        <f t="shared" si="79"/>
        <v>25.617261047021476</v>
      </c>
      <c r="AF134" s="253">
        <f t="shared" si="79"/>
        <v>12.808630523510738</v>
      </c>
      <c r="AG134" s="253">
        <f t="shared" si="79"/>
        <v>6.4043152617553689</v>
      </c>
      <c r="AH134" s="253">
        <f t="shared" ref="AH134:BI134" si="80">+AH$42*1000*AH133^($B$44-1)</f>
        <v>3.2021576308776845</v>
      </c>
      <c r="AI134" s="253">
        <f t="shared" si="80"/>
        <v>1.6010788154388422</v>
      </c>
      <c r="AJ134" s="253">
        <f t="shared" si="80"/>
        <v>0.80053940771942111</v>
      </c>
      <c r="AK134" s="253">
        <f t="shared" si="80"/>
        <v>0.40026970385971056</v>
      </c>
      <c r="AL134" s="253">
        <f t="shared" si="80"/>
        <v>0.20013485192985528</v>
      </c>
      <c r="AM134" s="253">
        <f t="shared" si="80"/>
        <v>0.10006742596492764</v>
      </c>
      <c r="AN134" s="253">
        <f t="shared" si="80"/>
        <v>5.003371298246382E-2</v>
      </c>
      <c r="AO134" s="253">
        <f t="shared" si="80"/>
        <v>2.501685649123191E-2</v>
      </c>
      <c r="AP134" s="253">
        <f t="shared" si="80"/>
        <v>1.2508428245615955E-2</v>
      </c>
      <c r="AQ134" s="253">
        <f t="shared" si="80"/>
        <v>6.2542141228079775E-3</v>
      </c>
      <c r="AR134" s="253">
        <f t="shared" si="80"/>
        <v>3.1271070614039887E-3</v>
      </c>
      <c r="AS134" s="253">
        <f t="shared" si="80"/>
        <v>1.5635535307019944E-3</v>
      </c>
      <c r="AT134" s="253">
        <f t="shared" si="80"/>
        <v>7.8177676535099718E-4</v>
      </c>
      <c r="AU134" s="253">
        <f t="shared" si="80"/>
        <v>3.9088838267549859E-4</v>
      </c>
      <c r="AV134" s="253">
        <f t="shared" si="80"/>
        <v>1.954441913377493E-4</v>
      </c>
      <c r="AW134" s="253">
        <f t="shared" si="80"/>
        <v>9.7722095668874648E-5</v>
      </c>
      <c r="AX134" s="253">
        <f t="shared" si="80"/>
        <v>4.8861047834437324E-5</v>
      </c>
      <c r="AY134" s="253">
        <f t="shared" si="80"/>
        <v>2.4430523917218662E-5</v>
      </c>
      <c r="AZ134" s="253">
        <f t="shared" si="80"/>
        <v>1.2215261958609331E-5</v>
      </c>
      <c r="BA134" s="253">
        <f t="shared" si="80"/>
        <v>6.1076309793046655E-6</v>
      </c>
      <c r="BB134" s="253">
        <f t="shared" si="80"/>
        <v>3.0538154896523327E-6</v>
      </c>
      <c r="BC134" s="253">
        <f t="shared" si="80"/>
        <v>1.5269077448261664E-6</v>
      </c>
      <c r="BD134" s="253">
        <f t="shared" si="80"/>
        <v>7.6345387241308319E-7</v>
      </c>
      <c r="BE134" s="253">
        <f t="shared" si="80"/>
        <v>3.8172693620654159E-7</v>
      </c>
      <c r="BF134" s="253">
        <f t="shared" si="80"/>
        <v>1.908634681032708E-7</v>
      </c>
      <c r="BG134" s="253">
        <f t="shared" si="80"/>
        <v>9.5431734051635398E-8</v>
      </c>
      <c r="BH134" s="253">
        <f t="shared" si="80"/>
        <v>4.7715867025817699E-8</v>
      </c>
      <c r="BI134" s="253">
        <f t="shared" si="80"/>
        <v>2.385793351290885E-8</v>
      </c>
    </row>
    <row r="135" spans="1:61" s="124" customFormat="1" ht="16.5">
      <c r="A135" s="251" t="s">
        <v>113</v>
      </c>
      <c r="B135" s="123">
        <v>1</v>
      </c>
      <c r="C135" s="123">
        <v>1</v>
      </c>
      <c r="D135" s="123">
        <v>1</v>
      </c>
      <c r="E135" s="123">
        <v>1</v>
      </c>
      <c r="F135" s="123">
        <v>1</v>
      </c>
      <c r="G135" s="123">
        <v>1</v>
      </c>
      <c r="H135" s="123">
        <v>1</v>
      </c>
      <c r="I135" s="123">
        <v>1</v>
      </c>
      <c r="J135" s="123">
        <v>1</v>
      </c>
      <c r="K135" s="123">
        <v>1</v>
      </c>
      <c r="L135" s="123">
        <v>1</v>
      </c>
      <c r="M135" s="123">
        <v>1</v>
      </c>
      <c r="N135" s="123">
        <v>1</v>
      </c>
      <c r="O135" s="123">
        <v>1</v>
      </c>
      <c r="P135" s="123">
        <v>1</v>
      </c>
      <c r="Q135" s="123">
        <v>1</v>
      </c>
      <c r="R135" s="123">
        <v>1</v>
      </c>
      <c r="S135" s="123">
        <v>1</v>
      </c>
      <c r="T135" s="123">
        <v>1</v>
      </c>
      <c r="U135" s="123">
        <v>1</v>
      </c>
      <c r="V135" s="123">
        <v>1</v>
      </c>
      <c r="W135" s="123">
        <v>1</v>
      </c>
      <c r="X135" s="123">
        <v>1</v>
      </c>
      <c r="Y135" s="123">
        <v>1</v>
      </c>
      <c r="Z135" s="123">
        <v>1</v>
      </c>
      <c r="AA135" s="123">
        <v>1</v>
      </c>
      <c r="AB135" s="123">
        <v>1</v>
      </c>
      <c r="AC135" s="123">
        <v>1</v>
      </c>
      <c r="AD135" s="123">
        <v>1</v>
      </c>
      <c r="AE135" s="123">
        <v>1</v>
      </c>
      <c r="AF135" s="123">
        <v>1</v>
      </c>
      <c r="AG135" s="123">
        <v>1</v>
      </c>
      <c r="AH135" s="123">
        <v>1</v>
      </c>
      <c r="AI135" s="123">
        <v>1</v>
      </c>
      <c r="AJ135" s="123">
        <v>1</v>
      </c>
      <c r="AK135" s="123">
        <v>1</v>
      </c>
      <c r="AL135" s="123">
        <v>1</v>
      </c>
      <c r="AM135" s="123">
        <v>1</v>
      </c>
      <c r="AN135" s="123">
        <v>1</v>
      </c>
      <c r="AO135" s="123">
        <v>1</v>
      </c>
      <c r="AP135" s="123">
        <v>1</v>
      </c>
      <c r="AQ135" s="123">
        <v>1</v>
      </c>
      <c r="AR135" s="123">
        <v>1</v>
      </c>
      <c r="AS135" s="123">
        <v>1</v>
      </c>
      <c r="AT135" s="123">
        <v>1</v>
      </c>
      <c r="AU135" s="123">
        <v>1</v>
      </c>
      <c r="AV135" s="123">
        <v>1</v>
      </c>
      <c r="AW135" s="123">
        <v>1</v>
      </c>
      <c r="AX135" s="123">
        <v>1</v>
      </c>
      <c r="AY135" s="123">
        <v>1</v>
      </c>
      <c r="AZ135" s="123">
        <v>1</v>
      </c>
      <c r="BA135" s="123">
        <v>1</v>
      </c>
      <c r="BB135" s="123">
        <v>1</v>
      </c>
      <c r="BC135" s="123">
        <v>1</v>
      </c>
      <c r="BD135" s="123">
        <v>1</v>
      </c>
      <c r="BE135" s="123">
        <v>1</v>
      </c>
      <c r="BF135" s="123">
        <v>1</v>
      </c>
      <c r="BG135" s="123">
        <v>1</v>
      </c>
      <c r="BH135" s="123">
        <v>1</v>
      </c>
      <c r="BI135" s="123">
        <v>1</v>
      </c>
    </row>
    <row r="136" spans="1:61" s="124" customFormat="1">
      <c r="A136" s="122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</row>
    <row r="137" spans="1:61" s="89" customFormat="1">
      <c r="A137" s="125" t="s">
        <v>110</v>
      </c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</row>
    <row r="138" spans="1:61">
      <c r="A138" s="74" t="s">
        <v>111</v>
      </c>
      <c r="B138" s="98">
        <v>5.0000000000000001E-3</v>
      </c>
      <c r="C138" s="98">
        <v>4.0000000000000001E-3</v>
      </c>
      <c r="D138" s="98">
        <v>6.0000000000000001E-3</v>
      </c>
      <c r="E138" s="98">
        <v>8.9999999999999993E-3</v>
      </c>
      <c r="F138" s="98">
        <v>1.2999999999999999E-2</v>
      </c>
      <c r="G138" s="98">
        <v>1.7999999999999999E-2</v>
      </c>
      <c r="H138" s="98">
        <v>2.5000000000000001E-2</v>
      </c>
      <c r="I138" s="98">
        <v>3.3000000000000002E-2</v>
      </c>
      <c r="J138" s="98">
        <v>4.2000000000000003E-2</v>
      </c>
      <c r="K138" s="98">
        <v>5.2999999999999999E-2</v>
      </c>
      <c r="L138" s="98">
        <v>6.5000000000000002E-2</v>
      </c>
      <c r="M138" s="98">
        <v>0.08</v>
      </c>
      <c r="N138" s="98">
        <v>9.5000000000000001E-2</v>
      </c>
      <c r="O138" s="98">
        <v>0.113</v>
      </c>
      <c r="P138" s="98">
        <v>0.13200000000000001</v>
      </c>
      <c r="Q138" s="98">
        <v>0.154</v>
      </c>
      <c r="R138" s="98">
        <v>0.17699999999999999</v>
      </c>
      <c r="S138" s="98">
        <v>0.20300000000000001</v>
      </c>
      <c r="T138" s="98">
        <v>0.23100000000000001</v>
      </c>
      <c r="U138" s="98">
        <v>0.26100000000000001</v>
      </c>
      <c r="V138" s="98">
        <v>0.29399999999999998</v>
      </c>
      <c r="W138" s="98">
        <v>0.33</v>
      </c>
      <c r="X138" s="98">
        <v>0.36799999999999999</v>
      </c>
      <c r="Y138" s="98">
        <v>0.41</v>
      </c>
      <c r="Z138" s="98">
        <v>0.45600000000000002</v>
      </c>
      <c r="AA138" s="98">
        <v>1</v>
      </c>
      <c r="AB138" s="98">
        <v>1</v>
      </c>
      <c r="AC138" s="98">
        <v>1</v>
      </c>
      <c r="AD138" s="98">
        <v>1</v>
      </c>
      <c r="AE138" s="98">
        <v>1</v>
      </c>
      <c r="AF138" s="98">
        <v>1</v>
      </c>
      <c r="AG138" s="98">
        <v>1</v>
      </c>
      <c r="AH138" s="98">
        <v>1</v>
      </c>
      <c r="AI138" s="98">
        <v>1</v>
      </c>
      <c r="AJ138" s="98">
        <v>1</v>
      </c>
      <c r="AK138" s="98">
        <v>1</v>
      </c>
      <c r="AL138" s="98">
        <v>1</v>
      </c>
      <c r="AM138" s="98">
        <v>1</v>
      </c>
      <c r="AN138" s="98">
        <v>1</v>
      </c>
      <c r="AO138" s="98">
        <v>1</v>
      </c>
      <c r="AP138" s="98">
        <v>1</v>
      </c>
      <c r="AQ138" s="98">
        <v>1</v>
      </c>
      <c r="AR138" s="98">
        <v>1</v>
      </c>
      <c r="AS138" s="98">
        <v>1</v>
      </c>
      <c r="AT138" s="98">
        <v>1</v>
      </c>
      <c r="AU138" s="98">
        <v>1</v>
      </c>
      <c r="AV138" s="98">
        <v>1</v>
      </c>
      <c r="AW138" s="98">
        <v>1</v>
      </c>
      <c r="AX138" s="98">
        <v>1</v>
      </c>
      <c r="AY138" s="98">
        <v>1</v>
      </c>
      <c r="AZ138" s="98">
        <v>1</v>
      </c>
      <c r="BA138" s="98">
        <v>1</v>
      </c>
      <c r="BB138" s="98">
        <v>1</v>
      </c>
      <c r="BC138" s="98">
        <v>1</v>
      </c>
      <c r="BD138" s="98">
        <v>1</v>
      </c>
      <c r="BE138" s="98">
        <v>1</v>
      </c>
      <c r="BF138" s="98">
        <v>1</v>
      </c>
      <c r="BG138" s="98">
        <v>1</v>
      </c>
      <c r="BH138" s="98">
        <v>1</v>
      </c>
      <c r="BI138" s="98">
        <v>1</v>
      </c>
    </row>
    <row r="139" spans="1:61" s="89" customFormat="1">
      <c r="A139" s="125" t="s">
        <v>104</v>
      </c>
      <c r="B139" s="75">
        <v>8.4397944495572183E-2</v>
      </c>
      <c r="C139" s="75">
        <v>0.158</v>
      </c>
      <c r="D139" s="75">
        <v>0.184</v>
      </c>
      <c r="E139" s="75">
        <v>0.21099999999999999</v>
      </c>
      <c r="F139" s="75">
        <v>0.24</v>
      </c>
      <c r="G139" s="75">
        <v>0.27</v>
      </c>
      <c r="H139" s="75">
        <v>0.30199999999999999</v>
      </c>
      <c r="I139" s="75">
        <v>0.33500000000000002</v>
      </c>
      <c r="J139" s="75">
        <v>0.37</v>
      </c>
      <c r="K139" s="75">
        <v>0.40699999999999997</v>
      </c>
      <c r="L139" s="75">
        <v>0.44600000000000001</v>
      </c>
      <c r="M139" s="75">
        <v>0.48699999999999999</v>
      </c>
      <c r="N139" s="75">
        <v>0.53</v>
      </c>
      <c r="O139" s="75">
        <v>0.57599999999999996</v>
      </c>
      <c r="P139" s="75">
        <v>0.626</v>
      </c>
      <c r="Q139" s="75">
        <v>0.67900000000000005</v>
      </c>
      <c r="R139" s="75">
        <v>0.73499999999999999</v>
      </c>
      <c r="S139" s="75">
        <v>0.79600000000000004</v>
      </c>
      <c r="T139" s="75">
        <v>0.86099999999999999</v>
      </c>
      <c r="U139" s="75">
        <v>0.93100000000000005</v>
      </c>
      <c r="V139" s="75">
        <v>1</v>
      </c>
      <c r="W139" s="75">
        <v>1</v>
      </c>
      <c r="X139" s="75">
        <v>1</v>
      </c>
      <c r="Y139" s="75">
        <v>1</v>
      </c>
      <c r="Z139" s="75">
        <v>1</v>
      </c>
      <c r="AA139" s="75">
        <v>1</v>
      </c>
      <c r="AB139" s="75">
        <v>1</v>
      </c>
      <c r="AC139" s="75">
        <v>1</v>
      </c>
      <c r="AD139" s="75">
        <v>1</v>
      </c>
      <c r="AE139" s="75">
        <v>1</v>
      </c>
      <c r="AF139" s="75">
        <v>1</v>
      </c>
      <c r="AG139" s="75">
        <v>1</v>
      </c>
      <c r="AH139" s="75">
        <v>1</v>
      </c>
      <c r="AI139" s="75">
        <v>1</v>
      </c>
      <c r="AJ139" s="75">
        <v>1</v>
      </c>
      <c r="AK139" s="75">
        <v>1</v>
      </c>
      <c r="AL139" s="75">
        <v>1</v>
      </c>
      <c r="AM139" s="75">
        <v>1</v>
      </c>
      <c r="AN139" s="75">
        <v>1</v>
      </c>
      <c r="AO139" s="75">
        <v>1</v>
      </c>
      <c r="AP139" s="75">
        <v>1</v>
      </c>
      <c r="AQ139" s="75">
        <v>1</v>
      </c>
      <c r="AR139" s="75">
        <v>1</v>
      </c>
      <c r="AS139" s="75">
        <v>1</v>
      </c>
      <c r="AT139" s="75">
        <v>1</v>
      </c>
      <c r="AU139" s="75">
        <v>1</v>
      </c>
      <c r="AV139" s="75">
        <v>1</v>
      </c>
      <c r="AW139" s="75">
        <v>1</v>
      </c>
      <c r="AX139" s="75">
        <v>1</v>
      </c>
      <c r="AY139" s="75">
        <v>1</v>
      </c>
      <c r="AZ139" s="75">
        <v>1</v>
      </c>
      <c r="BA139" s="75">
        <v>1</v>
      </c>
      <c r="BB139" s="75">
        <v>1</v>
      </c>
      <c r="BC139" s="75">
        <v>1</v>
      </c>
      <c r="BD139" s="75">
        <v>1</v>
      </c>
      <c r="BE139" s="75">
        <v>1</v>
      </c>
      <c r="BF139" s="75">
        <v>1</v>
      </c>
      <c r="BG139" s="75">
        <v>1</v>
      </c>
      <c r="BH139" s="75">
        <v>1</v>
      </c>
      <c r="BI139" s="75">
        <v>0</v>
      </c>
    </row>
    <row r="140" spans="1:61" s="89" customFormat="1">
      <c r="A140" s="12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1">
      <c r="A141" s="74" t="s">
        <v>88</v>
      </c>
    </row>
    <row r="142" spans="1:61">
      <c r="A142" s="74" t="s">
        <v>89</v>
      </c>
      <c r="C142" s="75">
        <f t="shared" ref="C142:AG142" si="81">+$B$9*C92/C102</f>
        <v>0.15277091368116219</v>
      </c>
      <c r="D142" s="75">
        <f t="shared" si="81"/>
        <v>0.14061835320564939</v>
      </c>
      <c r="E142" s="75">
        <f t="shared" si="81"/>
        <v>0.13217141786154901</v>
      </c>
      <c r="F142" s="75">
        <f t="shared" si="81"/>
        <v>0.12607317221685616</v>
      </c>
      <c r="G142" s="75">
        <f t="shared" si="81"/>
        <v>0.12150615506758262</v>
      </c>
      <c r="H142" s="75">
        <f t="shared" si="81"/>
        <v>0.11797481935967473</v>
      </c>
      <c r="I142" s="75">
        <f t="shared" si="81"/>
        <v>0.11516945339873338</v>
      </c>
      <c r="J142" s="75">
        <f t="shared" si="81"/>
        <v>0.11290877977205434</v>
      </c>
      <c r="K142" s="75">
        <f t="shared" si="81"/>
        <v>0.11105912648475028</v>
      </c>
      <c r="L142" s="75">
        <f t="shared" si="81"/>
        <v>0.10952851944442785</v>
      </c>
      <c r="M142" s="75">
        <f t="shared" si="81"/>
        <v>0.10824907720124888</v>
      </c>
      <c r="N142" s="75">
        <f t="shared" si="81"/>
        <v>0.10718959173566046</v>
      </c>
      <c r="O142" s="75">
        <f t="shared" si="81"/>
        <v>0.10632018588027979</v>
      </c>
      <c r="P142" s="75">
        <f t="shared" si="81"/>
        <v>0.10561488124848357</v>
      </c>
      <c r="Q142" s="75">
        <f t="shared" si="81"/>
        <v>0.10505195818341453</v>
      </c>
      <c r="R142" s="75">
        <f t="shared" si="81"/>
        <v>0.10461360412666387</v>
      </c>
      <c r="S142" s="75">
        <f t="shared" si="81"/>
        <v>0.10428525210702251</v>
      </c>
      <c r="T142" s="75">
        <f t="shared" si="81"/>
        <v>0.1040546738947325</v>
      </c>
      <c r="U142" s="75">
        <f t="shared" si="81"/>
        <v>0.1039107467092546</v>
      </c>
      <c r="V142" s="75">
        <f t="shared" si="81"/>
        <v>0.10384135353347651</v>
      </c>
      <c r="W142" s="75">
        <f t="shared" si="81"/>
        <v>0.10382871660553231</v>
      </c>
      <c r="X142" s="75">
        <f t="shared" si="81"/>
        <v>0.10383760011469906</v>
      </c>
      <c r="Y142" s="75">
        <f t="shared" si="81"/>
        <v>0.10372777528912935</v>
      </c>
      <c r="Z142" s="75">
        <f t="shared" si="81"/>
        <v>0.10384278785997245</v>
      </c>
      <c r="AA142" s="75">
        <f t="shared" si="81"/>
        <v>0.10409768256603447</v>
      </c>
      <c r="AB142" s="75">
        <f t="shared" si="81"/>
        <v>0.10465835512757385</v>
      </c>
      <c r="AC142" s="75">
        <f t="shared" si="81"/>
        <v>0.10501832030307123</v>
      </c>
      <c r="AD142" s="75">
        <f t="shared" si="81"/>
        <v>0.10522567171641926</v>
      </c>
      <c r="AE142" s="75">
        <f t="shared" si="81"/>
        <v>0.10533155845322627</v>
      </c>
      <c r="AF142" s="75">
        <f t="shared" si="81"/>
        <v>0.10537970624623379</v>
      </c>
      <c r="AG142" s="75">
        <f t="shared" si="81"/>
        <v>0.10540345047662258</v>
      </c>
      <c r="AH142" s="75">
        <f t="shared" ref="AH142:BI142" si="82">+$B$9*AH92/AH102</f>
        <v>0.10542626686662346</v>
      </c>
      <c r="AI142" s="75">
        <f t="shared" si="82"/>
        <v>0.10546358341571459</v>
      </c>
      <c r="AJ142" s="75">
        <f t="shared" si="82"/>
        <v>0.10552479147600524</v>
      </c>
      <c r="AK142" s="75">
        <f t="shared" si="82"/>
        <v>0.10561500874278276</v>
      </c>
      <c r="AL142" s="75">
        <f t="shared" si="82"/>
        <v>0.10573646587188403</v>
      </c>
      <c r="AM142" s="75">
        <f t="shared" si="82"/>
        <v>0.10588952951084571</v>
      </c>
      <c r="AN142" s="75">
        <f t="shared" si="82"/>
        <v>0.10607342468049268</v>
      </c>
      <c r="AO142" s="75">
        <f t="shared" si="82"/>
        <v>0.10628672764204752</v>
      </c>
      <c r="AP142" s="75">
        <f t="shared" si="82"/>
        <v>0.10652769193770921</v>
      </c>
      <c r="AQ142" s="75">
        <f t="shared" si="82"/>
        <v>0.1067944572059385</v>
      </c>
      <c r="AR142" s="75">
        <f t="shared" si="82"/>
        <v>0.10708517773577386</v>
      </c>
      <c r="AS142" s="75">
        <f t="shared" si="82"/>
        <v>0.107398097281186</v>
      </c>
      <c r="AT142" s="75">
        <f t="shared" si="82"/>
        <v>0.10773158866898262</v>
      </c>
      <c r="AU142" s="75">
        <f t="shared" si="82"/>
        <v>0.10808417089706085</v>
      </c>
      <c r="AV142" s="75">
        <f t="shared" si="82"/>
        <v>0.10845451227918509</v>
      </c>
      <c r="AW142" s="75">
        <f t="shared" si="82"/>
        <v>0.10884142531493757</v>
      </c>
      <c r="AX142" s="75">
        <f t="shared" si="82"/>
        <v>0.10924385699399931</v>
      </c>
      <c r="AY142" s="75">
        <f t="shared" si="82"/>
        <v>0.10966087691228224</v>
      </c>
      <c r="AZ142" s="75">
        <f t="shared" si="82"/>
        <v>0.1100916646866285</v>
      </c>
      <c r="BA142" s="75">
        <f t="shared" si="82"/>
        <v>0.11053549756522081</v>
      </c>
      <c r="BB142" s="75">
        <f t="shared" si="82"/>
        <v>0.11099173874520006</v>
      </c>
      <c r="BC142" s="75">
        <f t="shared" si="82"/>
        <v>0.11145982666046304</v>
      </c>
      <c r="BD142" s="75">
        <f t="shared" si="82"/>
        <v>0.11193926534559308</v>
      </c>
      <c r="BE142" s="75">
        <f t="shared" si="82"/>
        <v>0.11242961588551294</v>
      </c>
      <c r="BF142" s="75">
        <f t="shared" si="82"/>
        <v>0.11293048890393131</v>
      </c>
      <c r="BG142" s="75">
        <f t="shared" si="82"/>
        <v>0.1134415380129971</v>
      </c>
      <c r="BH142" s="75">
        <f t="shared" si="82"/>
        <v>0.11396245413244889</v>
      </c>
      <c r="BI142" s="75">
        <f t="shared" si="82"/>
        <v>0.11449296058272897</v>
      </c>
    </row>
    <row r="143" spans="1:61">
      <c r="A143" s="74" t="s">
        <v>90</v>
      </c>
      <c r="C143" s="75">
        <f t="shared" ref="C143:AH143" si="83">+$B$16/100+LN(D27/C27)/10+$B$19*LN(D126/C126)/10</f>
        <v>4.7885275580342536E-2</v>
      </c>
      <c r="D143" s="75">
        <f t="shared" si="83"/>
        <v>3.8902193876711622E-2</v>
      </c>
      <c r="E143" s="75">
        <f t="shared" si="83"/>
        <v>3.2911119485970301E-2</v>
      </c>
      <c r="F143" s="75">
        <f t="shared" si="83"/>
        <v>2.8673088649852622E-2</v>
      </c>
      <c r="G143" s="75">
        <f t="shared" si="83"/>
        <v>2.5499809418842341E-2</v>
      </c>
      <c r="H143" s="75">
        <f t="shared" si="83"/>
        <v>2.2992667853213484E-2</v>
      </c>
      <c r="I143" s="75">
        <f t="shared" si="83"/>
        <v>2.0947092444681618E-2</v>
      </c>
      <c r="J143" s="75">
        <f t="shared" si="83"/>
        <v>1.9226162441464714E-2</v>
      </c>
      <c r="K143" s="75">
        <f t="shared" si="83"/>
        <v>1.7745741160090773E-2</v>
      </c>
      <c r="L143" s="75">
        <f t="shared" si="83"/>
        <v>1.6435777255836292E-2</v>
      </c>
      <c r="M143" s="75">
        <f t="shared" si="83"/>
        <v>1.527285932411024E-2</v>
      </c>
      <c r="N143" s="75">
        <f t="shared" si="83"/>
        <v>1.4236187693218971E-2</v>
      </c>
      <c r="O143" s="75">
        <f t="shared" si="83"/>
        <v>1.3308057893014596E-2</v>
      </c>
      <c r="P143" s="75">
        <f t="shared" si="83"/>
        <v>1.2473670079439199E-2</v>
      </c>
      <c r="Q143" s="75">
        <f t="shared" si="83"/>
        <v>1.1720547797352581E-2</v>
      </c>
      <c r="R143" s="75">
        <f t="shared" si="83"/>
        <v>1.1038001780732994E-2</v>
      </c>
      <c r="S143" s="75">
        <f t="shared" si="83"/>
        <v>1.0416676736084389E-2</v>
      </c>
      <c r="T143" s="75">
        <f t="shared" si="83"/>
        <v>9.8478293116652949E-3</v>
      </c>
      <c r="U143" s="75">
        <f t="shared" si="83"/>
        <v>9.3217268949791644E-3</v>
      </c>
      <c r="V143" s="75">
        <f t="shared" si="83"/>
        <v>8.823767483938422E-3</v>
      </c>
      <c r="W143" s="75">
        <f t="shared" si="83"/>
        <v>8.2725983456752791E-3</v>
      </c>
      <c r="X143" s="75">
        <f t="shared" si="83"/>
        <v>8.2227382842904283E-3</v>
      </c>
      <c r="Y143" s="75">
        <f t="shared" si="83"/>
        <v>7.7458016600695035E-3</v>
      </c>
      <c r="Z143" s="75">
        <f t="shared" si="83"/>
        <v>6.6999190040064526E-3</v>
      </c>
      <c r="AA143" s="75">
        <f t="shared" si="83"/>
        <v>7.4031004396628323E-3</v>
      </c>
      <c r="AB143" s="75">
        <f t="shared" si="83"/>
        <v>7.4549866824409122E-3</v>
      </c>
      <c r="AC143" s="75">
        <f t="shared" si="83"/>
        <v>7.4167465518628073E-3</v>
      </c>
      <c r="AD143" s="75">
        <f t="shared" si="83"/>
        <v>7.3132019637398753E-3</v>
      </c>
      <c r="AE143" s="75">
        <f t="shared" si="83"/>
        <v>7.1672185727906347E-3</v>
      </c>
      <c r="AF143" s="75">
        <f t="shared" si="83"/>
        <v>6.9971092057624007E-3</v>
      </c>
      <c r="AG143" s="75">
        <f t="shared" si="83"/>
        <v>6.8163784421003872E-3</v>
      </c>
      <c r="AH143" s="75">
        <f t="shared" si="83"/>
        <v>6.6343936962116714E-3</v>
      </c>
      <c r="AI143" s="75">
        <f t="shared" ref="AI143:BI143" si="84">+$B$16/100+LN(AJ27/AI27)/10+$B$19*LN(AJ126/AI126)/10</f>
        <v>6.4572991862185541E-3</v>
      </c>
      <c r="AJ143" s="75">
        <f t="shared" si="84"/>
        <v>6.2888768882547698E-3</v>
      </c>
      <c r="AK143" s="75">
        <f t="shared" si="84"/>
        <v>6.1312522624609707E-3</v>
      </c>
      <c r="AL143" s="75">
        <f t="shared" si="84"/>
        <v>5.9854312399437344E-3</v>
      </c>
      <c r="AM143" s="75">
        <f t="shared" si="84"/>
        <v>5.8516899762435246E-3</v>
      </c>
      <c r="AN143" s="75">
        <f t="shared" si="84"/>
        <v>5.7298483578126858E-3</v>
      </c>
      <c r="AO143" s="75">
        <f t="shared" si="84"/>
        <v>5.6194568306532893E-3</v>
      </c>
      <c r="AP143" s="75">
        <f t="shared" si="84"/>
        <v>5.5199209540376087E-3</v>
      </c>
      <c r="AQ143" s="75">
        <f t="shared" si="84"/>
        <v>5.430582376725045E-3</v>
      </c>
      <c r="AR143" s="75">
        <f t="shared" si="84"/>
        <v>5.3507699361475891E-3</v>
      </c>
      <c r="AS143" s="75">
        <f t="shared" si="84"/>
        <v>5.2798306282083552E-3</v>
      </c>
      <c r="AT143" s="75">
        <f t="shared" si="84"/>
        <v>5.2171472401556828E-3</v>
      </c>
      <c r="AU143" s="75">
        <f t="shared" si="84"/>
        <v>5.1621473060512162E-3</v>
      </c>
      <c r="AV143" s="75">
        <f t="shared" si="84"/>
        <v>5.1143065405527518E-3</v>
      </c>
      <c r="AW143" s="75">
        <f t="shared" si="84"/>
        <v>5.0731488637296976E-3</v>
      </c>
      <c r="AX143" s="75">
        <f t="shared" si="84"/>
        <v>5.0382444149077721E-3</v>
      </c>
      <c r="AY143" s="75">
        <f t="shared" si="84"/>
        <v>5.0092064682504579E-3</v>
      </c>
      <c r="AZ143" s="75">
        <f t="shared" si="84"/>
        <v>4.9856878359390176E-3</v>
      </c>
      <c r="BA143" s="75">
        <f t="shared" si="84"/>
        <v>4.9673771262596566E-3</v>
      </c>
      <c r="BB143" s="75">
        <f t="shared" si="84"/>
        <v>4.9539950790152129E-3</v>
      </c>
      <c r="BC143" s="75">
        <f t="shared" si="84"/>
        <v>4.9452911055330815E-3</v>
      </c>
      <c r="BD143" s="75">
        <f t="shared" si="84"/>
        <v>4.9410400989020539E-3</v>
      </c>
      <c r="BE143" s="75">
        <f t="shared" si="84"/>
        <v>4.9410395408812074E-3</v>
      </c>
      <c r="BF143" s="75">
        <f t="shared" si="84"/>
        <v>4.9451069076639721E-3</v>
      </c>
      <c r="BG143" s="75">
        <f t="shared" si="84"/>
        <v>4.9530773623209816E-3</v>
      </c>
      <c r="BH143" s="75">
        <f t="shared" si="84"/>
        <v>1.4999999999999999E-4</v>
      </c>
      <c r="BI143" s="75" t="e">
        <f t="shared" si="84"/>
        <v>#NUM!</v>
      </c>
    </row>
    <row r="144" spans="1:61">
      <c r="A144" s="74" t="s">
        <v>91</v>
      </c>
      <c r="C144" s="75">
        <f t="shared" ref="C144:AH144" si="85">+$B$16/100+LN(C27/B27)/10+$B$19*LN(C126/B126)/10</f>
        <v>6.1827861270214418E-2</v>
      </c>
      <c r="D144" s="75">
        <f t="shared" si="85"/>
        <v>4.7885275580342536E-2</v>
      </c>
      <c r="E144" s="75">
        <f t="shared" si="85"/>
        <v>3.8902193876711622E-2</v>
      </c>
      <c r="F144" s="75">
        <f t="shared" si="85"/>
        <v>3.2911119485970301E-2</v>
      </c>
      <c r="G144" s="75">
        <f t="shared" si="85"/>
        <v>2.8673088649852622E-2</v>
      </c>
      <c r="H144" s="75">
        <f t="shared" si="85"/>
        <v>2.5499809418842341E-2</v>
      </c>
      <c r="I144" s="75">
        <f t="shared" si="85"/>
        <v>2.2992667853213484E-2</v>
      </c>
      <c r="J144" s="75">
        <f t="shared" si="85"/>
        <v>2.0947092444681618E-2</v>
      </c>
      <c r="K144" s="75">
        <f t="shared" si="85"/>
        <v>1.9226162441464714E-2</v>
      </c>
      <c r="L144" s="75">
        <f t="shared" si="85"/>
        <v>1.7745741160090773E-2</v>
      </c>
      <c r="M144" s="75">
        <f t="shared" si="85"/>
        <v>1.6435777255836292E-2</v>
      </c>
      <c r="N144" s="75">
        <f t="shared" si="85"/>
        <v>1.527285932411024E-2</v>
      </c>
      <c r="O144" s="75">
        <f t="shared" si="85"/>
        <v>1.4236187693218971E-2</v>
      </c>
      <c r="P144" s="75">
        <f t="shared" si="85"/>
        <v>1.3308057893014596E-2</v>
      </c>
      <c r="Q144" s="75">
        <f t="shared" si="85"/>
        <v>1.2473670079439199E-2</v>
      </c>
      <c r="R144" s="75">
        <f t="shared" si="85"/>
        <v>1.1720547797352581E-2</v>
      </c>
      <c r="S144" s="75">
        <f t="shared" si="85"/>
        <v>1.1038001780732994E-2</v>
      </c>
      <c r="T144" s="75">
        <f t="shared" si="85"/>
        <v>1.0416676736084389E-2</v>
      </c>
      <c r="U144" s="75">
        <f t="shared" si="85"/>
        <v>9.8478293116652949E-3</v>
      </c>
      <c r="V144" s="75">
        <f t="shared" si="85"/>
        <v>9.3217268949791644E-3</v>
      </c>
      <c r="W144" s="75">
        <f t="shared" si="85"/>
        <v>8.823767483938422E-3</v>
      </c>
      <c r="X144" s="75">
        <f t="shared" si="85"/>
        <v>8.2725983456752791E-3</v>
      </c>
      <c r="Y144" s="75">
        <f t="shared" si="85"/>
        <v>8.2227382842904283E-3</v>
      </c>
      <c r="Z144" s="75">
        <f t="shared" si="85"/>
        <v>7.7458016600695035E-3</v>
      </c>
      <c r="AA144" s="75">
        <f t="shared" si="85"/>
        <v>6.6999190040064526E-3</v>
      </c>
      <c r="AB144" s="75">
        <f t="shared" si="85"/>
        <v>7.4031004396628323E-3</v>
      </c>
      <c r="AC144" s="75">
        <f t="shared" si="85"/>
        <v>7.4549866824409122E-3</v>
      </c>
      <c r="AD144" s="75">
        <f t="shared" si="85"/>
        <v>7.4167465518628073E-3</v>
      </c>
      <c r="AE144" s="75">
        <f t="shared" si="85"/>
        <v>7.3132019637398753E-3</v>
      </c>
      <c r="AF144" s="75">
        <f t="shared" si="85"/>
        <v>7.1672185727906347E-3</v>
      </c>
      <c r="AG144" s="75">
        <f t="shared" si="85"/>
        <v>6.9971092057624007E-3</v>
      </c>
      <c r="AH144" s="75">
        <f t="shared" si="85"/>
        <v>6.8163784421003872E-3</v>
      </c>
      <c r="AI144" s="75">
        <f t="shared" ref="AI144:BI144" si="86">+$B$16/100+LN(AI27/AH27)/10+$B$19*LN(AI126/AH126)/10</f>
        <v>6.6343936962116714E-3</v>
      </c>
      <c r="AJ144" s="75">
        <f t="shared" si="86"/>
        <v>6.4572991862185541E-3</v>
      </c>
      <c r="AK144" s="75">
        <f t="shared" si="86"/>
        <v>6.2888768882547698E-3</v>
      </c>
      <c r="AL144" s="75">
        <f t="shared" si="86"/>
        <v>6.1312522624609707E-3</v>
      </c>
      <c r="AM144" s="75">
        <f t="shared" si="86"/>
        <v>5.9854312399437344E-3</v>
      </c>
      <c r="AN144" s="75">
        <f t="shared" si="86"/>
        <v>5.8516899762435246E-3</v>
      </c>
      <c r="AO144" s="75">
        <f t="shared" si="86"/>
        <v>5.7298483578126858E-3</v>
      </c>
      <c r="AP144" s="75">
        <f t="shared" si="86"/>
        <v>5.6194568306532893E-3</v>
      </c>
      <c r="AQ144" s="75">
        <f t="shared" si="86"/>
        <v>5.5199209540376087E-3</v>
      </c>
      <c r="AR144" s="75">
        <f t="shared" si="86"/>
        <v>5.430582376725045E-3</v>
      </c>
      <c r="AS144" s="75">
        <f t="shared" si="86"/>
        <v>5.3507699361475891E-3</v>
      </c>
      <c r="AT144" s="75">
        <f t="shared" si="86"/>
        <v>5.2798306282083552E-3</v>
      </c>
      <c r="AU144" s="75">
        <f t="shared" si="86"/>
        <v>5.2171472401556828E-3</v>
      </c>
      <c r="AV144" s="75">
        <f t="shared" si="86"/>
        <v>5.1621473060512162E-3</v>
      </c>
      <c r="AW144" s="75">
        <f t="shared" si="86"/>
        <v>5.1143065405527518E-3</v>
      </c>
      <c r="AX144" s="75">
        <f t="shared" si="86"/>
        <v>5.0731488637296976E-3</v>
      </c>
      <c r="AY144" s="75">
        <f t="shared" si="86"/>
        <v>5.0382444149077721E-3</v>
      </c>
      <c r="AZ144" s="75">
        <f t="shared" si="86"/>
        <v>5.0092064682504579E-3</v>
      </c>
      <c r="BA144" s="75">
        <f t="shared" si="86"/>
        <v>4.9856878359390176E-3</v>
      </c>
      <c r="BB144" s="75">
        <f t="shared" si="86"/>
        <v>4.9673771262596566E-3</v>
      </c>
      <c r="BC144" s="75">
        <f t="shared" si="86"/>
        <v>4.9539950790152129E-3</v>
      </c>
      <c r="BD144" s="75">
        <f t="shared" si="86"/>
        <v>4.9452911055330815E-3</v>
      </c>
      <c r="BE144" s="75">
        <f t="shared" si="86"/>
        <v>4.9410400989020539E-3</v>
      </c>
      <c r="BF144" s="75">
        <f t="shared" si="86"/>
        <v>4.9410395408812074E-3</v>
      </c>
      <c r="BG144" s="75">
        <f t="shared" si="86"/>
        <v>4.9451069076639721E-3</v>
      </c>
      <c r="BH144" s="75">
        <f t="shared" si="86"/>
        <v>4.9530773623209816E-3</v>
      </c>
      <c r="BI144" s="75">
        <f t="shared" si="86"/>
        <v>1.4999999999999999E-4</v>
      </c>
    </row>
    <row r="145" spans="1:61">
      <c r="A145" s="74" t="s">
        <v>112</v>
      </c>
      <c r="C145" s="75">
        <f t="shared" ref="C145:AN145" si="87">+AVERAGE(C143:C144)</f>
        <v>5.4856568425278474E-2</v>
      </c>
      <c r="D145" s="75">
        <f t="shared" si="87"/>
        <v>4.3393734728527075E-2</v>
      </c>
      <c r="E145" s="75">
        <f t="shared" si="87"/>
        <v>3.5906656681340965E-2</v>
      </c>
      <c r="F145" s="75">
        <f t="shared" si="87"/>
        <v>3.0792104067911462E-2</v>
      </c>
      <c r="G145" s="75">
        <f t="shared" si="87"/>
        <v>2.7086449034347482E-2</v>
      </c>
      <c r="H145" s="75">
        <f t="shared" si="87"/>
        <v>2.4246238636027914E-2</v>
      </c>
      <c r="I145" s="75">
        <f t="shared" si="87"/>
        <v>2.1969880148947553E-2</v>
      </c>
      <c r="J145" s="75">
        <f t="shared" si="87"/>
        <v>2.0086627443073164E-2</v>
      </c>
      <c r="K145" s="75">
        <f t="shared" si="87"/>
        <v>1.8485951800777743E-2</v>
      </c>
      <c r="L145" s="75">
        <f t="shared" si="87"/>
        <v>1.7090759207963532E-2</v>
      </c>
      <c r="M145" s="75">
        <f t="shared" si="87"/>
        <v>1.5854318289973267E-2</v>
      </c>
      <c r="N145" s="75">
        <f t="shared" si="87"/>
        <v>1.4754523508664606E-2</v>
      </c>
      <c r="O145" s="75">
        <f t="shared" si="87"/>
        <v>1.3772122793116784E-2</v>
      </c>
      <c r="P145" s="75">
        <f t="shared" si="87"/>
        <v>1.2890863986226898E-2</v>
      </c>
      <c r="Q145" s="75">
        <f t="shared" si="87"/>
        <v>1.2097108938395891E-2</v>
      </c>
      <c r="R145" s="75">
        <f t="shared" si="87"/>
        <v>1.1379274789042788E-2</v>
      </c>
      <c r="S145" s="75">
        <f t="shared" si="87"/>
        <v>1.0727339258408693E-2</v>
      </c>
      <c r="T145" s="75">
        <f t="shared" si="87"/>
        <v>1.0132253023874842E-2</v>
      </c>
      <c r="U145" s="75">
        <f t="shared" si="87"/>
        <v>9.5847781033222296E-3</v>
      </c>
      <c r="V145" s="75">
        <f t="shared" si="87"/>
        <v>9.0727471894587932E-3</v>
      </c>
      <c r="W145" s="75">
        <f t="shared" si="87"/>
        <v>8.5481829148068497E-3</v>
      </c>
      <c r="X145" s="75">
        <f t="shared" si="87"/>
        <v>8.2476683149828537E-3</v>
      </c>
      <c r="Y145" s="75">
        <f t="shared" si="87"/>
        <v>7.9842699721799654E-3</v>
      </c>
      <c r="Z145" s="75">
        <f t="shared" si="87"/>
        <v>7.2228603320379781E-3</v>
      </c>
      <c r="AA145" s="75">
        <f t="shared" si="87"/>
        <v>7.0515097218346425E-3</v>
      </c>
      <c r="AB145" s="75">
        <f t="shared" si="87"/>
        <v>7.4290435610518723E-3</v>
      </c>
      <c r="AC145" s="75">
        <f t="shared" si="87"/>
        <v>7.4358666171518602E-3</v>
      </c>
      <c r="AD145" s="75">
        <f t="shared" si="87"/>
        <v>7.3649742578013409E-3</v>
      </c>
      <c r="AE145" s="75">
        <f t="shared" si="87"/>
        <v>7.240210268265255E-3</v>
      </c>
      <c r="AF145" s="75">
        <f t="shared" si="87"/>
        <v>7.0821638892765177E-3</v>
      </c>
      <c r="AG145" s="75">
        <f t="shared" si="87"/>
        <v>6.9067438239313935E-3</v>
      </c>
      <c r="AH145" s="75">
        <f t="shared" si="87"/>
        <v>6.7253860691560297E-3</v>
      </c>
      <c r="AI145" s="75">
        <f t="shared" si="87"/>
        <v>6.5458464412151123E-3</v>
      </c>
      <c r="AJ145" s="75">
        <f t="shared" si="87"/>
        <v>6.3730880372366624E-3</v>
      </c>
      <c r="AK145" s="75">
        <f t="shared" si="87"/>
        <v>6.2100645753578702E-3</v>
      </c>
      <c r="AL145" s="75">
        <f t="shared" si="87"/>
        <v>6.0583417512023521E-3</v>
      </c>
      <c r="AM145" s="75">
        <f t="shared" si="87"/>
        <v>5.9185606080936291E-3</v>
      </c>
      <c r="AN145" s="75">
        <f t="shared" si="87"/>
        <v>5.7907691670281052E-3</v>
      </c>
      <c r="AO145" s="75">
        <f t="shared" ref="AO145:BB145" si="88">+AVERAGE(AO143:AO144)</f>
        <v>5.674652594232988E-3</v>
      </c>
      <c r="AP145" s="75">
        <f t="shared" si="88"/>
        <v>5.569688892345449E-3</v>
      </c>
      <c r="AQ145" s="75">
        <f t="shared" si="88"/>
        <v>5.4752516653813268E-3</v>
      </c>
      <c r="AR145" s="75">
        <f t="shared" si="88"/>
        <v>5.3906761564363175E-3</v>
      </c>
      <c r="AS145" s="75">
        <f t="shared" si="88"/>
        <v>5.3153002821779722E-3</v>
      </c>
      <c r="AT145" s="75">
        <f t="shared" si="88"/>
        <v>5.248488934182019E-3</v>
      </c>
      <c r="AU145" s="75">
        <f t="shared" si="88"/>
        <v>5.1896472731034499E-3</v>
      </c>
      <c r="AV145" s="75">
        <f t="shared" si="88"/>
        <v>5.1382269233019844E-3</v>
      </c>
      <c r="AW145" s="75">
        <f t="shared" si="88"/>
        <v>5.0937277021412247E-3</v>
      </c>
      <c r="AX145" s="75">
        <f t="shared" si="88"/>
        <v>5.0556966393187353E-3</v>
      </c>
      <c r="AY145" s="75">
        <f t="shared" si="88"/>
        <v>5.023725441579115E-3</v>
      </c>
      <c r="AZ145" s="75">
        <f t="shared" si="88"/>
        <v>4.9974471520947382E-3</v>
      </c>
      <c r="BA145" s="75">
        <f t="shared" si="88"/>
        <v>4.9765324810993371E-3</v>
      </c>
      <c r="BB145" s="75">
        <f t="shared" si="88"/>
        <v>4.9606861026374348E-3</v>
      </c>
      <c r="BC145" s="75">
        <f>+AVERAGE(BC143:BC144)</f>
        <v>4.9496430922741468E-3</v>
      </c>
      <c r="BD145" s="75">
        <f>+AVERAGE(BD143:BD144)</f>
        <v>4.9431656022175677E-3</v>
      </c>
      <c r="BE145" s="75">
        <f>+AVERAGE(BE143:BE144)</f>
        <v>4.9410398198916307E-3</v>
      </c>
      <c r="BF145" s="75">
        <f>+AVERAGE(BF143:BF144)</f>
        <v>4.9430732242725893E-3</v>
      </c>
      <c r="BG145" s="75">
        <f>+AVERAGE(BG143:BG144)</f>
        <v>4.9490921349924768E-3</v>
      </c>
      <c r="BH145" s="75" t="e">
        <f>+$B$16/100+LN(BI29/BH29)/10+$B$19*LN(BI128/BH128)/10</f>
        <v>#DIV/0!</v>
      </c>
      <c r="BI145" s="75" t="e">
        <f>+BH145</f>
        <v>#DIV/0!</v>
      </c>
    </row>
    <row r="146" spans="1:61">
      <c r="A146" s="74" t="s">
        <v>92</v>
      </c>
      <c r="B146" s="91">
        <f t="shared" ref="B146:AG146" si="89">+B126^-$B$19</f>
        <v>6.0140968265697176E-2</v>
      </c>
      <c r="C146" s="91">
        <f t="shared" si="89"/>
        <v>3.7640770736662471E-2</v>
      </c>
      <c r="D146" s="91">
        <f t="shared" si="89"/>
        <v>2.5203837727563509E-2</v>
      </c>
      <c r="E146" s="91">
        <f t="shared" si="89"/>
        <v>1.7791550950306871E-2</v>
      </c>
      <c r="F146" s="91">
        <f t="shared" si="89"/>
        <v>1.308299021577522E-2</v>
      </c>
      <c r="G146" s="91">
        <f t="shared" si="89"/>
        <v>9.939121129525429E-3</v>
      </c>
      <c r="H146" s="91">
        <f t="shared" si="89"/>
        <v>7.754949593567627E-3</v>
      </c>
      <c r="I146" s="91">
        <f t="shared" si="89"/>
        <v>6.1882882161602894E-3</v>
      </c>
      <c r="J146" s="91">
        <f t="shared" si="89"/>
        <v>5.0334464448828602E-3</v>
      </c>
      <c r="K146" s="91">
        <f t="shared" si="89"/>
        <v>4.1623206474973775E-3</v>
      </c>
      <c r="L146" s="91">
        <f t="shared" si="89"/>
        <v>3.49205639603015E-3</v>
      </c>
      <c r="M146" s="91">
        <f t="shared" si="89"/>
        <v>2.9678157342488591E-3</v>
      </c>
      <c r="N146" s="91">
        <f t="shared" si="89"/>
        <v>2.5515399846881481E-3</v>
      </c>
      <c r="O146" s="91">
        <f t="shared" si="89"/>
        <v>2.2164047421745514E-3</v>
      </c>
      <c r="P146" s="91">
        <f t="shared" si="89"/>
        <v>1.9431923473374796E-3</v>
      </c>
      <c r="Q146" s="91">
        <f t="shared" si="89"/>
        <v>1.7179109987755174E-3</v>
      </c>
      <c r="R146" s="91">
        <f t="shared" si="89"/>
        <v>1.5302184709318136E-3</v>
      </c>
      <c r="S146" s="91">
        <f t="shared" si="89"/>
        <v>1.3723630252941209E-3</v>
      </c>
      <c r="T146" s="91">
        <f t="shared" si="89"/>
        <v>1.2384606174920283E-3</v>
      </c>
      <c r="U146" s="91">
        <f t="shared" si="89"/>
        <v>1.1239978391552813E-3</v>
      </c>
      <c r="V146" s="91">
        <f t="shared" si="89"/>
        <v>1.025494617270402E-3</v>
      </c>
      <c r="W146" s="91">
        <f t="shared" si="89"/>
        <v>9.4029429471102354E-4</v>
      </c>
      <c r="X146" s="91">
        <f t="shared" si="89"/>
        <v>8.6693764343047711E-4</v>
      </c>
      <c r="Y146" s="91">
        <f t="shared" si="89"/>
        <v>7.9970246190454099E-4</v>
      </c>
      <c r="Z146" s="91">
        <f t="shared" si="89"/>
        <v>7.4120834537101719E-4</v>
      </c>
      <c r="AA146" s="91">
        <f t="shared" si="89"/>
        <v>6.9421560428448018E-4</v>
      </c>
      <c r="AB146" s="91">
        <f t="shared" si="89"/>
        <v>6.4564614203752166E-4</v>
      </c>
      <c r="AC146" s="91">
        <f t="shared" si="89"/>
        <v>6.0016326336939587E-4</v>
      </c>
      <c r="AD146" s="91">
        <f t="shared" si="89"/>
        <v>5.5809782504106229E-4</v>
      </c>
      <c r="AE146" s="91">
        <f t="shared" si="89"/>
        <v>5.195184071322106E-4</v>
      </c>
      <c r="AF146" s="91">
        <f t="shared" si="89"/>
        <v>4.8431235359172288E-4</v>
      </c>
      <c r="AG146" s="91">
        <f t="shared" si="89"/>
        <v>4.522607823195581E-4</v>
      </c>
      <c r="AH146" s="91">
        <f t="shared" ref="AH146:BI146" si="90">+AH126^-$B$19</f>
        <v>4.2309434044742871E-4</v>
      </c>
      <c r="AI146" s="91">
        <f t="shared" si="90"/>
        <v>3.9652981922648988E-4</v>
      </c>
      <c r="AJ146" s="91">
        <f t="shared" si="90"/>
        <v>3.7229191063091374E-4</v>
      </c>
      <c r="AK146" s="91">
        <f t="shared" si="90"/>
        <v>3.5012473744474958E-4</v>
      </c>
      <c r="AL146" s="91">
        <f t="shared" si="90"/>
        <v>3.2979688371859633E-4</v>
      </c>
      <c r="AM146" s="91">
        <f t="shared" si="90"/>
        <v>3.1110256496171988E-4</v>
      </c>
      <c r="AN146" s="91">
        <f t="shared" si="90"/>
        <v>2.938606716109748E-4</v>
      </c>
      <c r="AO146" s="91">
        <f t="shared" si="90"/>
        <v>2.7791276385094409E-4</v>
      </c>
      <c r="AP146" s="91">
        <f t="shared" si="90"/>
        <v>2.6312065652773202E-4</v>
      </c>
      <c r="AQ146" s="91">
        <f t="shared" si="90"/>
        <v>2.4936395289685903E-4</v>
      </c>
      <c r="AR146" s="91">
        <f t="shared" si="90"/>
        <v>2.3653771430430829E-4</v>
      </c>
      <c r="AS146" s="91">
        <f t="shared" si="90"/>
        <v>2.2455035138516132E-4</v>
      </c>
      <c r="AT146" s="91">
        <f t="shared" si="90"/>
        <v>2.1332176466705048E-4</v>
      </c>
      <c r="AU146" s="91">
        <f t="shared" si="90"/>
        <v>2.0278173137670263E-4</v>
      </c>
      <c r="AV146" s="91">
        <f t="shared" si="90"/>
        <v>1.9286851988432205E-4</v>
      </c>
      <c r="AW146" s="91">
        <f t="shared" si="90"/>
        <v>1.8352770687196101E-4</v>
      </c>
      <c r="AX146" s="91">
        <f t="shared" si="90"/>
        <v>1.7471117092795785E-4</v>
      </c>
      <c r="AY146" s="91">
        <f t="shared" si="90"/>
        <v>1.6637623745573615E-4</v>
      </c>
      <c r="AZ146" s="91">
        <f t="shared" si="90"/>
        <v>1.584849521598228E-4</v>
      </c>
      <c r="BA146" s="91">
        <f t="shared" si="90"/>
        <v>1.5100346316148606E-4</v>
      </c>
      <c r="BB146" s="91">
        <f t="shared" si="90"/>
        <v>1.439014945877387E-4</v>
      </c>
      <c r="BC146" s="91">
        <f t="shared" si="90"/>
        <v>1.3715189706641241E-4</v>
      </c>
      <c r="BD146" s="91">
        <f t="shared" si="90"/>
        <v>1.3073026286095207E-4</v>
      </c>
      <c r="BE146" s="91">
        <f t="shared" si="90"/>
        <v>1.2461459537060866E-4</v>
      </c>
      <c r="BF146" s="91">
        <f t="shared" si="90"/>
        <v>1.1878502441742415E-4</v>
      </c>
      <c r="BG146" s="91">
        <f t="shared" si="90"/>
        <v>1.1322356016887874E-4</v>
      </c>
      <c r="BH146" s="91">
        <f t="shared" si="90"/>
        <v>1.0791387973798845E-4</v>
      </c>
      <c r="BI146" s="91">
        <f t="shared" si="90"/>
        <v>1.0791387973798845E-4</v>
      </c>
    </row>
    <row r="147" spans="1:61">
      <c r="A147" s="74" t="s">
        <v>93</v>
      </c>
      <c r="B147" s="75">
        <f t="shared" ref="B147:AG147" si="91">+B18*B146/$B146</f>
        <v>1</v>
      </c>
      <c r="C147" s="75">
        <f t="shared" si="91"/>
        <v>0.53929658360769628</v>
      </c>
      <c r="D147" s="75">
        <f t="shared" si="91"/>
        <v>0.31115401826846956</v>
      </c>
      <c r="E147" s="75">
        <f t="shared" si="91"/>
        <v>0.18926143352875924</v>
      </c>
      <c r="F147" s="75">
        <f t="shared" si="91"/>
        <v>0.11992090869521226</v>
      </c>
      <c r="G147" s="75">
        <f t="shared" si="91"/>
        <v>7.8501048067374526E-2</v>
      </c>
      <c r="H147" s="75">
        <f t="shared" si="91"/>
        <v>5.2777161430795208E-2</v>
      </c>
      <c r="I147" s="75">
        <f t="shared" si="91"/>
        <v>3.628918035683068E-2</v>
      </c>
      <c r="J147" s="75">
        <f t="shared" si="91"/>
        <v>2.5433823683267395E-2</v>
      </c>
      <c r="K147" s="75">
        <f t="shared" si="91"/>
        <v>1.8122633806456998E-2</v>
      </c>
      <c r="L147" s="75">
        <f t="shared" si="91"/>
        <v>1.3101065200211946E-2</v>
      </c>
      <c r="M147" s="75">
        <f t="shared" si="91"/>
        <v>9.5940476170043466E-3</v>
      </c>
      <c r="N147" s="75">
        <f t="shared" si="91"/>
        <v>7.1073367427029101E-3</v>
      </c>
      <c r="O147" s="75">
        <f t="shared" si="91"/>
        <v>5.3197737527056694E-3</v>
      </c>
      <c r="P147" s="75">
        <f t="shared" si="91"/>
        <v>4.0188283814621851E-3</v>
      </c>
      <c r="Q147" s="75">
        <f t="shared" si="91"/>
        <v>3.0614269915718952E-3</v>
      </c>
      <c r="R147" s="75">
        <f t="shared" si="91"/>
        <v>2.3497208151297454E-3</v>
      </c>
      <c r="S147" s="75">
        <f t="shared" si="91"/>
        <v>1.8158142095324071E-3</v>
      </c>
      <c r="T147" s="75">
        <f t="shared" si="91"/>
        <v>1.4119658078446688E-3</v>
      </c>
      <c r="U147" s="75">
        <f t="shared" si="91"/>
        <v>1.1041981953923889E-3</v>
      </c>
      <c r="V147" s="75">
        <f t="shared" si="91"/>
        <v>8.6806954396157919E-4</v>
      </c>
      <c r="W147" s="75">
        <f t="shared" si="91"/>
        <v>6.8584268784203331E-4</v>
      </c>
      <c r="X147" s="75">
        <f t="shared" si="91"/>
        <v>5.4486404493058317E-4</v>
      </c>
      <c r="Y147" s="75">
        <f t="shared" si="91"/>
        <v>4.3308017116181461E-4</v>
      </c>
      <c r="Z147" s="75">
        <f t="shared" si="91"/>
        <v>3.4587545599069138E-4</v>
      </c>
      <c r="AA147" s="75">
        <f t="shared" si="91"/>
        <v>2.7913442035302686E-4</v>
      </c>
      <c r="AB147" s="75">
        <f t="shared" si="91"/>
        <v>2.2369339433605807E-4</v>
      </c>
      <c r="AC147" s="75">
        <f t="shared" si="91"/>
        <v>1.7917094531240836E-4</v>
      </c>
      <c r="AD147" s="75">
        <f t="shared" si="91"/>
        <v>1.4356483769986748E-4</v>
      </c>
      <c r="AE147" s="75">
        <f t="shared" si="91"/>
        <v>1.1515379934652083E-4</v>
      </c>
      <c r="AF147" s="75">
        <f t="shared" si="91"/>
        <v>9.2500154099226176E-5</v>
      </c>
      <c r="AG147" s="75">
        <f t="shared" si="91"/>
        <v>7.4429553973323962E-5</v>
      </c>
      <c r="AH147" s="75">
        <f t="shared" ref="AH147:BI147" si="92">+AH18*AH146/$B146</f>
        <v>5.9997517393953312E-5</v>
      </c>
      <c r="AI147" s="75">
        <f t="shared" si="92"/>
        <v>4.8451976046861932E-5</v>
      </c>
      <c r="AJ147" s="75">
        <f t="shared" si="92"/>
        <v>3.9197540639152632E-5</v>
      </c>
      <c r="AK147" s="75">
        <f t="shared" si="92"/>
        <v>3.1764175947673121E-5</v>
      </c>
      <c r="AL147" s="75">
        <f t="shared" si="92"/>
        <v>2.5781069045880795E-5</v>
      </c>
      <c r="AM147" s="75">
        <f t="shared" si="92"/>
        <v>2.0955476647348139E-5</v>
      </c>
      <c r="AN147" s="75">
        <f t="shared" si="92"/>
        <v>1.7055913947116567E-5</v>
      </c>
      <c r="AO147" s="75">
        <f t="shared" si="92"/>
        <v>1.3898937441292349E-5</v>
      </c>
      <c r="AP147" s="75">
        <f t="shared" si="92"/>
        <v>1.1338813927508564E-5</v>
      </c>
      <c r="AQ147" s="75">
        <f t="shared" si="92"/>
        <v>9.2594658778947055E-6</v>
      </c>
      <c r="AR147" s="75">
        <f t="shared" si="92"/>
        <v>7.568193637078926E-6</v>
      </c>
      <c r="AS147" s="75">
        <f t="shared" si="92"/>
        <v>6.1907769353614001E-6</v>
      </c>
      <c r="AT147" s="75">
        <f t="shared" si="92"/>
        <v>5.0676447443329484E-6</v>
      </c>
      <c r="AU147" s="75">
        <f t="shared" si="92"/>
        <v>4.1508725487755775E-6</v>
      </c>
      <c r="AV147" s="75">
        <f t="shared" si="92"/>
        <v>3.4018213074578985E-6</v>
      </c>
      <c r="AW147" s="75">
        <f t="shared" si="92"/>
        <v>2.7892751982748276E-6</v>
      </c>
      <c r="AX147" s="75">
        <f t="shared" si="92"/>
        <v>2.2879681728285855E-6</v>
      </c>
      <c r="AY147" s="75">
        <f t="shared" si="92"/>
        <v>1.8774145554193103E-6</v>
      </c>
      <c r="AZ147" s="75">
        <f t="shared" si="92"/>
        <v>1.5409781917670058E-6</v>
      </c>
      <c r="BA147" s="75">
        <f t="shared" si="92"/>
        <v>1.2651293892492047E-6</v>
      </c>
      <c r="BB147" s="75">
        <f t="shared" si="92"/>
        <v>1.0388501793382911E-6</v>
      </c>
      <c r="BC147" s="75">
        <f t="shared" si="92"/>
        <v>8.5315710337473095E-7</v>
      </c>
      <c r="BD147" s="75">
        <f t="shared" si="92"/>
        <v>7.0071740323950327E-7</v>
      </c>
      <c r="BE147" s="75">
        <f t="shared" si="92"/>
        <v>5.7553966362590052E-7</v>
      </c>
      <c r="BF147" s="75">
        <f t="shared" si="92"/>
        <v>4.7272396079167652E-7</v>
      </c>
      <c r="BG147" s="75">
        <f t="shared" si="92"/>
        <v>3.8825969460164646E-7</v>
      </c>
      <c r="BH147" s="75">
        <f t="shared" si="92"/>
        <v>3.1886172126670069E-7</v>
      </c>
      <c r="BI147" s="75">
        <f t="shared" si="92"/>
        <v>2.7475269666604883E-7</v>
      </c>
    </row>
    <row r="148" spans="1:61">
      <c r="A148" s="74" t="s">
        <v>94</v>
      </c>
      <c r="C148" s="75">
        <f>+(C147/B147)^-0.1-1</f>
        <v>6.3695282369964357E-2</v>
      </c>
      <c r="D148" s="75">
        <f t="shared" ref="D148:X148" si="93">+(D147/C147)^-0.1-1</f>
        <v>5.6538252494036989E-2</v>
      </c>
      <c r="E148" s="75">
        <f t="shared" si="93"/>
        <v>5.0972443224561292E-2</v>
      </c>
      <c r="F148" s="75">
        <f t="shared" si="93"/>
        <v>4.668673791096567E-2</v>
      </c>
      <c r="G148" s="75">
        <f t="shared" si="93"/>
        <v>4.3282555176997306E-2</v>
      </c>
      <c r="H148" s="75">
        <f t="shared" si="93"/>
        <v>4.0502055913868018E-2</v>
      </c>
      <c r="I148" s="75">
        <f t="shared" si="93"/>
        <v>3.816620395496062E-2</v>
      </c>
      <c r="J148" s="75">
        <f t="shared" si="93"/>
        <v>3.6183208702642355E-2</v>
      </c>
      <c r="K148" s="75">
        <f t="shared" si="93"/>
        <v>3.4472700278309398E-2</v>
      </c>
      <c r="L148" s="75">
        <f t="shared" si="93"/>
        <v>3.2978947916197709E-2</v>
      </c>
      <c r="M148" s="75">
        <f t="shared" si="93"/>
        <v>3.1645466024734281E-2</v>
      </c>
      <c r="N148" s="75">
        <f t="shared" si="93"/>
        <v>3.0456107635688401E-2</v>
      </c>
      <c r="O148" s="75">
        <f t="shared" si="93"/>
        <v>2.9393384832299807E-2</v>
      </c>
      <c r="P148" s="75">
        <f t="shared" si="93"/>
        <v>2.844097205741658E-2</v>
      </c>
      <c r="Q148" s="75">
        <f t="shared" si="93"/>
        <v>2.7584525060699416E-2</v>
      </c>
      <c r="R148" s="75">
        <f t="shared" si="93"/>
        <v>2.6811595225349594E-2</v>
      </c>
      <c r="S148" s="75">
        <f t="shared" si="93"/>
        <v>2.6111335671153757E-2</v>
      </c>
      <c r="T148" s="75">
        <f t="shared" si="93"/>
        <v>2.5474163749838352E-2</v>
      </c>
      <c r="U148" s="75">
        <f t="shared" si="93"/>
        <v>2.4891083230701438E-2</v>
      </c>
      <c r="V148" s="75">
        <f t="shared" si="93"/>
        <v>2.4352074657418177E-2</v>
      </c>
      <c r="W148" s="75">
        <f t="shared" si="93"/>
        <v>2.3842140208525819E-2</v>
      </c>
      <c r="X148" s="75">
        <f t="shared" si="93"/>
        <v>2.3277998018461199E-2</v>
      </c>
      <c r="Y148" s="75">
        <f t="shared" ref="Y148:BA148" si="94">+(Y147/X147)^-0.1-1</f>
        <v>2.3226985026568947E-2</v>
      </c>
      <c r="Z148" s="75">
        <f t="shared" si="94"/>
        <v>2.2739090272875684E-2</v>
      </c>
      <c r="AA148" s="75">
        <f t="shared" si="94"/>
        <v>2.1669986077051506E-2</v>
      </c>
      <c r="AB148" s="75">
        <f t="shared" si="94"/>
        <v>2.2388658970656339E-2</v>
      </c>
      <c r="AC148" s="75">
        <f t="shared" si="94"/>
        <v>2.2441708704588947E-2</v>
      </c>
      <c r="AD148" s="75">
        <f t="shared" si="94"/>
        <v>2.2402611380060389E-2</v>
      </c>
      <c r="AE148" s="75">
        <f t="shared" si="94"/>
        <v>2.2296752722996027E-2</v>
      </c>
      <c r="AF148" s="75">
        <f t="shared" si="94"/>
        <v>2.2147525330642681E-2</v>
      </c>
      <c r="AG148" s="75">
        <f t="shared" si="94"/>
        <v>2.1973663281967593E-2</v>
      </c>
      <c r="AH148" s="75">
        <f t="shared" si="94"/>
        <v>2.1788977907323037E-2</v>
      </c>
      <c r="AI148" s="75">
        <f t="shared" si="94"/>
        <v>2.1603044827217088E-2</v>
      </c>
      <c r="AJ148" s="75">
        <f t="shared" si="94"/>
        <v>2.1422140559949954E-2</v>
      </c>
      <c r="AK148" s="75">
        <f t="shared" si="94"/>
        <v>2.1250124784119029E-2</v>
      </c>
      <c r="AL148" s="75">
        <f t="shared" si="94"/>
        <v>2.1089163302580483E-2</v>
      </c>
      <c r="AM148" s="75">
        <f t="shared" si="94"/>
        <v>2.0940277892869785E-2</v>
      </c>
      <c r="AN148" s="75">
        <f t="shared" si="94"/>
        <v>2.0803745180476563E-2</v>
      </c>
      <c r="AO148" s="75">
        <f t="shared" si="94"/>
        <v>2.0679376377020997E-2</v>
      </c>
      <c r="AP148" s="75">
        <f t="shared" si="94"/>
        <v>2.0566708240921105E-2</v>
      </c>
      <c r="AQ148" s="75">
        <f t="shared" si="94"/>
        <v>2.0465130294421652E-2</v>
      </c>
      <c r="AR148" s="75">
        <f t="shared" si="94"/>
        <v>2.0373967463744869E-2</v>
      </c>
      <c r="AS148" s="75">
        <f t="shared" si="94"/>
        <v>2.029253217692828E-2</v>
      </c>
      <c r="AT148" s="75">
        <f t="shared" si="94"/>
        <v>2.0220155897997749E-2</v>
      </c>
      <c r="AU148" s="75">
        <f t="shared" si="94"/>
        <v>2.0156207046355679E-2</v>
      </c>
      <c r="AV148" s="75">
        <f t="shared" si="94"/>
        <v>2.010010006514773E-2</v>
      </c>
      <c r="AW148" s="75">
        <f t="shared" si="94"/>
        <v>2.0051298862828748E-2</v>
      </c>
      <c r="AX148" s="75">
        <f t="shared" si="94"/>
        <v>2.0009316785076114E-2</v>
      </c>
      <c r="AY148" s="75">
        <f t="shared" si="94"/>
        <v>1.9973714543422671E-2</v>
      </c>
      <c r="AZ148" s="75">
        <f t="shared" si="94"/>
        <v>1.9944097031125985E-2</v>
      </c>
      <c r="BA148" s="75">
        <f t="shared" si="94"/>
        <v>1.9920109623006166E-2</v>
      </c>
      <c r="BB148" s="75">
        <f t="shared" ref="BB148:BI148" si="95">+(BB147/BA147)^-0.1-1</f>
        <v>1.9901434332962209E-2</v>
      </c>
      <c r="BC148" s="75">
        <f t="shared" si="95"/>
        <v>1.9887786055104772E-2</v>
      </c>
      <c r="BD148" s="75">
        <f t="shared" si="95"/>
        <v>1.9878909017492674E-2</v>
      </c>
      <c r="BE148" s="75">
        <f t="shared" si="95"/>
        <v>1.9874573514703009E-2</v>
      </c>
      <c r="BF148" s="75">
        <f t="shared" si="95"/>
        <v>1.9874572945591584E-2</v>
      </c>
      <c r="BG148" s="75">
        <f t="shared" si="95"/>
        <v>1.9878721157988277E-2</v>
      </c>
      <c r="BH148" s="75">
        <f t="shared" si="95"/>
        <v>1.9886850087486252E-2</v>
      </c>
      <c r="BI148" s="75">
        <f t="shared" si="95"/>
        <v>1.4999999999999902E-2</v>
      </c>
    </row>
    <row r="149" spans="1:61">
      <c r="A149" s="74" t="s">
        <v>128</v>
      </c>
      <c r="C149" s="75">
        <f t="shared" ref="C149:K149" si="96">+LN(C27/B27)/10</f>
        <v>1.4817512611635303E-2</v>
      </c>
      <c r="D149" s="75">
        <f t="shared" si="96"/>
        <v>7.6261238462585245E-3</v>
      </c>
      <c r="E149" s="75">
        <f t="shared" si="96"/>
        <v>3.9249343963983019E-3</v>
      </c>
      <c r="F149" s="75">
        <f t="shared" si="96"/>
        <v>2.0200445634761758E-3</v>
      </c>
      <c r="G149" s="75">
        <f t="shared" si="96"/>
        <v>1.039655603460306E-3</v>
      </c>
      <c r="H149" s="75">
        <f t="shared" si="96"/>
        <v>5.3507917268241453E-4</v>
      </c>
      <c r="I149" s="75">
        <f t="shared" si="96"/>
        <v>2.7538900390239421E-4</v>
      </c>
      <c r="J149" s="75">
        <f t="shared" si="96"/>
        <v>1.4173435884293992E-4</v>
      </c>
      <c r="K149" s="75">
        <f t="shared" si="96"/>
        <v>7.2946371103996832E-5</v>
      </c>
    </row>
    <row r="150" spans="1:61">
      <c r="A150" s="74" t="s">
        <v>129</v>
      </c>
      <c r="C150" s="75">
        <f>+C148+C149</f>
        <v>7.851279498159966E-2</v>
      </c>
      <c r="D150" s="75">
        <f t="shared" ref="D150:K150" si="97">+D148+D149</f>
        <v>6.4164376340295509E-2</v>
      </c>
      <c r="E150" s="75">
        <f t="shared" si="97"/>
        <v>5.4897377620959593E-2</v>
      </c>
      <c r="F150" s="75">
        <f t="shared" si="97"/>
        <v>4.8706782474441844E-2</v>
      </c>
      <c r="G150" s="75">
        <f t="shared" si="97"/>
        <v>4.4322210780457609E-2</v>
      </c>
      <c r="H150" s="75">
        <f t="shared" si="97"/>
        <v>4.1037135086550436E-2</v>
      </c>
      <c r="I150" s="75">
        <f t="shared" si="97"/>
        <v>3.8441592958863013E-2</v>
      </c>
      <c r="J150" s="75">
        <f t="shared" si="97"/>
        <v>3.6324943061485294E-2</v>
      </c>
      <c r="K150" s="75">
        <f t="shared" si="97"/>
        <v>3.4545646649413397E-2</v>
      </c>
    </row>
    <row r="151" spans="1:61">
      <c r="A151" s="74" t="s">
        <v>130</v>
      </c>
      <c r="C151" s="75">
        <f>+C150-C143</f>
        <v>3.0627519401257124E-2</v>
      </c>
      <c r="D151" s="75">
        <f t="shared" ref="D151:K151" si="98">+D150-D143</f>
        <v>2.5262182463583888E-2</v>
      </c>
      <c r="E151" s="75">
        <f t="shared" si="98"/>
        <v>2.1986258134989292E-2</v>
      </c>
      <c r="F151" s="75">
        <f t="shared" si="98"/>
        <v>2.0033693824589222E-2</v>
      </c>
      <c r="G151" s="75">
        <f t="shared" si="98"/>
        <v>1.8822401361615268E-2</v>
      </c>
      <c r="H151" s="75">
        <f t="shared" si="98"/>
        <v>1.8044467233336952E-2</v>
      </c>
      <c r="I151" s="75">
        <f t="shared" si="98"/>
        <v>1.7494500514181395E-2</v>
      </c>
      <c r="J151" s="75">
        <f t="shared" si="98"/>
        <v>1.7098780620020581E-2</v>
      </c>
      <c r="K151" s="75">
        <f t="shared" si="98"/>
        <v>1.6799905489322624E-2</v>
      </c>
    </row>
    <row r="153" spans="1:61">
      <c r="B153" s="75" t="s">
        <v>103</v>
      </c>
    </row>
    <row r="154" spans="1:61">
      <c r="A154" s="74" t="s">
        <v>131</v>
      </c>
      <c r="B154" s="75">
        <f t="shared" ref="B154:AG154" si="99">+$B$9*B98/B102-(1-(1-0.1)^10)/10</f>
        <v>0.10513985811422442</v>
      </c>
      <c r="C154" s="75">
        <f t="shared" si="99"/>
        <v>8.7209447964090067E-2</v>
      </c>
      <c r="D154" s="75">
        <f t="shared" si="99"/>
        <v>7.4776842636407173E-2</v>
      </c>
      <c r="E154" s="75">
        <f t="shared" si="99"/>
        <v>6.5998973261563801E-2</v>
      </c>
      <c r="F154" s="75">
        <f t="shared" si="99"/>
        <v>5.9531867532100408E-2</v>
      </c>
      <c r="G154" s="75">
        <f t="shared" si="99"/>
        <v>5.4569819280617257E-2</v>
      </c>
      <c r="H154" s="75">
        <f t="shared" si="99"/>
        <v>5.0627338812193681E-2</v>
      </c>
      <c r="I154" s="75">
        <f t="shared" si="99"/>
        <v>4.7386615468391555E-2</v>
      </c>
      <c r="J154" s="75">
        <f t="shared" si="99"/>
        <v>4.4684865072337196E-2</v>
      </c>
      <c r="K154" s="75">
        <f t="shared" si="99"/>
        <v>4.2391740851820542E-2</v>
      </c>
      <c r="L154" s="75">
        <f t="shared" si="99"/>
        <v>4.0417102716542169E-2</v>
      </c>
      <c r="M154" s="75">
        <f t="shared" si="99"/>
        <v>3.8675034539305805E-2</v>
      </c>
      <c r="N154" s="75">
        <f t="shared" si="99"/>
        <v>3.7137493070726182E-2</v>
      </c>
      <c r="O154" s="75">
        <f t="shared" si="99"/>
        <v>3.5776535988946742E-2</v>
      </c>
      <c r="P154" s="75">
        <f t="shared" si="99"/>
        <v>3.456719305071132E-2</v>
      </c>
      <c r="Q154" s="75">
        <f t="shared" si="99"/>
        <v>3.3488075289444058E-2</v>
      </c>
      <c r="R154" s="75">
        <f t="shared" si="99"/>
        <v>3.2521216335983899E-2</v>
      </c>
      <c r="S154" s="75">
        <f t="shared" si="99"/>
        <v>3.1651563727423837E-2</v>
      </c>
      <c r="T154" s="75">
        <f t="shared" si="99"/>
        <v>3.0866208254987898E-2</v>
      </c>
      <c r="U154" s="75">
        <f t="shared" si="99"/>
        <v>3.0153300441846942E-2</v>
      </c>
      <c r="V154" s="75">
        <f t="shared" si="99"/>
        <v>2.9500186124006705E-2</v>
      </c>
      <c r="W154" s="75">
        <f t="shared" si="99"/>
        <v>2.8889264398441805E-2</v>
      </c>
      <c r="X154" s="75">
        <f t="shared" si="99"/>
        <v>2.8287571812713158E-2</v>
      </c>
      <c r="Y154" s="75">
        <f t="shared" si="99"/>
        <v>2.7569050235573891E-2</v>
      </c>
      <c r="Z154" s="75">
        <f t="shared" si="99"/>
        <v>2.704052962344744E-2</v>
      </c>
      <c r="AA154" s="75">
        <f t="shared" si="99"/>
        <v>2.6227436866319787E-2</v>
      </c>
      <c r="AB154" s="75">
        <f t="shared" si="99"/>
        <v>2.638725340729163E-2</v>
      </c>
      <c r="AC154" s="75">
        <f t="shared" si="99"/>
        <v>2.6472152471442675E-2</v>
      </c>
      <c r="AD154" s="75">
        <f t="shared" si="99"/>
        <v>2.6477025340350152E-2</v>
      </c>
      <c r="AE154" s="75">
        <f t="shared" si="99"/>
        <v>2.6415427272456313E-2</v>
      </c>
      <c r="AF154" s="75">
        <f t="shared" si="99"/>
        <v>2.6305936307060379E-2</v>
      </c>
      <c r="AG154" s="75">
        <f t="shared" si="99"/>
        <v>2.6165965555342424E-2</v>
      </c>
      <c r="AH154" s="75">
        <f t="shared" ref="AH154:BI154" si="100">+$B$9*AH98/AH102-(1-(1-0.1)^10)/10</f>
        <v>2.6009553345710132E-2</v>
      </c>
      <c r="AI154" s="75">
        <f t="shared" si="100"/>
        <v>2.5847059758694974E-2</v>
      </c>
      <c r="AJ154" s="75">
        <f t="shared" si="100"/>
        <v>2.5685642271116207E-2</v>
      </c>
      <c r="AK154" s="75">
        <f t="shared" si="100"/>
        <v>2.552995073006753E-2</v>
      </c>
      <c r="AL154" s="75">
        <f t="shared" si="100"/>
        <v>2.5382794578664908E-2</v>
      </c>
      <c r="AM154" s="75">
        <f t="shared" si="100"/>
        <v>2.5245694265595822E-2</v>
      </c>
      <c r="AN154" s="75">
        <f t="shared" si="100"/>
        <v>2.5119302452195749E-2</v>
      </c>
      <c r="AO154" s="75">
        <f t="shared" si="100"/>
        <v>2.5003710210209668E-2</v>
      </c>
      <c r="AP154" s="75">
        <f t="shared" si="100"/>
        <v>2.4898661864613328E-2</v>
      </c>
      <c r="AQ154" s="75">
        <f t="shared" si="100"/>
        <v>2.4803701494654828E-2</v>
      </c>
      <c r="AR154" s="75">
        <f t="shared" si="100"/>
        <v>2.4718270251933044E-2</v>
      </c>
      <c r="AS154" s="75">
        <f t="shared" si="100"/>
        <v>2.4641769247125772E-2</v>
      </c>
      <c r="AT154" s="75">
        <f t="shared" si="100"/>
        <v>2.4573598847038733E-2</v>
      </c>
      <c r="AU154" s="75">
        <f t="shared" si="100"/>
        <v>2.4513182109326653E-2</v>
      </c>
      <c r="AV154" s="75">
        <f t="shared" si="100"/>
        <v>2.4459977743868044E-2</v>
      </c>
      <c r="AW154" s="75">
        <f t="shared" si="100"/>
        <v>2.4413486297149234E-2</v>
      </c>
      <c r="AX154" s="75">
        <f t="shared" si="100"/>
        <v>2.4373252060385819E-2</v>
      </c>
      <c r="AY154" s="75">
        <f t="shared" si="100"/>
        <v>2.4338862372011272E-2</v>
      </c>
      <c r="AZ154" s="75">
        <f t="shared" si="100"/>
        <v>2.43099454161297E-2</v>
      </c>
      <c r="BA154" s="75">
        <f t="shared" si="100"/>
        <v>2.4286167232422412E-2</v>
      </c>
      <c r="BB154" s="75">
        <f t="shared" si="100"/>
        <v>2.4267228393258788E-2</v>
      </c>
      <c r="BC154" s="75">
        <f t="shared" si="100"/>
        <v>2.4252860630543605E-2</v>
      </c>
      <c r="BD154" s="75">
        <f t="shared" si="100"/>
        <v>2.4242823580368889E-2</v>
      </c>
      <c r="BE154" s="75">
        <f t="shared" si="100"/>
        <v>2.4236901738773298E-2</v>
      </c>
      <c r="BF154" s="75">
        <f t="shared" si="100"/>
        <v>2.4234901673818643E-2</v>
      </c>
      <c r="BG154" s="75">
        <f t="shared" si="100"/>
        <v>2.4236649508913299E-2</v>
      </c>
      <c r="BH154" s="75">
        <f t="shared" si="100"/>
        <v>2.4241988673861653E-2</v>
      </c>
      <c r="BI154" s="75">
        <f t="shared" si="100"/>
        <v>2.4250777909444785E-2</v>
      </c>
    </row>
    <row r="155" spans="1:61">
      <c r="A155" s="74" t="s">
        <v>132</v>
      </c>
      <c r="B155" s="75">
        <v>1</v>
      </c>
      <c r="C155" s="75">
        <f t="shared" ref="C155:AH155" si="101">+B155/(1+C145)^10</f>
        <v>0.58622709176735244</v>
      </c>
      <c r="D155" s="75">
        <f t="shared" si="101"/>
        <v>0.38333955919194995</v>
      </c>
      <c r="E155" s="75">
        <f t="shared" si="101"/>
        <v>0.26938747573831462</v>
      </c>
      <c r="F155" s="75">
        <f t="shared" si="101"/>
        <v>0.19891455801253979</v>
      </c>
      <c r="G155" s="75">
        <f t="shared" si="101"/>
        <v>0.15226376895948615</v>
      </c>
      <c r="H155" s="75">
        <f t="shared" si="101"/>
        <v>0.11982647897245005</v>
      </c>
      <c r="I155" s="75">
        <f t="shared" si="101"/>
        <v>9.6421045205733677E-2</v>
      </c>
      <c r="J155" s="75">
        <f t="shared" si="101"/>
        <v>7.9031694127296714E-2</v>
      </c>
      <c r="K155" s="75">
        <f t="shared" si="101"/>
        <v>6.5803782921177487E-2</v>
      </c>
      <c r="L155" s="75">
        <f t="shared" si="101"/>
        <v>5.5546126079563385E-2</v>
      </c>
      <c r="M155" s="75">
        <f t="shared" si="101"/>
        <v>4.7461281980737534E-2</v>
      </c>
      <c r="N155" s="75">
        <f t="shared" si="101"/>
        <v>4.0994869208643397E-2</v>
      </c>
      <c r="O155" s="75">
        <f t="shared" si="101"/>
        <v>3.5754117174221403E-2</v>
      </c>
      <c r="P155" s="75">
        <f t="shared" si="101"/>
        <v>3.1455711995180415E-2</v>
      </c>
      <c r="Q155" s="75">
        <f t="shared" si="101"/>
        <v>2.7891872859022459E-2</v>
      </c>
      <c r="R155" s="75">
        <f t="shared" si="101"/>
        <v>2.4907903744100571E-2</v>
      </c>
      <c r="S155" s="75">
        <f t="shared" si="101"/>
        <v>2.2387059185052072E-2</v>
      </c>
      <c r="T155" s="75">
        <f t="shared" si="101"/>
        <v>2.0240193775836135E-2</v>
      </c>
      <c r="U155" s="75">
        <f t="shared" si="101"/>
        <v>1.8398682576101534E-2</v>
      </c>
      <c r="V155" s="75">
        <f t="shared" si="101"/>
        <v>1.680977718045289E-2</v>
      </c>
      <c r="W155" s="75">
        <f t="shared" si="101"/>
        <v>1.5438156677955903E-2</v>
      </c>
      <c r="X155" s="75">
        <f t="shared" si="101"/>
        <v>1.4220772242692619E-2</v>
      </c>
      <c r="Y155" s="75">
        <f t="shared" si="101"/>
        <v>1.3133655874278701E-2</v>
      </c>
      <c r="Z155" s="75">
        <f t="shared" si="101"/>
        <v>1.2221651381831452E-2</v>
      </c>
      <c r="AA155" s="75">
        <f t="shared" si="101"/>
        <v>1.1392342752712756E-2</v>
      </c>
      <c r="AB155" s="75">
        <f t="shared" si="101"/>
        <v>1.0579578645240928E-2</v>
      </c>
      <c r="AC155" s="75">
        <f t="shared" si="101"/>
        <v>9.8241341981930175E-3</v>
      </c>
      <c r="AD155" s="75">
        <f t="shared" si="101"/>
        <v>9.1290549501229067E-3</v>
      </c>
      <c r="AE155" s="75">
        <f t="shared" si="101"/>
        <v>8.493667799497456E-3</v>
      </c>
      <c r="AF155" s="75">
        <f t="shared" si="101"/>
        <v>7.9149144891289634E-3</v>
      </c>
      <c r="AG155" s="75">
        <f t="shared" si="101"/>
        <v>7.3884566812864733E-3</v>
      </c>
      <c r="AH155" s="75">
        <f t="shared" si="101"/>
        <v>6.9094508224548995E-3</v>
      </c>
      <c r="AI155" s="75">
        <f t="shared" ref="AI155:BG155" si="102">+AH155/(1+AI145)^10</f>
        <v>6.4730344691392248E-3</v>
      </c>
      <c r="AJ155" s="75">
        <f t="shared" si="102"/>
        <v>6.0746012351233338E-3</v>
      </c>
      <c r="AK155" s="75">
        <f t="shared" si="102"/>
        <v>5.7099355187610742E-3</v>
      </c>
      <c r="AL155" s="75">
        <f t="shared" si="102"/>
        <v>5.3752607962724167E-3</v>
      </c>
      <c r="AM155" s="75">
        <f t="shared" si="102"/>
        <v>5.0672382522537343E-3</v>
      </c>
      <c r="AN155" s="75">
        <f t="shared" si="102"/>
        <v>4.7829393039261871E-3</v>
      </c>
      <c r="AO155" s="75">
        <f t="shared" si="102"/>
        <v>4.5198063526672039E-3</v>
      </c>
      <c r="AP155" s="75">
        <f t="shared" si="102"/>
        <v>4.2756100557505144E-3</v>
      </c>
      <c r="AQ155" s="75">
        <f t="shared" si="102"/>
        <v>4.0484076285331244E-3</v>
      </c>
      <c r="AR155" s="75">
        <f t="shared" si="102"/>
        <v>3.8365044056360089E-3</v>
      </c>
      <c r="AS155" s="75">
        <f t="shared" si="102"/>
        <v>3.6384195640653755E-3</v>
      </c>
      <c r="AT155" s="75">
        <f t="shared" si="102"/>
        <v>3.4528561753898943E-3</v>
      </c>
      <c r="AU155" s="75">
        <f t="shared" si="102"/>
        <v>3.2786753720312964E-3</v>
      </c>
      <c r="AV155" s="75">
        <f t="shared" si="102"/>
        <v>3.1148742368786453E-3</v>
      </c>
      <c r="AW155" s="75">
        <f t="shared" si="102"/>
        <v>2.9605669656825821E-3</v>
      </c>
      <c r="AX155" s="75">
        <f t="shared" si="102"/>
        <v>2.8149688541461151E-3</v>
      </c>
      <c r="AY155" s="75">
        <f t="shared" si="102"/>
        <v>2.6773826948010772E-3</v>
      </c>
      <c r="AZ155" s="75">
        <f t="shared" si="102"/>
        <v>2.547187214718642E-3</v>
      </c>
      <c r="BA155" s="75">
        <f t="shared" si="102"/>
        <v>2.423827234024358E-3</v>
      </c>
      <c r="BB155" s="75">
        <f t="shared" si="102"/>
        <v>2.3068052720013237E-3</v>
      </c>
      <c r="BC155" s="75">
        <f t="shared" si="102"/>
        <v>2.1956743699250644E-3</v>
      </c>
      <c r="BD155" s="75">
        <f t="shared" si="102"/>
        <v>2.0900319368560676E-3</v>
      </c>
      <c r="BE155" s="75">
        <f t="shared" si="102"/>
        <v>1.989514456407234E-3</v>
      </c>
      <c r="BF155" s="75">
        <f t="shared" si="102"/>
        <v>1.8937929193889624E-3</v>
      </c>
      <c r="BG155" s="75">
        <f t="shared" si="102"/>
        <v>1.8025688697674322E-3</v>
      </c>
      <c r="BH155" s="75">
        <f>+BG155</f>
        <v>1.8025688697674322E-3</v>
      </c>
      <c r="BI155" s="75">
        <f>+BH155</f>
        <v>1.8025688697674322E-3</v>
      </c>
    </row>
    <row r="156" spans="1:61">
      <c r="A156" s="74" t="s">
        <v>130</v>
      </c>
      <c r="B156" s="75">
        <f>+B154-C145</f>
        <v>5.0283289688945951E-2</v>
      </c>
      <c r="C156" s="75">
        <f t="shared" ref="C156:K156" si="103">+C154-D145</f>
        <v>4.3815713235562992E-2</v>
      </c>
      <c r="D156" s="75">
        <f t="shared" si="103"/>
        <v>3.8870185955066208E-2</v>
      </c>
      <c r="E156" s="75">
        <f t="shared" si="103"/>
        <v>3.5206869193652339E-2</v>
      </c>
      <c r="F156" s="75">
        <f t="shared" si="103"/>
        <v>3.2445418497752926E-2</v>
      </c>
      <c r="G156" s="75">
        <f t="shared" si="103"/>
        <v>3.0323580644589343E-2</v>
      </c>
      <c r="H156" s="75">
        <f t="shared" si="103"/>
        <v>2.8657458663246128E-2</v>
      </c>
      <c r="I156" s="75">
        <f t="shared" si="103"/>
        <v>2.729998802531839E-2</v>
      </c>
      <c r="J156" s="75">
        <f t="shared" si="103"/>
        <v>2.6198913271559453E-2</v>
      </c>
      <c r="K156" s="75">
        <f t="shared" si="103"/>
        <v>2.530098164385701E-2</v>
      </c>
    </row>
    <row r="157" spans="1:61">
      <c r="A157" s="74" t="s">
        <v>92</v>
      </c>
      <c r="C157" s="75">
        <f>+EXP(C142-0.1)</f>
        <v>1.0541881173798886</v>
      </c>
      <c r="D157" s="75">
        <f>+EXP(D142-0.1)</f>
        <v>1.041454561894666</v>
      </c>
    </row>
    <row r="158" spans="1:61">
      <c r="A158" s="74" t="s">
        <v>106</v>
      </c>
    </row>
    <row r="159" spans="1:61">
      <c r="A159" s="74" t="s">
        <v>109</v>
      </c>
      <c r="B159" s="75">
        <f>+SUMPRODUCT(Base!B155:U155*B125:U125)*10</f>
        <v>4799.756140683543</v>
      </c>
    </row>
    <row r="160" spans="1:61">
      <c r="A160" s="74" t="s">
        <v>107</v>
      </c>
      <c r="B160" s="75">
        <f>+SUMPRODUCT(Base!B155:AE155*B125:AE125)*10</f>
        <v>6083.2958614635045</v>
      </c>
    </row>
    <row r="161" spans="1:122">
      <c r="A161" s="74" t="s">
        <v>108</v>
      </c>
      <c r="B161" s="75">
        <f>+SUMPRODUCT(Base!B155:BI155*B125:BI125)*10</f>
        <v>8641.6389674902966</v>
      </c>
    </row>
    <row r="163" spans="1:122" s="127" customFormat="1" ht="15">
      <c r="A163" s="126" t="s">
        <v>140</v>
      </c>
      <c r="B163" s="127">
        <v>1</v>
      </c>
      <c r="C163" s="127">
        <f t="shared" ref="C163:AH163" si="104">+B163/(1+B107)^10</f>
        <v>0.53929658360769617</v>
      </c>
      <c r="D163" s="127">
        <f t="shared" si="104"/>
        <v>0.31115401826846945</v>
      </c>
      <c r="E163" s="127">
        <f t="shared" si="104"/>
        <v>0.18926143352875904</v>
      </c>
      <c r="F163" s="127">
        <f t="shared" si="104"/>
        <v>0.11992090869521205</v>
      </c>
      <c r="G163" s="127">
        <f t="shared" si="104"/>
        <v>7.8501048067374471E-2</v>
      </c>
      <c r="H163" s="127">
        <f t="shared" si="104"/>
        <v>5.2777161430795139E-2</v>
      </c>
      <c r="I163" s="127">
        <f t="shared" si="104"/>
        <v>3.6289180356830611E-2</v>
      </c>
      <c r="J163" s="127">
        <f t="shared" si="104"/>
        <v>2.5433823683267315E-2</v>
      </c>
      <c r="K163" s="127">
        <f t="shared" si="104"/>
        <v>1.8122633806456949E-2</v>
      </c>
      <c r="L163" s="127">
        <f t="shared" si="104"/>
        <v>1.3101065200211917E-2</v>
      </c>
      <c r="M163" s="127">
        <f t="shared" si="104"/>
        <v>9.5940476170043292E-3</v>
      </c>
      <c r="N163" s="127">
        <f t="shared" si="104"/>
        <v>7.1073367427028919E-3</v>
      </c>
      <c r="O163" s="127">
        <f t="shared" si="104"/>
        <v>5.3197737527056607E-3</v>
      </c>
      <c r="P163" s="127">
        <f t="shared" si="104"/>
        <v>4.0188283814621808E-3</v>
      </c>
      <c r="Q163" s="127">
        <f t="shared" si="104"/>
        <v>3.0614269915718918E-3</v>
      </c>
      <c r="R163" s="127">
        <f t="shared" si="104"/>
        <v>2.349720815129745E-3</v>
      </c>
      <c r="S163" s="127">
        <f t="shared" si="104"/>
        <v>1.8158142095324049E-3</v>
      </c>
      <c r="T163" s="127">
        <f t="shared" si="104"/>
        <v>1.4119658078446682E-3</v>
      </c>
      <c r="U163" s="127">
        <f t="shared" si="104"/>
        <v>1.1041981953923881E-3</v>
      </c>
      <c r="V163" s="127">
        <f t="shared" si="104"/>
        <v>8.6806954396157951E-4</v>
      </c>
      <c r="W163" s="127">
        <f t="shared" si="104"/>
        <v>6.8584268784203375E-4</v>
      </c>
      <c r="X163" s="127">
        <f t="shared" si="104"/>
        <v>5.4486404493058382E-4</v>
      </c>
      <c r="Y163" s="127">
        <f t="shared" si="104"/>
        <v>4.3308017116181548E-4</v>
      </c>
      <c r="Z163" s="127">
        <f t="shared" si="104"/>
        <v>3.4587545599069176E-4</v>
      </c>
      <c r="AA163" s="127">
        <f t="shared" si="104"/>
        <v>2.7913442035302767E-4</v>
      </c>
      <c r="AB163" s="127">
        <f t="shared" si="104"/>
        <v>2.2369339433605864E-4</v>
      </c>
      <c r="AC163" s="127">
        <f t="shared" si="104"/>
        <v>1.7917094531240882E-4</v>
      </c>
      <c r="AD163" s="127">
        <f t="shared" si="104"/>
        <v>1.435648376998678E-4</v>
      </c>
      <c r="AE163" s="127">
        <f t="shared" si="104"/>
        <v>1.151537993465212E-4</v>
      </c>
      <c r="AF163" s="127">
        <f t="shared" si="104"/>
        <v>9.2500154099226501E-5</v>
      </c>
      <c r="AG163" s="127">
        <f t="shared" si="104"/>
        <v>7.4429553973324206E-5</v>
      </c>
      <c r="AH163" s="127">
        <f t="shared" si="104"/>
        <v>5.9997517393953475E-5</v>
      </c>
      <c r="AI163" s="127">
        <f t="shared" ref="AI163:BI163" si="105">+AH163/(1+AH107)^10</f>
        <v>4.8451976046862109E-5</v>
      </c>
      <c r="AJ163" s="127">
        <f t="shared" si="105"/>
        <v>3.9197540639152788E-5</v>
      </c>
      <c r="AK163" s="127">
        <f t="shared" si="105"/>
        <v>3.176417594767325E-5</v>
      </c>
      <c r="AL163" s="127">
        <f t="shared" si="105"/>
        <v>2.5781069045880883E-5</v>
      </c>
      <c r="AM163" s="127">
        <f t="shared" si="105"/>
        <v>2.0955476647348186E-5</v>
      </c>
      <c r="AN163" s="127">
        <f t="shared" si="105"/>
        <v>1.7055913947116591E-5</v>
      </c>
      <c r="AO163" s="127">
        <f t="shared" si="105"/>
        <v>1.3898937441292376E-5</v>
      </c>
      <c r="AP163" s="127">
        <f t="shared" si="105"/>
        <v>1.1338813927508592E-5</v>
      </c>
      <c r="AQ163" s="127">
        <f t="shared" si="105"/>
        <v>9.2594658778947292E-6</v>
      </c>
      <c r="AR163" s="127">
        <f t="shared" si="105"/>
        <v>7.5681936370789421E-6</v>
      </c>
      <c r="AS163" s="127">
        <f t="shared" si="105"/>
        <v>6.1907769353614171E-6</v>
      </c>
      <c r="AT163" s="127">
        <f t="shared" si="105"/>
        <v>5.0676447443329586E-6</v>
      </c>
      <c r="AU163" s="127">
        <f t="shared" si="105"/>
        <v>4.1508725487755843E-6</v>
      </c>
      <c r="AV163" s="127">
        <f t="shared" si="105"/>
        <v>3.4018213074579044E-6</v>
      </c>
      <c r="AW163" s="127">
        <f t="shared" si="105"/>
        <v>2.7892751982748331E-6</v>
      </c>
      <c r="AX163" s="127">
        <f t="shared" si="105"/>
        <v>2.2879681728285889E-6</v>
      </c>
      <c r="AY163" s="127">
        <f t="shared" si="105"/>
        <v>1.8774145554193122E-6</v>
      </c>
      <c r="AZ163" s="127">
        <f t="shared" si="105"/>
        <v>1.5409781917670058E-6</v>
      </c>
      <c r="BA163" s="127">
        <f t="shared" si="105"/>
        <v>1.2651293892492045E-6</v>
      </c>
      <c r="BB163" s="127">
        <f t="shared" si="105"/>
        <v>1.0388501793382905E-6</v>
      </c>
      <c r="BC163" s="127">
        <f t="shared" si="105"/>
        <v>8.5315710337472978E-7</v>
      </c>
      <c r="BD163" s="127">
        <f t="shared" si="105"/>
        <v>7.0071740323950179E-7</v>
      </c>
      <c r="BE163" s="127">
        <f t="shared" si="105"/>
        <v>5.7553966362589882E-7</v>
      </c>
      <c r="BF163" s="127">
        <f t="shared" si="105"/>
        <v>4.7272396079167493E-7</v>
      </c>
      <c r="BG163" s="127">
        <f t="shared" si="105"/>
        <v>3.8825969460164534E-7</v>
      </c>
      <c r="BH163" s="127">
        <f t="shared" si="105"/>
        <v>3.1886172126670011E-7</v>
      </c>
      <c r="BI163" s="127">
        <f t="shared" si="105"/>
        <v>2.7475269666604835E-7</v>
      </c>
    </row>
    <row r="164" spans="1:122" s="81" customFormat="1" ht="15">
      <c r="A164" s="107"/>
      <c r="C164" s="81">
        <f t="shared" ref="C164:AA164" si="106">-LN(C163/B163)/10*100</f>
        <v>6.1748961152329658</v>
      </c>
      <c r="D164" s="81">
        <f t="shared" si="106"/>
        <v>5.4997764227834534</v>
      </c>
      <c r="E164" s="81">
        <f t="shared" si="106"/>
        <v>4.9715871974063877</v>
      </c>
      <c r="F164" s="81">
        <f t="shared" si="106"/>
        <v>4.5629687416244842</v>
      </c>
      <c r="G164" s="81">
        <f t="shared" si="106"/>
        <v>4.2372045540142649</v>
      </c>
      <c r="H164" s="81">
        <f t="shared" si="106"/>
        <v>3.9703342739910497</v>
      </c>
      <c r="I164" s="81">
        <f t="shared" si="106"/>
        <v>3.7455891343061674</v>
      </c>
      <c r="J164" s="81">
        <f t="shared" si="106"/>
        <v>3.5543970579589317</v>
      </c>
      <c r="K164" s="81">
        <f t="shared" si="106"/>
        <v>3.3891828564111117</v>
      </c>
      <c r="L164" s="81">
        <f t="shared" si="106"/>
        <v>3.2446810371459565</v>
      </c>
      <c r="M164" s="81">
        <f t="shared" si="106"/>
        <v>3.115506736204825</v>
      </c>
      <c r="N164" s="81">
        <f t="shared" si="106"/>
        <v>3.0001527171668521</v>
      </c>
      <c r="O164" s="81">
        <f t="shared" si="106"/>
        <v>2.8969681979517272</v>
      </c>
      <c r="P164" s="81">
        <f t="shared" si="106"/>
        <v>2.8044036200790385</v>
      </c>
      <c r="Q164" s="81">
        <f t="shared" si="106"/>
        <v>2.721092683764883</v>
      </c>
      <c r="R164" s="81">
        <f t="shared" si="106"/>
        <v>2.6458462535183385</v>
      </c>
      <c r="S164" s="81">
        <f t="shared" si="106"/>
        <v>2.5776255160697259</v>
      </c>
      <c r="T164" s="81">
        <f t="shared" si="106"/>
        <v>2.5155104404872701</v>
      </c>
      <c r="U164" s="81">
        <f t="shared" si="106"/>
        <v>2.4586346681619515</v>
      </c>
      <c r="V164" s="81">
        <f t="shared" si="106"/>
        <v>2.4060290431399798</v>
      </c>
      <c r="W164" s="81">
        <f t="shared" si="106"/>
        <v>2.3562354780837684</v>
      </c>
      <c r="X164" s="81">
        <f t="shared" si="106"/>
        <v>2.3011197871371505</v>
      </c>
      <c r="Y164" s="81">
        <f t="shared" si="106"/>
        <v>2.2961344103776997</v>
      </c>
      <c r="Z164" s="81">
        <f t="shared" si="106"/>
        <v>2.2484410718779317</v>
      </c>
      <c r="AA164" s="81">
        <f t="shared" si="106"/>
        <v>2.1438529729845501</v>
      </c>
    </row>
    <row r="165" spans="1:122" s="81" customFormat="1" ht="15">
      <c r="A165" s="107" t="s">
        <v>106</v>
      </c>
    </row>
    <row r="166" spans="1:122" s="81" customFormat="1" ht="15">
      <c r="A166" s="107" t="s">
        <v>109</v>
      </c>
      <c r="B166" s="81">
        <f>+SUMPRODUCT(Base!B163:U163*B125:U125)*10</f>
        <v>2211.9166308364861</v>
      </c>
    </row>
    <row r="167" spans="1:122" s="81" customFormat="1" ht="15">
      <c r="A167" s="107" t="s">
        <v>107</v>
      </c>
      <c r="B167" s="81">
        <f>+SUMPRODUCT(Base!B163:AE163*B125:AE125)*10</f>
        <v>2250.1072523601615</v>
      </c>
    </row>
    <row r="168" spans="1:122" s="81" customFormat="1" ht="15">
      <c r="A168" s="107" t="s">
        <v>108</v>
      </c>
      <c r="B168" s="81">
        <f>+SUMPRODUCT(Base!B163:BI163*B125:BI125)*10</f>
        <v>2258.4347287585165</v>
      </c>
    </row>
    <row r="171" spans="1:122" ht="18.75">
      <c r="A171" s="265" t="s">
        <v>261</v>
      </c>
    </row>
    <row r="172" spans="1:122" s="150" customFormat="1" ht="16.5">
      <c r="A172" s="266" t="s">
        <v>262</v>
      </c>
      <c r="B172" s="277" t="s">
        <v>276</v>
      </c>
      <c r="C172" s="277" t="s">
        <v>277</v>
      </c>
      <c r="D172" s="277" t="s">
        <v>263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  <c r="AY172" s="277"/>
      <c r="AZ172" s="277"/>
      <c r="BA172" s="277"/>
      <c r="BB172" s="277"/>
      <c r="BC172" s="277"/>
      <c r="BD172" s="277"/>
      <c r="BE172" s="277"/>
      <c r="BF172" s="277"/>
      <c r="BG172" s="277"/>
      <c r="BH172" s="277"/>
      <c r="BI172" s="277"/>
      <c r="BJ172" s="277"/>
      <c r="BK172" s="277"/>
      <c r="BL172" s="277"/>
      <c r="BM172" s="277"/>
      <c r="BN172" s="277"/>
      <c r="BO172" s="277"/>
      <c r="BP172" s="277"/>
      <c r="BQ172" s="277"/>
      <c r="BR172" s="277"/>
      <c r="BS172" s="277"/>
      <c r="BT172" s="277"/>
      <c r="BU172" s="277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7"/>
      <c r="DB172" s="277"/>
      <c r="DC172" s="277"/>
      <c r="DD172" s="277"/>
      <c r="DE172" s="277"/>
      <c r="DF172" s="277"/>
      <c r="DG172" s="277"/>
      <c r="DH172" s="277"/>
      <c r="DI172" s="277"/>
      <c r="DJ172" s="277"/>
      <c r="DK172" s="277"/>
      <c r="DL172" s="277"/>
      <c r="DM172" s="277"/>
      <c r="DN172" s="277"/>
      <c r="DO172" s="277"/>
      <c r="DP172" s="277"/>
      <c r="DQ172" s="277"/>
      <c r="DR172" s="277"/>
    </row>
    <row r="173" spans="1:122" s="65" customFormat="1" ht="16.5">
      <c r="A173" s="150" t="s">
        <v>264</v>
      </c>
      <c r="B173" s="260">
        <v>0.5</v>
      </c>
      <c r="C173" s="259">
        <v>7.7932261181183002E-3</v>
      </c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  <c r="CL173" s="257"/>
      <c r="CM173" s="257"/>
      <c r="CN173" s="257"/>
      <c r="CO173" s="257"/>
      <c r="CP173" s="257"/>
      <c r="CQ173" s="257"/>
      <c r="CR173" s="257"/>
      <c r="CS173" s="257"/>
      <c r="CT173" s="257"/>
      <c r="CU173" s="257"/>
      <c r="CV173" s="257"/>
      <c r="CW173" s="257"/>
      <c r="CX173" s="257"/>
      <c r="CY173" s="257"/>
      <c r="CZ173" s="257"/>
      <c r="DA173" s="257"/>
      <c r="DB173" s="257"/>
      <c r="DC173" s="257"/>
      <c r="DD173" s="257"/>
      <c r="DE173" s="257"/>
      <c r="DF173" s="257"/>
      <c r="DG173" s="257"/>
      <c r="DH173" s="257"/>
      <c r="DI173" s="257"/>
      <c r="DJ173" s="257"/>
      <c r="DK173" s="257"/>
      <c r="DL173" s="257"/>
      <c r="DM173" s="257"/>
      <c r="DN173" s="257"/>
      <c r="DO173" s="257"/>
      <c r="DP173" s="257"/>
      <c r="DQ173" s="257"/>
      <c r="DR173" s="257"/>
    </row>
    <row r="174" spans="1:122" s="65" customFormat="1" ht="16.5">
      <c r="A174" s="150" t="s">
        <v>265</v>
      </c>
      <c r="B174" s="260">
        <v>0.26</v>
      </c>
      <c r="C174" s="259">
        <v>3.1403152207182497E-2</v>
      </c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  <c r="CL174" s="257"/>
      <c r="CM174" s="257"/>
      <c r="CN174" s="257"/>
      <c r="CO174" s="257"/>
      <c r="CP174" s="257"/>
      <c r="CQ174" s="257"/>
      <c r="CR174" s="257"/>
      <c r="CS174" s="257"/>
      <c r="CT174" s="257"/>
      <c r="CU174" s="257"/>
      <c r="CV174" s="257"/>
      <c r="CW174" s="257"/>
      <c r="CX174" s="257"/>
      <c r="CY174" s="257"/>
      <c r="CZ174" s="257"/>
      <c r="DA174" s="257"/>
      <c r="DB174" s="257"/>
      <c r="DC174" s="257"/>
      <c r="DD174" s="257"/>
      <c r="DE174" s="257"/>
      <c r="DF174" s="257"/>
      <c r="DG174" s="257"/>
      <c r="DH174" s="257"/>
      <c r="DI174" s="257"/>
      <c r="DJ174" s="257"/>
      <c r="DK174" s="257"/>
      <c r="DL174" s="257"/>
      <c r="DM174" s="257"/>
      <c r="DN174" s="257"/>
      <c r="DO174" s="257"/>
      <c r="DP174" s="257"/>
      <c r="DQ174" s="257"/>
      <c r="DR174" s="257"/>
    </row>
    <row r="175" spans="1:122" s="65" customFormat="1" ht="16.5">
      <c r="A175" s="150" t="s">
        <v>266</v>
      </c>
      <c r="B175" s="260">
        <v>7.3</v>
      </c>
      <c r="C175" s="259">
        <v>1.7607798289603967E-3</v>
      </c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  <c r="CL175" s="257"/>
      <c r="CM175" s="257"/>
      <c r="CN175" s="257"/>
      <c r="CO175" s="257"/>
      <c r="CP175" s="257"/>
      <c r="CQ175" s="257"/>
      <c r="CR175" s="257"/>
      <c r="CS175" s="257"/>
      <c r="CT175" s="257"/>
      <c r="CU175" s="257"/>
      <c r="CV175" s="257"/>
      <c r="CW175" s="257"/>
      <c r="CX175" s="257"/>
      <c r="CY175" s="257"/>
      <c r="CZ175" s="257"/>
      <c r="DA175" s="257"/>
      <c r="DB175" s="257"/>
      <c r="DC175" s="257"/>
      <c r="DD175" s="257"/>
      <c r="DE175" s="257"/>
      <c r="DF175" s="257"/>
      <c r="DG175" s="257"/>
      <c r="DH175" s="257"/>
      <c r="DI175" s="257"/>
      <c r="DJ175" s="257"/>
      <c r="DK175" s="257"/>
      <c r="DL175" s="257"/>
      <c r="DM175" s="257"/>
      <c r="DN175" s="257"/>
      <c r="DO175" s="257"/>
      <c r="DP175" s="257"/>
      <c r="DQ175" s="257"/>
      <c r="DR175" s="257"/>
    </row>
    <row r="176" spans="1:122" s="65" customFormat="1" ht="16.5">
      <c r="A176" s="150" t="s">
        <v>267</v>
      </c>
      <c r="B176" s="260">
        <v>56.6</v>
      </c>
      <c r="C176" s="259">
        <v>9.936641385989332E-5</v>
      </c>
      <c r="D176" s="261">
        <v>3</v>
      </c>
      <c r="E176" s="257"/>
      <c r="F176" s="258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  <c r="CL176" s="257"/>
      <c r="CM176" s="257"/>
      <c r="CN176" s="257"/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257"/>
      <c r="CY176" s="257"/>
      <c r="CZ176" s="257"/>
      <c r="DA176" s="257"/>
      <c r="DB176" s="257"/>
      <c r="DC176" s="257"/>
      <c r="DD176" s="257"/>
      <c r="DE176" s="257"/>
      <c r="DF176" s="257"/>
      <c r="DG176" s="257"/>
      <c r="DH176" s="257"/>
      <c r="DI176" s="257"/>
      <c r="DJ176" s="257"/>
      <c r="DK176" s="257"/>
      <c r="DL176" s="257"/>
      <c r="DM176" s="257"/>
      <c r="DN176" s="257"/>
      <c r="DO176" s="257"/>
      <c r="DP176" s="257"/>
      <c r="DQ176" s="257"/>
      <c r="DR176" s="257"/>
    </row>
    <row r="177" spans="1:122" s="65" customFormat="1" ht="16.5">
      <c r="A177" s="150" t="s">
        <v>268</v>
      </c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  <c r="CL177" s="257"/>
      <c r="CM177" s="257"/>
      <c r="CN177" s="257"/>
      <c r="CO177" s="257"/>
      <c r="CP177" s="257"/>
      <c r="CQ177" s="257"/>
      <c r="CR177" s="257"/>
      <c r="CS177" s="257"/>
      <c r="CT177" s="257"/>
      <c r="CU177" s="257"/>
      <c r="CV177" s="257"/>
      <c r="CW177" s="257"/>
      <c r="CX177" s="257"/>
      <c r="CY177" s="257"/>
      <c r="CZ177" s="257"/>
      <c r="DA177" s="257"/>
      <c r="DB177" s="257"/>
      <c r="DC177" s="257"/>
      <c r="DD177" s="257"/>
      <c r="DE177" s="257"/>
      <c r="DF177" s="257"/>
      <c r="DG177" s="257"/>
      <c r="DH177" s="257"/>
      <c r="DI177" s="257"/>
      <c r="DJ177" s="257"/>
      <c r="DK177" s="257"/>
      <c r="DL177" s="257"/>
      <c r="DM177" s="257"/>
      <c r="DN177" s="257"/>
      <c r="DO177" s="257"/>
      <c r="DP177" s="257"/>
      <c r="DQ177" s="257"/>
      <c r="DR177" s="257"/>
    </row>
    <row r="178" spans="1:122" s="268" customFormat="1" ht="15.75" customHeight="1">
      <c r="A178" s="267" t="s">
        <v>270</v>
      </c>
      <c r="B178" s="276">
        <v>0.1</v>
      </c>
      <c r="C178" s="276">
        <f t="shared" ref="C178:AH178" si="107">+B178+$C173*C121</f>
        <v>0.10763736159575595</v>
      </c>
      <c r="D178" s="276">
        <f t="shared" si="107"/>
        <v>0.11845560407506323</v>
      </c>
      <c r="E178" s="276">
        <f t="shared" si="107"/>
        <v>0.13229915493309294</v>
      </c>
      <c r="F178" s="276">
        <f t="shared" si="107"/>
        <v>0.14900298760548558</v>
      </c>
      <c r="G178" s="276">
        <f t="shared" si="107"/>
        <v>0.16839031729267362</v>
      </c>
      <c r="H178" s="276">
        <f t="shared" si="107"/>
        <v>0.19027926729134925</v>
      </c>
      <c r="I178" s="276">
        <f t="shared" si="107"/>
        <v>0.2144906106540784</v>
      </c>
      <c r="J178" s="276">
        <f t="shared" si="107"/>
        <v>0.24085373281974276</v>
      </c>
      <c r="K178" s="276">
        <f t="shared" si="107"/>
        <v>0.26921032741945111</v>
      </c>
      <c r="L178" s="276">
        <f t="shared" si="107"/>
        <v>0.29941621007210739</v>
      </c>
      <c r="M178" s="276">
        <f t="shared" si="107"/>
        <v>0.33142769404618122</v>
      </c>
      <c r="N178" s="276">
        <f t="shared" si="107"/>
        <v>0.36518847867123083</v>
      </c>
      <c r="O178" s="276">
        <f t="shared" si="107"/>
        <v>0.40063728970998996</v>
      </c>
      <c r="P178" s="276">
        <f t="shared" si="107"/>
        <v>0.43771250390551303</v>
      </c>
      <c r="Q178" s="276">
        <f t="shared" si="107"/>
        <v>0.4763548293512736</v>
      </c>
      <c r="R178" s="276">
        <f t="shared" si="107"/>
        <v>0.51650874587759776</v>
      </c>
      <c r="S178" s="276">
        <f t="shared" si="107"/>
        <v>0.55812316687495045</v>
      </c>
      <c r="T178" s="276">
        <f t="shared" si="107"/>
        <v>0.60115162407722911</v>
      </c>
      <c r="U178" s="276">
        <f t="shared" si="107"/>
        <v>0.64555217221405725</v>
      </c>
      <c r="V178" s="276">
        <f t="shared" si="107"/>
        <v>0.69128714345818354</v>
      </c>
      <c r="W178" s="276">
        <f t="shared" si="107"/>
        <v>0.73832284286236893</v>
      </c>
      <c r="X178" s="276">
        <f t="shared" si="107"/>
        <v>0.78662926507001574</v>
      </c>
      <c r="Y178" s="276">
        <f t="shared" si="107"/>
        <v>0.83618003629267057</v>
      </c>
      <c r="Z178" s="276">
        <f t="shared" si="107"/>
        <v>0.88695186948060223</v>
      </c>
      <c r="AA178" s="276">
        <f t="shared" si="107"/>
        <v>0.93852947060929393</v>
      </c>
      <c r="AB178" s="276">
        <f t="shared" si="107"/>
        <v>0.99025395659082927</v>
      </c>
      <c r="AC178" s="276">
        <f t="shared" si="107"/>
        <v>1.0417282092459259</v>
      </c>
      <c r="AD178" s="276">
        <f t="shared" si="107"/>
        <v>1.0927283374728896</v>
      </c>
      <c r="AE178" s="276">
        <f t="shared" si="107"/>
        <v>1.1431435099227314</v>
      </c>
      <c r="AF178" s="276">
        <f t="shared" si="107"/>
        <v>1.1929351678031703</v>
      </c>
      <c r="AG178" s="276">
        <f t="shared" si="107"/>
        <v>1.2421095005846974</v>
      </c>
      <c r="AH178" s="276">
        <f t="shared" si="107"/>
        <v>1.2906990089685826</v>
      </c>
      <c r="AI178" s="276">
        <f t="shared" ref="AI178:BN178" si="108">+AH178+$C173*AI121</f>
        <v>1.3387502948172862</v>
      </c>
      <c r="AJ178" s="276">
        <f t="shared" si="108"/>
        <v>1.3863161119983458</v>
      </c>
      <c r="AK178" s="276">
        <f t="shared" si="108"/>
        <v>1.4334503227380029</v>
      </c>
      <c r="AL178" s="276">
        <f t="shared" si="108"/>
        <v>1.4802048231109919</v>
      </c>
      <c r="AM178" s="276">
        <f t="shared" si="108"/>
        <v>1.526627790263791</v>
      </c>
      <c r="AN178" s="276">
        <f t="shared" si="108"/>
        <v>1.5727628041557051</v>
      </c>
      <c r="AO178" s="276">
        <f t="shared" si="108"/>
        <v>1.61864853579558</v>
      </c>
      <c r="AP178" s="276">
        <f t="shared" si="108"/>
        <v>1.6643187909728507</v>
      </c>
      <c r="AQ178" s="276">
        <f t="shared" si="108"/>
        <v>1.709802766168846</v>
      </c>
      <c r="AR178" s="276">
        <f t="shared" si="108"/>
        <v>1.7551254205152018</v>
      </c>
      <c r="AS178" s="276">
        <f t="shared" si="108"/>
        <v>1.8003079004582909</v>
      </c>
      <c r="AT178" s="276">
        <f t="shared" si="108"/>
        <v>1.8453679764621282</v>
      </c>
      <c r="AU178" s="276">
        <f t="shared" si="108"/>
        <v>1.8903204666367486</v>
      </c>
      <c r="AV178" s="276">
        <f t="shared" si="108"/>
        <v>1.9351776327313435</v>
      </c>
      <c r="AW178" s="276">
        <f t="shared" si="108"/>
        <v>1.9799495409800074</v>
      </c>
      <c r="AX178" s="276">
        <f t="shared" si="108"/>
        <v>2.0246443848950797</v>
      </c>
      <c r="AY178" s="276">
        <f t="shared" si="108"/>
        <v>2.0692687700216847</v>
      </c>
      <c r="AZ178" s="276">
        <f t="shared" si="108"/>
        <v>2.1138279624297289</v>
      </c>
      <c r="BA178" s="276">
        <f t="shared" si="108"/>
        <v>2.1583261037016928</v>
      </c>
      <c r="BB178" s="276">
        <f t="shared" si="108"/>
        <v>2.202766395639236</v>
      </c>
      <c r="BC178" s="276">
        <f t="shared" si="108"/>
        <v>2.2471512580421087</v>
      </c>
      <c r="BD178" s="276">
        <f t="shared" si="108"/>
        <v>2.2914824628354289</v>
      </c>
      <c r="BE178" s="276">
        <f t="shared" si="108"/>
        <v>2.335761247622111</v>
      </c>
      <c r="BF178" s="276">
        <f t="shared" si="108"/>
        <v>2.3799884114737115</v>
      </c>
      <c r="BG178" s="276">
        <f t="shared" si="108"/>
        <v>2.4241643954830678</v>
      </c>
      <c r="BH178" s="276">
        <f t="shared" si="108"/>
        <v>2.4682893503098131</v>
      </c>
      <c r="BI178" s="276">
        <f t="shared" si="108"/>
        <v>2.5123631926698273</v>
      </c>
      <c r="BJ178" s="276">
        <f t="shared" si="108"/>
        <v>2.5558993550941018</v>
      </c>
      <c r="BK178" s="276">
        <f t="shared" si="108"/>
        <v>2.5990488916860763</v>
      </c>
      <c r="BL178" s="276">
        <f t="shared" si="108"/>
        <v>2.6419139932715043</v>
      </c>
      <c r="BM178" s="276">
        <f t="shared" si="108"/>
        <v>2.6845637651822822</v>
      </c>
      <c r="BN178" s="276">
        <f t="shared" si="108"/>
        <v>2.727044908777402</v>
      </c>
      <c r="BO178" s="276">
        <f t="shared" ref="BO178:CX178" si="109">+BN178+$C173*BO121</f>
        <v>2.7693889534413811</v>
      </c>
      <c r="BP178" s="276">
        <f t="shared" si="109"/>
        <v>2.8116171535748697</v>
      </c>
      <c r="BQ178" s="276">
        <f t="shared" si="109"/>
        <v>2.8537438049019253</v>
      </c>
      <c r="BR178" s="276">
        <f t="shared" si="109"/>
        <v>2.8957784906518853</v>
      </c>
      <c r="BS178" s="276">
        <f t="shared" si="109"/>
        <v>2.9377276031966377</v>
      </c>
      <c r="BT178" s="276">
        <f t="shared" si="109"/>
        <v>2.9795953750679418</v>
      </c>
      <c r="BU178" s="276">
        <f t="shared" si="109"/>
        <v>3.0213845777088553</v>
      </c>
      <c r="BV178" s="276">
        <f t="shared" si="109"/>
        <v>3.0630969951643485</v>
      </c>
      <c r="BW178" s="276">
        <f t="shared" si="109"/>
        <v>3.1047337452952903</v>
      </c>
      <c r="BX178" s="276">
        <f t="shared" si="109"/>
        <v>3.1462954976652044</v>
      </c>
      <c r="BY178" s="276">
        <f t="shared" si="109"/>
        <v>3.1877826213853333</v>
      </c>
      <c r="BZ178" s="276">
        <f t="shared" si="109"/>
        <v>3.2291952854638866</v>
      </c>
      <c r="CA178" s="276">
        <f t="shared" si="109"/>
        <v>3.2705335269341052</v>
      </c>
      <c r="CB178" s="276">
        <f t="shared" si="109"/>
        <v>3.3117972971122072</v>
      </c>
      <c r="CC178" s="276">
        <f t="shared" si="109"/>
        <v>3.3529864930019841</v>
      </c>
      <c r="CD178" s="276">
        <f t="shared" si="109"/>
        <v>3.3941009786043796</v>
      </c>
      <c r="CE178" s="276">
        <f t="shared" si="109"/>
        <v>3.4351405993603512</v>
      </c>
      <c r="CF178" s="276">
        <f t="shared" si="109"/>
        <v>3.4761051919185215</v>
      </c>
      <c r="CG178" s="276">
        <f t="shared" si="109"/>
        <v>3.5169945907163069</v>
      </c>
      <c r="CH178" s="276">
        <f t="shared" si="109"/>
        <v>3.5578086323866351</v>
      </c>
      <c r="CI178" s="276">
        <f t="shared" si="109"/>
        <v>3.5985471586790414</v>
      </c>
      <c r="CJ178" s="276">
        <f t="shared" si="109"/>
        <v>3.6392100183644462</v>
      </c>
      <c r="CK178" s="276">
        <f t="shared" si="109"/>
        <v>3.6797970684438361</v>
      </c>
      <c r="CL178" s="276">
        <f t="shared" si="109"/>
        <v>3.7203081748797051</v>
      </c>
      <c r="CM178" s="276">
        <f t="shared" si="109"/>
        <v>3.7607432130001346</v>
      </c>
      <c r="CN178" s="276">
        <f t="shared" si="109"/>
        <v>3.8011020676783867</v>
      </c>
      <c r="CO178" s="276">
        <f t="shared" si="109"/>
        <v>3.841384633358806</v>
      </c>
      <c r="CP178" s="276">
        <f t="shared" si="109"/>
        <v>3.8815908139778954</v>
      </c>
      <c r="CQ178" s="276">
        <f t="shared" si="109"/>
        <v>3.9217205228144096</v>
      </c>
      <c r="CR178" s="276">
        <f t="shared" si="109"/>
        <v>3.961773682291986</v>
      </c>
      <c r="CS178" s="276">
        <f t="shared" si="109"/>
        <v>4.0017502237507232</v>
      </c>
      <c r="CT178" s="276">
        <f t="shared" si="109"/>
        <v>4.0416500871992014</v>
      </c>
      <c r="CU178" s="276">
        <f t="shared" si="109"/>
        <v>4.081473221055024</v>
      </c>
      <c r="CV178" s="276">
        <f t="shared" si="109"/>
        <v>4.1212195818795783</v>
      </c>
      <c r="CW178" s="276">
        <f t="shared" si="109"/>
        <v>4.1608891341110503</v>
      </c>
      <c r="CX178" s="276">
        <f t="shared" si="109"/>
        <v>4.1943319958996534</v>
      </c>
      <c r="CY178" s="276"/>
      <c r="CZ178" s="276"/>
      <c r="DA178" s="276"/>
      <c r="DB178" s="276"/>
      <c r="DC178" s="276"/>
      <c r="DD178" s="276"/>
      <c r="DE178" s="276"/>
      <c r="DF178" s="276"/>
      <c r="DG178" s="276"/>
      <c r="DH178" s="276"/>
      <c r="DI178" s="276"/>
      <c r="DJ178" s="276"/>
      <c r="DK178" s="276"/>
      <c r="DL178" s="276"/>
      <c r="DM178" s="276"/>
      <c r="DN178" s="276"/>
      <c r="DO178" s="276"/>
      <c r="DP178" s="276"/>
      <c r="DQ178" s="276"/>
      <c r="DR178" s="276"/>
    </row>
    <row r="179" spans="1:122" s="268" customFormat="1" ht="16.5">
      <c r="A179" s="268" t="s">
        <v>265</v>
      </c>
      <c r="B179" s="276">
        <v>0.01</v>
      </c>
      <c r="C179" s="276">
        <f t="shared" ref="C179:AH179" si="110">+B179+$C174*($B174-B179)*C$121</f>
        <v>1.7693772290759711E-2</v>
      </c>
      <c r="D179" s="276">
        <f t="shared" si="110"/>
        <v>2.8256528461797218E-2</v>
      </c>
      <c r="E179" s="276">
        <f t="shared" si="110"/>
        <v>4.118392217655939E-2</v>
      </c>
      <c r="F179" s="276">
        <f t="shared" si="110"/>
        <v>5.5912178267040383E-2</v>
      </c>
      <c r="G179" s="276">
        <f t="shared" si="110"/>
        <v>7.1855949447640233E-2</v>
      </c>
      <c r="H179" s="276">
        <f t="shared" si="110"/>
        <v>8.8450725109469303E-2</v>
      </c>
      <c r="I179" s="276">
        <f t="shared" si="110"/>
        <v>0.10518719037029009</v>
      </c>
      <c r="J179" s="276">
        <f t="shared" si="110"/>
        <v>0.12163316823949916</v>
      </c>
      <c r="K179" s="276">
        <f t="shared" si="110"/>
        <v>0.1374435384013894</v>
      </c>
      <c r="L179" s="276">
        <f t="shared" si="110"/>
        <v>0.15236061471016668</v>
      </c>
      <c r="M179" s="276">
        <f t="shared" si="110"/>
        <v>0.16624520225641459</v>
      </c>
      <c r="N179" s="276">
        <f t="shared" si="110"/>
        <v>0.17899966000537496</v>
      </c>
      <c r="O179" s="276">
        <f t="shared" si="110"/>
        <v>0.19056995633895618</v>
      </c>
      <c r="P179" s="276">
        <f t="shared" si="110"/>
        <v>0.20094254304749987</v>
      </c>
      <c r="Q179" s="276">
        <f t="shared" si="110"/>
        <v>0.21013843717757993</v>
      </c>
      <c r="R179" s="276">
        <f t="shared" si="110"/>
        <v>0.21820613763758384</v>
      </c>
      <c r="S179" s="276">
        <f t="shared" si="110"/>
        <v>0.2252144319457085</v>
      </c>
      <c r="T179" s="276">
        <f t="shared" si="110"/>
        <v>0.23124573069924631</v>
      </c>
      <c r="U179" s="276">
        <f t="shared" si="110"/>
        <v>0.23639027171786312</v>
      </c>
      <c r="V179" s="276">
        <f t="shared" si="110"/>
        <v>0.24074133466307593</v>
      </c>
      <c r="W179" s="276">
        <f t="shared" si="110"/>
        <v>0.24439147665843397</v>
      </c>
      <c r="X179" s="276">
        <f t="shared" si="110"/>
        <v>0.24742972072105232</v>
      </c>
      <c r="Y179" s="276">
        <f t="shared" si="110"/>
        <v>0.24993959120832057</v>
      </c>
      <c r="Z179" s="276">
        <f t="shared" si="110"/>
        <v>0.2519978237455589</v>
      </c>
      <c r="AA179" s="276">
        <f t="shared" si="110"/>
        <v>0.25366094999790478</v>
      </c>
      <c r="AB179" s="276">
        <f t="shared" si="110"/>
        <v>0.25498217361387715</v>
      </c>
      <c r="AC179" s="276">
        <f t="shared" si="110"/>
        <v>0.25602296010728626</v>
      </c>
      <c r="AD179" s="276">
        <f t="shared" si="110"/>
        <v>0.25684027080265953</v>
      </c>
      <c r="AE179" s="276">
        <f t="shared" si="110"/>
        <v>0.25748217037622423</v>
      </c>
      <c r="AF179" s="276">
        <f t="shared" si="110"/>
        <v>0.25798734193616307</v>
      </c>
      <c r="AG179" s="276">
        <f t="shared" si="110"/>
        <v>0.25838615046769109</v>
      </c>
      <c r="AH179" s="276">
        <f t="shared" si="110"/>
        <v>0.25870213186301971</v>
      </c>
      <c r="AI179" s="276">
        <f t="shared" ref="AI179:BN179" si="111">+AH179+$C174*($B174-AH179)*AI$121</f>
        <v>0.25895343132059995</v>
      </c>
      <c r="AJ179" s="276">
        <f t="shared" si="111"/>
        <v>0.25915402565501455</v>
      </c>
      <c r="AK179" s="276">
        <f t="shared" si="111"/>
        <v>0.25931470105839266</v>
      </c>
      <c r="AL179" s="276">
        <f t="shared" si="111"/>
        <v>0.25944381092972441</v>
      </c>
      <c r="AM179" s="276">
        <f t="shared" si="111"/>
        <v>0.25954785355744414</v>
      </c>
      <c r="AN179" s="276">
        <f t="shared" si="111"/>
        <v>0.25963190898096888</v>
      </c>
      <c r="AO179" s="276">
        <f t="shared" si="111"/>
        <v>0.25969996849582083</v>
      </c>
      <c r="AP179" s="276">
        <f t="shared" si="111"/>
        <v>0.25975518339256037</v>
      </c>
      <c r="AQ179" s="276">
        <f t="shared" si="111"/>
        <v>0.2598000533085324</v>
      </c>
      <c r="AR179" s="276">
        <f t="shared" si="111"/>
        <v>0.25983656950421335</v>
      </c>
      <c r="AS179" s="276">
        <f t="shared" si="111"/>
        <v>0.25986632444768276</v>
      </c>
      <c r="AT179" s="276">
        <f t="shared" si="111"/>
        <v>0.25989059612970744</v>
      </c>
      <c r="AU179" s="276">
        <f t="shared" si="111"/>
        <v>0.25991041333496206</v>
      </c>
      <c r="AV179" s="276">
        <f t="shared" si="111"/>
        <v>0.25992660647865407</v>
      </c>
      <c r="AW179" s="276">
        <f t="shared" si="111"/>
        <v>0.25993984743327359</v>
      </c>
      <c r="AX179" s="276">
        <f t="shared" si="111"/>
        <v>0.25995068090253276</v>
      </c>
      <c r="AY179" s="276">
        <f t="shared" si="111"/>
        <v>0.25995954926289883</v>
      </c>
      <c r="AZ179" s="276">
        <f t="shared" si="111"/>
        <v>0.25996681232433444</v>
      </c>
      <c r="BA179" s="276">
        <f t="shared" si="111"/>
        <v>0.25997276311501916</v>
      </c>
      <c r="BB179" s="276">
        <f t="shared" si="111"/>
        <v>0.25997764053672767</v>
      </c>
      <c r="BC179" s="276">
        <f t="shared" si="111"/>
        <v>0.25998163954423109</v>
      </c>
      <c r="BD179" s="276">
        <f t="shared" si="111"/>
        <v>0.25998491935629381</v>
      </c>
      <c r="BE179" s="276">
        <f t="shared" si="111"/>
        <v>0.25998761009508387</v>
      </c>
      <c r="BF179" s="276">
        <f t="shared" si="111"/>
        <v>0.2599898181660672</v>
      </c>
      <c r="BG179" s="276">
        <f t="shared" si="111"/>
        <v>0.25999163062513891</v>
      </c>
      <c r="BH179" s="276">
        <f t="shared" si="111"/>
        <v>0.25999311872905917</v>
      </c>
      <c r="BI179" s="276">
        <f t="shared" si="111"/>
        <v>0.25999434082566736</v>
      </c>
      <c r="BJ179" s="276">
        <f t="shared" si="111"/>
        <v>0.25999533361975979</v>
      </c>
      <c r="BK179" s="276">
        <f t="shared" si="111"/>
        <v>0.25999614497720774</v>
      </c>
      <c r="BL179" s="276">
        <f t="shared" si="111"/>
        <v>0.25999681084310716</v>
      </c>
      <c r="BM179" s="276">
        <f t="shared" si="111"/>
        <v>0.25999735892892556</v>
      </c>
      <c r="BN179" s="276">
        <f t="shared" si="111"/>
        <v>0.25999781102658126</v>
      </c>
      <c r="BO179" s="276">
        <f t="shared" ref="BO179:CX179" si="112">+BN179+$C174*($B174-BN179)*BO$121</f>
        <v>0.25999818452502255</v>
      </c>
      <c r="BP179" s="276">
        <f t="shared" si="112"/>
        <v>0.25999849344699949</v>
      </c>
      <c r="BQ179" s="276">
        <f t="shared" si="112"/>
        <v>0.25999874918620974</v>
      </c>
      <c r="BR179" s="276">
        <f t="shared" si="112"/>
        <v>0.25999896104985121</v>
      </c>
      <c r="BS179" s="276">
        <f t="shared" si="112"/>
        <v>0.25999913666964142</v>
      </c>
      <c r="BT179" s="276">
        <f t="shared" si="112"/>
        <v>0.25999928232042618</v>
      </c>
      <c r="BU179" s="276">
        <f t="shared" si="112"/>
        <v>0.25999940317153442</v>
      </c>
      <c r="BV179" s="276">
        <f t="shared" si="112"/>
        <v>0.2599995034876843</v>
      </c>
      <c r="BW179" s="276">
        <f t="shared" si="112"/>
        <v>0.25999958679110141</v>
      </c>
      <c r="BX179" s="276">
        <f t="shared" si="112"/>
        <v>0.25999965599323477</v>
      </c>
      <c r="BY179" s="276">
        <f t="shared" si="112"/>
        <v>0.25999971350229578</v>
      </c>
      <c r="BZ179" s="276">
        <f t="shared" si="112"/>
        <v>0.25999976131136432</v>
      </c>
      <c r="CA179" s="276">
        <f t="shared" si="112"/>
        <v>0.25999980107075377</v>
      </c>
      <c r="CB179" s="276">
        <f t="shared" si="112"/>
        <v>0.25999983414755551</v>
      </c>
      <c r="CC179" s="276">
        <f t="shared" si="112"/>
        <v>0.25999986167469968</v>
      </c>
      <c r="CD179" s="276">
        <f t="shared" si="112"/>
        <v>0.25999988459141921</v>
      </c>
      <c r="CE179" s="276">
        <f t="shared" si="112"/>
        <v>0.25999990367664955</v>
      </c>
      <c r="CF179" s="276">
        <f t="shared" si="112"/>
        <v>0.25999991957661522</v>
      </c>
      <c r="CG179" s="276">
        <f t="shared" si="112"/>
        <v>0.25999993282762696</v>
      </c>
      <c r="CH179" s="276">
        <f t="shared" si="112"/>
        <v>0.25999994387492986</v>
      </c>
      <c r="CI179" s="276">
        <f t="shared" si="112"/>
        <v>0.25999995308829277</v>
      </c>
      <c r="CJ179" s="276">
        <f t="shared" si="112"/>
        <v>0.25999996077490767</v>
      </c>
      <c r="CK179" s="276">
        <f t="shared" si="112"/>
        <v>0.25999996719006674</v>
      </c>
      <c r="CL179" s="276">
        <f t="shared" si="112"/>
        <v>0.25999997254600321</v>
      </c>
      <c r="CM179" s="276">
        <f t="shared" si="112"/>
        <v>0.2599999770192144</v>
      </c>
      <c r="CN179" s="276">
        <f t="shared" si="112"/>
        <v>0.25999998075652914</v>
      </c>
      <c r="CO179" s="276">
        <f t="shared" si="112"/>
        <v>0.25999998388013695</v>
      </c>
      <c r="CP179" s="276">
        <f t="shared" si="112"/>
        <v>0.25999998649175787</v>
      </c>
      <c r="CQ179" s="276">
        <f t="shared" si="112"/>
        <v>0.25999998867610075</v>
      </c>
      <c r="CR179" s="276">
        <f t="shared" si="112"/>
        <v>0.25999999050373268</v>
      </c>
      <c r="CS179" s="276">
        <f t="shared" si="112"/>
        <v>0.25999999203346036</v>
      </c>
      <c r="CT179" s="276">
        <f t="shared" si="112"/>
        <v>0.2599999933143069</v>
      </c>
      <c r="CU179" s="276">
        <f t="shared" si="112"/>
        <v>0.25999999438715399</v>
      </c>
      <c r="CV179" s="276">
        <f t="shared" si="112"/>
        <v>0.2599999952861059</v>
      </c>
      <c r="CW179" s="276">
        <f t="shared" si="112"/>
        <v>0.25999999603962298</v>
      </c>
      <c r="CX179" s="276">
        <f t="shared" si="112"/>
        <v>0.2599999965733214</v>
      </c>
      <c r="CY179" s="276"/>
      <c r="CZ179" s="276"/>
      <c r="DA179" s="276"/>
      <c r="DB179" s="276"/>
      <c r="DC179" s="276"/>
      <c r="DD179" s="276"/>
      <c r="DE179" s="276"/>
      <c r="DF179" s="276"/>
      <c r="DG179" s="276"/>
      <c r="DH179" s="276"/>
      <c r="DI179" s="276"/>
      <c r="DJ179" s="276"/>
      <c r="DK179" s="276"/>
      <c r="DL179" s="276"/>
      <c r="DM179" s="276"/>
      <c r="DN179" s="276"/>
      <c r="DO179" s="276"/>
      <c r="DP179" s="276"/>
      <c r="DQ179" s="276"/>
      <c r="DR179" s="276"/>
    </row>
    <row r="180" spans="1:122" s="268" customFormat="1" ht="16.5">
      <c r="A180" s="268" t="s">
        <v>266</v>
      </c>
      <c r="B180" s="276">
        <v>0</v>
      </c>
      <c r="C180" s="276">
        <f t="shared" ref="C180:AH180" si="113">+B180+$C175*($B175-B180)*C$121</f>
        <v>1.2596618896382677E-2</v>
      </c>
      <c r="D180" s="276">
        <f t="shared" si="113"/>
        <v>3.0408808045887151E-2</v>
      </c>
      <c r="E180" s="276">
        <f t="shared" si="113"/>
        <v>5.3146441780680675E-2</v>
      </c>
      <c r="F180" s="276">
        <f t="shared" si="113"/>
        <v>8.0496193822068227E-2</v>
      </c>
      <c r="G180" s="276">
        <f t="shared" si="113"/>
        <v>0.11211992593651149</v>
      </c>
      <c r="H180" s="276">
        <f t="shared" si="113"/>
        <v>0.14766779147665537</v>
      </c>
      <c r="I180" s="276">
        <f t="shared" si="113"/>
        <v>0.1867927907168172</v>
      </c>
      <c r="J180" s="276">
        <f t="shared" si="113"/>
        <v>0.22916197269806693</v>
      </c>
      <c r="K180" s="276">
        <f t="shared" si="113"/>
        <v>0.27446348917235908</v>
      </c>
      <c r="L180" s="276">
        <f t="shared" si="113"/>
        <v>0.32241019816168859</v>
      </c>
      <c r="M180" s="276">
        <f t="shared" si="113"/>
        <v>0.37287621393335224</v>
      </c>
      <c r="N180" s="276">
        <f t="shared" si="113"/>
        <v>0.42571505176215019</v>
      </c>
      <c r="O180" s="276">
        <f t="shared" si="113"/>
        <v>0.48077261429794349</v>
      </c>
      <c r="P180" s="276">
        <f t="shared" si="113"/>
        <v>0.53789503691067853</v>
      </c>
      <c r="Q180" s="276">
        <f t="shared" si="113"/>
        <v>0.59693321389067133</v>
      </c>
      <c r="R180" s="276">
        <f t="shared" si="113"/>
        <v>0.6577452066895807</v>
      </c>
      <c r="S180" s="276">
        <f t="shared" si="113"/>
        <v>0.72019732365154265</v>
      </c>
      <c r="T180" s="276">
        <f t="shared" si="113"/>
        <v>0.78416438818710688</v>
      </c>
      <c r="U180" s="276">
        <f t="shared" si="113"/>
        <v>0.84952953299527478</v>
      </c>
      <c r="V180" s="276">
        <f t="shared" si="113"/>
        <v>0.91618374194725449</v>
      </c>
      <c r="W180" s="276">
        <f t="shared" si="113"/>
        <v>0.98402529193038635</v>
      </c>
      <c r="X180" s="276">
        <f t="shared" si="113"/>
        <v>1.0529592208743763</v>
      </c>
      <c r="Y180" s="276">
        <f t="shared" si="113"/>
        <v>1.122897112593412</v>
      </c>
      <c r="Z180" s="276">
        <f t="shared" si="113"/>
        <v>1.1937561839968966</v>
      </c>
      <c r="AA180" s="276">
        <f t="shared" si="113"/>
        <v>1.2649140733116653</v>
      </c>
      <c r="AB180" s="276">
        <f t="shared" si="113"/>
        <v>1.3354430233334591</v>
      </c>
      <c r="AC180" s="276">
        <f t="shared" si="113"/>
        <v>1.4048105194482525</v>
      </c>
      <c r="AD180" s="276">
        <f t="shared" si="113"/>
        <v>1.4727397685136543</v>
      </c>
      <c r="AE180" s="276">
        <f t="shared" si="113"/>
        <v>1.539116130756194</v>
      </c>
      <c r="AF180" s="276">
        <f t="shared" si="113"/>
        <v>1.6039248568080438</v>
      </c>
      <c r="AG180" s="276">
        <f t="shared" si="113"/>
        <v>1.6672100285359783</v>
      </c>
      <c r="AH180" s="276">
        <f t="shared" si="113"/>
        <v>1.7290478014615469</v>
      </c>
      <c r="AI180" s="276">
        <f t="shared" ref="AI180:BN180" si="114">+AH180+$C175*($B175-AH180)*AI$121</f>
        <v>1.7895292554175888</v>
      </c>
      <c r="AJ180" s="276">
        <f t="shared" si="114"/>
        <v>1.8487496695927297</v>
      </c>
      <c r="AK180" s="276">
        <f t="shared" si="114"/>
        <v>1.9068020646832324</v>
      </c>
      <c r="AL180" s="276">
        <f t="shared" si="114"/>
        <v>1.9637735519495141</v>
      </c>
      <c r="AM180" s="276">
        <f t="shared" si="114"/>
        <v>2.0197435025102224</v>
      </c>
      <c r="AN180" s="276">
        <f t="shared" si="114"/>
        <v>2.0747828722892807</v>
      </c>
      <c r="AO180" s="276">
        <f t="shared" si="114"/>
        <v>2.1289542373716737</v>
      </c>
      <c r="AP180" s="276">
        <f t="shared" si="114"/>
        <v>2.1823122439751499</v>
      </c>
      <c r="AQ180" s="276">
        <f t="shared" si="114"/>
        <v>2.2349042789998768</v>
      </c>
      <c r="AR180" s="276">
        <f t="shared" si="114"/>
        <v>2.2867712362226147</v>
      </c>
      <c r="AS180" s="276">
        <f t="shared" si="114"/>
        <v>2.3379482999057992</v>
      </c>
      <c r="AT180" s="276">
        <f t="shared" si="114"/>
        <v>2.3884656989120066</v>
      </c>
      <c r="AU180" s="276">
        <f t="shared" si="114"/>
        <v>2.4383494051761092</v>
      </c>
      <c r="AV180" s="276">
        <f t="shared" si="114"/>
        <v>2.4876217639213247</v>
      </c>
      <c r="AW180" s="276">
        <f t="shared" si="114"/>
        <v>2.536302051614884</v>
      </c>
      <c r="AX180" s="276">
        <f t="shared" si="114"/>
        <v>2.5844069629386621</v>
      </c>
      <c r="AY180" s="276">
        <f t="shared" si="114"/>
        <v>2.6319510311023362</v>
      </c>
      <c r="AZ180" s="276">
        <f t="shared" si="114"/>
        <v>2.6789469874116114</v>
      </c>
      <c r="BA180" s="276">
        <f t="shared" si="114"/>
        <v>2.7254060666432305</v>
      </c>
      <c r="BB180" s="276">
        <f t="shared" si="114"/>
        <v>2.7713382648269564</v>
      </c>
      <c r="BC180" s="276">
        <f t="shared" si="114"/>
        <v>2.8167525557317994</v>
      </c>
      <c r="BD180" s="276">
        <f t="shared" si="114"/>
        <v>2.8616570718584469</v>
      </c>
      <c r="BE180" s="276">
        <f t="shared" si="114"/>
        <v>2.9060592551557982</v>
      </c>
      <c r="BF180" s="276">
        <f t="shared" si="114"/>
        <v>2.94996598207236</v>
      </c>
      <c r="BG180" s="276">
        <f t="shared" si="114"/>
        <v>2.9933836669630201</v>
      </c>
      <c r="BH180" s="276">
        <f t="shared" si="114"/>
        <v>3.0363183473211195</v>
      </c>
      <c r="BI180" s="276">
        <f t="shared" si="114"/>
        <v>3.0787757538062421</v>
      </c>
      <c r="BJ180" s="276">
        <f t="shared" si="114"/>
        <v>3.1202975703982894</v>
      </c>
      <c r="BK180" s="276">
        <f t="shared" si="114"/>
        <v>3.1610458499207366</v>
      </c>
      <c r="BL180" s="276">
        <f t="shared" si="114"/>
        <v>3.201130883322211</v>
      </c>
      <c r="BM180" s="276">
        <f t="shared" si="114"/>
        <v>3.2406282862873415</v>
      </c>
      <c r="BN180" s="276">
        <f t="shared" si="114"/>
        <v>3.2795904258531419</v>
      </c>
      <c r="BO180" s="276">
        <f t="shared" ref="BO180:CX180" si="115">+BN180+$C175*($B175-BN180)*BO$121</f>
        <v>3.3180540688150146</v>
      </c>
      <c r="BP180" s="276">
        <f t="shared" si="115"/>
        <v>3.3560455046015107</v>
      </c>
      <c r="BQ180" s="276">
        <f t="shared" si="115"/>
        <v>3.3935839783295401</v>
      </c>
      <c r="BR180" s="276">
        <f t="shared" si="115"/>
        <v>3.4306839924182793</v>
      </c>
      <c r="BS180" s="276">
        <f t="shared" si="115"/>
        <v>3.4673568502337333</v>
      </c>
      <c r="BT180" s="276">
        <f t="shared" si="115"/>
        <v>3.5036116917478357</v>
      </c>
      <c r="BU180" s="276">
        <f t="shared" si="115"/>
        <v>3.5394561886302092</v>
      </c>
      <c r="BV180" s="276">
        <f t="shared" si="115"/>
        <v>3.5748970109415144</v>
      </c>
      <c r="BW180" s="276">
        <f t="shared" si="115"/>
        <v>3.6099401406058256</v>
      </c>
      <c r="BX180" s="276">
        <f t="shared" si="115"/>
        <v>3.6445910820617557</v>
      </c>
      <c r="BY180" s="276">
        <f t="shared" si="115"/>
        <v>3.6788550038900039</v>
      </c>
      <c r="BZ180" s="276">
        <f t="shared" si="115"/>
        <v>3.7127368340880298</v>
      </c>
      <c r="CA180" s="276">
        <f t="shared" si="115"/>
        <v>3.7462413242033246</v>
      </c>
      <c r="CB180" s="276">
        <f t="shared" si="115"/>
        <v>3.7793730925351392</v>
      </c>
      <c r="CC180" s="276">
        <f t="shared" si="115"/>
        <v>3.8121366532600769</v>
      </c>
      <c r="CD180" s="276">
        <f t="shared" si="115"/>
        <v>3.8445364360866034</v>
      </c>
      <c r="CE180" s="276">
        <f t="shared" si="115"/>
        <v>3.8765767995334772</v>
      </c>
      <c r="CF180" s="276">
        <f t="shared" si="115"/>
        <v>3.9082620399134367</v>
      </c>
      <c r="CG180" s="276">
        <f t="shared" si="115"/>
        <v>3.9395963974228003</v>
      </c>
      <c r="CH180" s="276">
        <f t="shared" si="115"/>
        <v>3.9705840602803111</v>
      </c>
      <c r="CI180" s="276">
        <f t="shared" si="115"/>
        <v>4.0012291675511458</v>
      </c>
      <c r="CJ180" s="276">
        <f t="shared" si="115"/>
        <v>4.0315358110852157</v>
      </c>
      <c r="CK180" s="276">
        <f t="shared" si="115"/>
        <v>4.0615080368596832</v>
      </c>
      <c r="CL180" s="276">
        <f t="shared" si="115"/>
        <v>4.0911498459217999</v>
      </c>
      <c r="CM180" s="276">
        <f t="shared" si="115"/>
        <v>4.1204651950649032</v>
      </c>
      <c r="CN180" s="276">
        <f t="shared" si="115"/>
        <v>4.1494579973276453</v>
      </c>
      <c r="CO180" s="276">
        <f t="shared" si="115"/>
        <v>4.1781321223776153</v>
      </c>
      <c r="CP180" s="276">
        <f t="shared" si="115"/>
        <v>4.2064913968209092</v>
      </c>
      <c r="CQ180" s="276">
        <f t="shared" si="115"/>
        <v>4.2345396044658861</v>
      </c>
      <c r="CR180" s="276">
        <f t="shared" si="115"/>
        <v>4.2622804865602806</v>
      </c>
      <c r="CS180" s="276">
        <f t="shared" si="115"/>
        <v>4.2897177420146582</v>
      </c>
      <c r="CT180" s="276">
        <f t="shared" si="115"/>
        <v>4.3168550276209583</v>
      </c>
      <c r="CU180" s="276">
        <f t="shared" si="115"/>
        <v>4.3436959582719652</v>
      </c>
      <c r="CV180" s="276">
        <f t="shared" si="115"/>
        <v>4.3702441071855365</v>
      </c>
      <c r="CW180" s="276">
        <f t="shared" si="115"/>
        <v>4.3965030061360384</v>
      </c>
      <c r="CX180" s="276">
        <f t="shared" si="115"/>
        <v>4.4184417921320565</v>
      </c>
      <c r="CY180" s="276"/>
      <c r="CZ180" s="276"/>
      <c r="DA180" s="276"/>
      <c r="DB180" s="276"/>
      <c r="DC180" s="276"/>
      <c r="DD180" s="276"/>
      <c r="DE180" s="276"/>
      <c r="DF180" s="276"/>
      <c r="DG180" s="276"/>
      <c r="DH180" s="276"/>
      <c r="DI180" s="276"/>
      <c r="DJ180" s="276"/>
      <c r="DK180" s="276"/>
      <c r="DL180" s="276"/>
      <c r="DM180" s="276"/>
      <c r="DN180" s="276"/>
      <c r="DO180" s="276"/>
      <c r="DP180" s="276"/>
      <c r="DQ180" s="276"/>
      <c r="DR180" s="276"/>
    </row>
    <row r="181" spans="1:122" s="268" customFormat="1" ht="16.5">
      <c r="A181" s="268" t="s">
        <v>269</v>
      </c>
      <c r="B181" s="276">
        <v>0</v>
      </c>
      <c r="C181" s="276">
        <f t="shared" ref="C181:AH181" si="116">+B181+IF(C$121&gt;$D$176,$C176*($B176-B181)*C$121,0)</f>
        <v>0</v>
      </c>
      <c r="D181" s="276">
        <f t="shared" si="116"/>
        <v>0</v>
      </c>
      <c r="E181" s="276">
        <f t="shared" si="116"/>
        <v>0</v>
      </c>
      <c r="F181" s="276">
        <f t="shared" si="116"/>
        <v>0</v>
      </c>
      <c r="G181" s="276">
        <f t="shared" si="116"/>
        <v>0</v>
      </c>
      <c r="H181" s="276">
        <f t="shared" si="116"/>
        <v>0</v>
      </c>
      <c r="I181" s="276">
        <f t="shared" si="116"/>
        <v>1.7472604923472301E-2</v>
      </c>
      <c r="J181" s="276">
        <f t="shared" si="116"/>
        <v>3.64922112509058E-2</v>
      </c>
      <c r="K181" s="276">
        <f t="shared" si="116"/>
        <v>5.6943126445882369E-2</v>
      </c>
      <c r="L181" s="276">
        <f t="shared" si="116"/>
        <v>7.8719880881437526E-2</v>
      </c>
      <c r="M181" s="276">
        <f t="shared" si="116"/>
        <v>0.10178948467625897</v>
      </c>
      <c r="N181" s="276">
        <f t="shared" si="116"/>
        <v>0.12610982024218736</v>
      </c>
      <c r="O181" s="276">
        <f t="shared" si="116"/>
        <v>0.15163517092638287</v>
      </c>
      <c r="P181" s="276">
        <f t="shared" si="116"/>
        <v>0.17831956672903815</v>
      </c>
      <c r="Q181" s="276">
        <f t="shared" si="116"/>
        <v>0.20611872266525336</v>
      </c>
      <c r="R181" s="276">
        <f t="shared" si="116"/>
        <v>0.23499107950071785</v>
      </c>
      <c r="S181" s="276">
        <f t="shared" si="116"/>
        <v>0.26489828091616963</v>
      </c>
      <c r="T181" s="276">
        <f t="shared" si="116"/>
        <v>0.29580530542027106</v>
      </c>
      <c r="U181" s="276">
        <f t="shared" si="116"/>
        <v>0.32768039558410539</v>
      </c>
      <c r="V181" s="276">
        <f t="shared" si="116"/>
        <v>0.36049487864200574</v>
      </c>
      <c r="W181" s="276">
        <f t="shared" si="116"/>
        <v>0.39422294438419331</v>
      </c>
      <c r="X181" s="276">
        <f t="shared" si="116"/>
        <v>0.42884143817349074</v>
      </c>
      <c r="Y181" s="276">
        <f t="shared" si="116"/>
        <v>0.46432981524291544</v>
      </c>
      <c r="Z181" s="276">
        <f t="shared" si="116"/>
        <v>0.50066974599893166</v>
      </c>
      <c r="AA181" s="276">
        <f t="shared" si="116"/>
        <v>0.53756250668702354</v>
      </c>
      <c r="AB181" s="276">
        <f t="shared" si="116"/>
        <v>0.57453600114003966</v>
      </c>
      <c r="AC181" s="276">
        <f t="shared" si="116"/>
        <v>0.61130635852457194</v>
      </c>
      <c r="AD181" s="276">
        <f t="shared" si="116"/>
        <v>0.64771411700269788</v>
      </c>
      <c r="AE181" s="276">
        <f t="shared" si="116"/>
        <v>0.68368088637079594</v>
      </c>
      <c r="AF181" s="276">
        <f t="shared" si="116"/>
        <v>0.71917999929206455</v>
      </c>
      <c r="AG181" s="276">
        <f t="shared" si="116"/>
        <v>0.7542167308198422</v>
      </c>
      <c r="AH181" s="276">
        <f t="shared" si="116"/>
        <v>0.78881506830196213</v>
      </c>
      <c r="AI181" s="276">
        <f t="shared" ref="AI181:BN181" si="117">+AH181+IF(AI$121&gt;$D$176,$C176*($B176-AH181)*AI$121,0)</f>
        <v>0.82300896505636734</v>
      </c>
      <c r="AJ181" s="276">
        <f t="shared" si="117"/>
        <v>0.85683665827381938</v>
      </c>
      <c r="AK181" s="276">
        <f t="shared" si="117"/>
        <v>0.89033707341663593</v>
      </c>
      <c r="AL181" s="276">
        <f t="shared" si="117"/>
        <v>0.92354764040771353</v>
      </c>
      <c r="AM181" s="276">
        <f t="shared" si="117"/>
        <v>0.9565030557113231</v>
      </c>
      <c r="AN181" s="276">
        <f t="shared" si="117"/>
        <v>0.98923466891607259</v>
      </c>
      <c r="AO181" s="276">
        <f t="shared" si="117"/>
        <v>1.0217702727946558</v>
      </c>
      <c r="AP181" s="276">
        <f t="shared" si="117"/>
        <v>1.054134145683022</v>
      </c>
      <c r="AQ181" s="276">
        <f t="shared" si="117"/>
        <v>1.086347243699721</v>
      </c>
      <c r="AR181" s="276">
        <f t="shared" si="117"/>
        <v>1.1184274742084093</v>
      </c>
      <c r="AS181" s="276">
        <f t="shared" si="117"/>
        <v>1.1503900054398053</v>
      </c>
      <c r="AT181" s="276">
        <f t="shared" si="117"/>
        <v>1.18224758342072</v>
      </c>
      <c r="AU181" s="276">
        <f t="shared" si="117"/>
        <v>1.2140108384728416</v>
      </c>
      <c r="AV181" s="276">
        <f t="shared" si="117"/>
        <v>1.2456885710691539</v>
      </c>
      <c r="AW181" s="276">
        <f t="shared" si="117"/>
        <v>1.277288011850386</v>
      </c>
      <c r="AX181" s="276">
        <f t="shared" si="117"/>
        <v>1.308815053871738</v>
      </c>
      <c r="AY181" s="276">
        <f t="shared" si="117"/>
        <v>1.3402744572120513</v>
      </c>
      <c r="AZ181" s="276">
        <f t="shared" si="117"/>
        <v>1.3716700273155511</v>
      </c>
      <c r="BA181" s="276">
        <f t="shared" si="117"/>
        <v>1.4030047691191136</v>
      </c>
      <c r="BB181" s="276">
        <f t="shared" si="117"/>
        <v>1.4342810193338933</v>
      </c>
      <c r="BC181" s="276">
        <f t="shared" si="117"/>
        <v>1.465500559329844</v>
      </c>
      <c r="BD181" s="276">
        <f t="shared" si="117"/>
        <v>1.496664711005212</v>
      </c>
      <c r="BE181" s="276">
        <f t="shared" si="117"/>
        <v>1.5277744178716004</v>
      </c>
      <c r="BF181" s="276">
        <f t="shared" si="117"/>
        <v>1.5588303133896249</v>
      </c>
      <c r="BG181" s="276">
        <f t="shared" si="117"/>
        <v>1.5898327783771957</v>
      </c>
      <c r="BH181" s="276">
        <f t="shared" si="117"/>
        <v>1.6207819890990072</v>
      </c>
      <c r="BI181" s="276">
        <f t="shared" si="117"/>
        <v>1.6516779574420846</v>
      </c>
      <c r="BJ181" s="276">
        <f t="shared" si="117"/>
        <v>1.6821798592495085</v>
      </c>
      <c r="BK181" s="276">
        <f t="shared" si="117"/>
        <v>1.7123941055648382</v>
      </c>
      <c r="BL181" s="276">
        <f t="shared" si="117"/>
        <v>1.7423926708314714</v>
      </c>
      <c r="BM181" s="276">
        <f t="shared" si="117"/>
        <v>1.7722242273050763</v>
      </c>
      <c r="BN181" s="276">
        <f t="shared" si="117"/>
        <v>1.8019216777624805</v>
      </c>
      <c r="BO181" s="276">
        <f t="shared" ref="BO181:CX181" si="118">+BN181+IF(BO$121&gt;$D$176,$C176*($B176-BN181)*BO$121,0)</f>
        <v>1.8315072522587366</v>
      </c>
      <c r="BP181" s="276">
        <f t="shared" si="118"/>
        <v>1.8609959571530115</v>
      </c>
      <c r="BQ181" s="276">
        <f t="shared" si="118"/>
        <v>1.8903979094423533</v>
      </c>
      <c r="BR181" s="276">
        <f t="shared" si="118"/>
        <v>1.9197199169188739</v>
      </c>
      <c r="BS181" s="276">
        <f t="shared" si="118"/>
        <v>1.9489665480063951</v>
      </c>
      <c r="BT181" s="276">
        <f t="shared" si="118"/>
        <v>1.9781408562383198</v>
      </c>
      <c r="BU181" s="276">
        <f t="shared" si="118"/>
        <v>2.0072448709788793</v>
      </c>
      <c r="BV181" s="276">
        <f t="shared" si="118"/>
        <v>2.0362799298976175</v>
      </c>
      <c r="BW181" s="276">
        <f t="shared" si="118"/>
        <v>2.0652469042924766</v>
      </c>
      <c r="BX181" s="276">
        <f t="shared" si="118"/>
        <v>2.0941463518405845</v>
      </c>
      <c r="BY181" s="276">
        <f t="shared" si="118"/>
        <v>2.1229786201818159</v>
      </c>
      <c r="BZ181" s="276">
        <f t="shared" si="118"/>
        <v>2.1517439171798318</v>
      </c>
      <c r="CA181" s="276">
        <f t="shared" si="118"/>
        <v>2.1804423585893993</v>
      </c>
      <c r="CB181" s="276">
        <f t="shared" si="118"/>
        <v>2.2090740003966189</v>
      </c>
      <c r="CC181" s="276">
        <f t="shared" si="118"/>
        <v>2.2376388607553181</v>
      </c>
      <c r="CD181" s="276">
        <f t="shared" si="118"/>
        <v>2.2661369348564797</v>
      </c>
      <c r="CE181" s="276">
        <f t="shared" si="118"/>
        <v>2.2945682049934408</v>
      </c>
      <c r="CF181" s="276">
        <f t="shared" si="118"/>
        <v>2.3229326473580838</v>
      </c>
      <c r="CG181" s="276">
        <f t="shared" si="118"/>
        <v>2.3512302366103608</v>
      </c>
      <c r="CH181" s="276">
        <f t="shared" si="118"/>
        <v>2.3794609489294452</v>
      </c>
      <c r="CI181" s="276">
        <f t="shared" si="118"/>
        <v>2.40762476402828</v>
      </c>
      <c r="CJ181" s="276">
        <f t="shared" si="118"/>
        <v>2.4357216664596195</v>
      </c>
      <c r="CK181" s="276">
        <f t="shared" si="118"/>
        <v>2.4637516464373053</v>
      </c>
      <c r="CL181" s="276">
        <f t="shared" si="118"/>
        <v>2.4917147003256255</v>
      </c>
      <c r="CM181" s="276">
        <f t="shared" si="118"/>
        <v>2.5196108309013678</v>
      </c>
      <c r="CN181" s="276">
        <f t="shared" si="118"/>
        <v>2.5474400474603329</v>
      </c>
      <c r="CO181" s="276">
        <f t="shared" si="118"/>
        <v>2.575202365817661</v>
      </c>
      <c r="CP181" s="276">
        <f t="shared" si="118"/>
        <v>2.602897808236019</v>
      </c>
      <c r="CQ181" s="276">
        <f t="shared" si="118"/>
        <v>2.6305264033052089</v>
      </c>
      <c r="CR181" s="276">
        <f t="shared" si="118"/>
        <v>2.6580881857895493</v>
      </c>
      <c r="CS181" s="276">
        <f t="shared" si="118"/>
        <v>2.685583196454441</v>
      </c>
      <c r="CT181" s="276">
        <f t="shared" si="118"/>
        <v>2.7130114818800783</v>
      </c>
      <c r="CU181" s="276">
        <f t="shared" si="118"/>
        <v>2.7403730942679139</v>
      </c>
      <c r="CV181" s="276">
        <f t="shared" si="118"/>
        <v>2.7676680912438023</v>
      </c>
      <c r="CW181" s="276">
        <f t="shared" si="118"/>
        <v>2.7948965356606075</v>
      </c>
      <c r="CX181" s="276">
        <f t="shared" si="118"/>
        <v>2.8178394848817816</v>
      </c>
      <c r="CY181" s="276"/>
      <c r="CZ181" s="276"/>
      <c r="DA181" s="276"/>
      <c r="DB181" s="276"/>
      <c r="DC181" s="276"/>
      <c r="DD181" s="276"/>
      <c r="DE181" s="276"/>
      <c r="DF181" s="276"/>
      <c r="DG181" s="276"/>
      <c r="DH181" s="276"/>
      <c r="DI181" s="276"/>
      <c r="DJ181" s="276"/>
      <c r="DK181" s="276"/>
      <c r="DL181" s="276"/>
      <c r="DM181" s="276"/>
      <c r="DN181" s="276"/>
      <c r="DO181" s="276"/>
      <c r="DP181" s="276"/>
      <c r="DQ181" s="276"/>
      <c r="DR181" s="276"/>
    </row>
    <row r="182" spans="1:122" s="268" customFormat="1" ht="16.5">
      <c r="A182" s="268" t="s">
        <v>271</v>
      </c>
      <c r="B182" s="276">
        <f t="shared" ref="B182:AG182" si="119">SUM(B178:B181)</f>
        <v>0.11</v>
      </c>
      <c r="C182" s="276">
        <f t="shared" si="119"/>
        <v>0.13792775278289832</v>
      </c>
      <c r="D182" s="276">
        <f t="shared" si="119"/>
        <v>0.17712094058274758</v>
      </c>
      <c r="E182" s="276">
        <f t="shared" si="119"/>
        <v>0.226629518890333</v>
      </c>
      <c r="F182" s="276">
        <f t="shared" si="119"/>
        <v>0.28541135969459419</v>
      </c>
      <c r="G182" s="276">
        <f t="shared" si="119"/>
        <v>0.35236619267682534</v>
      </c>
      <c r="H182" s="276">
        <f t="shared" si="119"/>
        <v>0.4263977838774739</v>
      </c>
      <c r="I182" s="276">
        <f t="shared" si="119"/>
        <v>0.52394319666465794</v>
      </c>
      <c r="J182" s="276">
        <f t="shared" si="119"/>
        <v>0.62814108500821475</v>
      </c>
      <c r="K182" s="276">
        <f t="shared" si="119"/>
        <v>0.73806048143908198</v>
      </c>
      <c r="L182" s="276">
        <f t="shared" si="119"/>
        <v>0.85290690382540024</v>
      </c>
      <c r="M182" s="276">
        <f t="shared" si="119"/>
        <v>0.97233859491220698</v>
      </c>
      <c r="N182" s="276">
        <f t="shared" si="119"/>
        <v>1.0960130106809434</v>
      </c>
      <c r="O182" s="276">
        <f t="shared" si="119"/>
        <v>1.2236150312732723</v>
      </c>
      <c r="P182" s="276">
        <f t="shared" si="119"/>
        <v>1.3548696505927293</v>
      </c>
      <c r="Q182" s="276">
        <f t="shared" si="119"/>
        <v>1.4895452030847784</v>
      </c>
      <c r="R182" s="276">
        <f t="shared" si="119"/>
        <v>1.6274511697054801</v>
      </c>
      <c r="S182" s="276">
        <f t="shared" si="119"/>
        <v>1.7684332033883714</v>
      </c>
      <c r="T182" s="276">
        <f t="shared" si="119"/>
        <v>1.9123670483838531</v>
      </c>
      <c r="U182" s="276">
        <f t="shared" si="119"/>
        <v>2.0591523725113006</v>
      </c>
      <c r="V182" s="276">
        <f t="shared" si="119"/>
        <v>2.2087070987105197</v>
      </c>
      <c r="W182" s="276">
        <f t="shared" si="119"/>
        <v>2.3609625558353824</v>
      </c>
      <c r="X182" s="276">
        <f t="shared" si="119"/>
        <v>2.515859644838935</v>
      </c>
      <c r="Y182" s="276">
        <f t="shared" si="119"/>
        <v>2.6733465553373188</v>
      </c>
      <c r="Z182" s="276">
        <f t="shared" si="119"/>
        <v>2.8333756232219893</v>
      </c>
      <c r="AA182" s="276">
        <f t="shared" si="119"/>
        <v>2.9946670006058875</v>
      </c>
      <c r="AB182" s="276">
        <f t="shared" si="119"/>
        <v>3.155215154678205</v>
      </c>
      <c r="AC182" s="276">
        <f t="shared" si="119"/>
        <v>3.3138680473260367</v>
      </c>
      <c r="AD182" s="276">
        <f t="shared" si="119"/>
        <v>3.4700224937919013</v>
      </c>
      <c r="AE182" s="276">
        <f t="shared" si="119"/>
        <v>3.623422697425946</v>
      </c>
      <c r="AF182" s="276">
        <f t="shared" si="119"/>
        <v>3.7740273658394417</v>
      </c>
      <c r="AG182" s="276">
        <f t="shared" si="119"/>
        <v>3.9219224104082091</v>
      </c>
      <c r="AH182" s="276">
        <f t="shared" ref="AH182:BM182" si="120">SUM(AH178:AH181)</f>
        <v>4.0672640105951112</v>
      </c>
      <c r="AI182" s="276">
        <f t="shared" si="120"/>
        <v>4.2102419466118421</v>
      </c>
      <c r="AJ182" s="276">
        <f t="shared" si="120"/>
        <v>4.3510564655199087</v>
      </c>
      <c r="AK182" s="276">
        <f t="shared" si="120"/>
        <v>4.4899041618962636</v>
      </c>
      <c r="AL182" s="276">
        <f t="shared" si="120"/>
        <v>4.6269698263979437</v>
      </c>
      <c r="AM182" s="276">
        <f t="shared" si="120"/>
        <v>4.7624222020427807</v>
      </c>
      <c r="AN182" s="276">
        <f t="shared" si="120"/>
        <v>4.8964122543420272</v>
      </c>
      <c r="AO182" s="276">
        <f t="shared" si="120"/>
        <v>5.0290730144577296</v>
      </c>
      <c r="AP182" s="276">
        <f t="shared" si="120"/>
        <v>5.1605203640235828</v>
      </c>
      <c r="AQ182" s="276">
        <f t="shared" si="120"/>
        <v>5.290854342176976</v>
      </c>
      <c r="AR182" s="276">
        <f t="shared" si="120"/>
        <v>5.4201607004504391</v>
      </c>
      <c r="AS182" s="276">
        <f t="shared" si="120"/>
        <v>5.5485125302515783</v>
      </c>
      <c r="AT182" s="276">
        <f t="shared" si="120"/>
        <v>5.6759718549245619</v>
      </c>
      <c r="AU182" s="276">
        <f t="shared" si="120"/>
        <v>5.8025911236206618</v>
      </c>
      <c r="AV182" s="276">
        <f t="shared" si="120"/>
        <v>5.9284145742004757</v>
      </c>
      <c r="AW182" s="276">
        <f t="shared" si="120"/>
        <v>6.0534794518785509</v>
      </c>
      <c r="AX182" s="276">
        <f t="shared" si="120"/>
        <v>6.177817082608013</v>
      </c>
      <c r="AY182" s="276">
        <f t="shared" si="120"/>
        <v>6.3014538075989712</v>
      </c>
      <c r="AZ182" s="276">
        <f t="shared" si="120"/>
        <v>6.4244117894812263</v>
      </c>
      <c r="BA182" s="276">
        <f t="shared" si="120"/>
        <v>6.5467097025790553</v>
      </c>
      <c r="BB182" s="276">
        <f t="shared" si="120"/>
        <v>6.6683633203368133</v>
      </c>
      <c r="BC182" s="276">
        <f t="shared" si="120"/>
        <v>6.7893860126479835</v>
      </c>
      <c r="BD182" s="276">
        <f t="shared" si="120"/>
        <v>6.9097891650553818</v>
      </c>
      <c r="BE182" s="276">
        <f t="shared" si="120"/>
        <v>7.0295825307445936</v>
      </c>
      <c r="BF182" s="276">
        <f t="shared" si="120"/>
        <v>7.1487745251017634</v>
      </c>
      <c r="BG182" s="276">
        <f t="shared" si="120"/>
        <v>7.2673724714484225</v>
      </c>
      <c r="BH182" s="276">
        <f t="shared" si="120"/>
        <v>7.3853828054589989</v>
      </c>
      <c r="BI182" s="276">
        <f t="shared" si="120"/>
        <v>7.5028112447438211</v>
      </c>
      <c r="BJ182" s="276">
        <f t="shared" si="120"/>
        <v>7.6183721183616591</v>
      </c>
      <c r="BK182" s="276">
        <f t="shared" si="120"/>
        <v>7.7324849921488585</v>
      </c>
      <c r="BL182" s="276">
        <f t="shared" si="120"/>
        <v>7.8454343582682942</v>
      </c>
      <c r="BM182" s="276">
        <f t="shared" si="120"/>
        <v>7.9574136377036258</v>
      </c>
      <c r="BN182" s="276">
        <f t="shared" ref="BN182:CS182" si="121">SUM(BN178:BN181)</f>
        <v>8.0685548234196052</v>
      </c>
      <c r="BO182" s="276">
        <f t="shared" si="121"/>
        <v>8.1789484590401553</v>
      </c>
      <c r="BP182" s="276">
        <f t="shared" si="121"/>
        <v>8.2886571087763912</v>
      </c>
      <c r="BQ182" s="276">
        <f t="shared" si="121"/>
        <v>8.3977244418600279</v>
      </c>
      <c r="BR182" s="276">
        <f t="shared" si="121"/>
        <v>8.5061813610388892</v>
      </c>
      <c r="BS182" s="276">
        <f t="shared" si="121"/>
        <v>8.614050138106407</v>
      </c>
      <c r="BT182" s="276">
        <f t="shared" si="121"/>
        <v>8.7213472053745225</v>
      </c>
      <c r="BU182" s="276">
        <f t="shared" si="121"/>
        <v>8.8280850404894782</v>
      </c>
      <c r="BV182" s="276">
        <f t="shared" si="121"/>
        <v>8.9342734394911645</v>
      </c>
      <c r="BW182" s="276">
        <f t="shared" si="121"/>
        <v>9.0399203769846928</v>
      </c>
      <c r="BX182" s="276">
        <f t="shared" si="121"/>
        <v>9.145032587560781</v>
      </c>
      <c r="BY182" s="276">
        <f t="shared" si="121"/>
        <v>9.2496159589594491</v>
      </c>
      <c r="BZ182" s="276">
        <f t="shared" si="121"/>
        <v>9.3536757980431133</v>
      </c>
      <c r="CA182" s="276">
        <f t="shared" si="121"/>
        <v>9.4572170107975833</v>
      </c>
      <c r="CB182" s="276">
        <f t="shared" si="121"/>
        <v>9.5602442241915213</v>
      </c>
      <c r="CC182" s="276">
        <f t="shared" si="121"/>
        <v>9.6627618686920798</v>
      </c>
      <c r="CD182" s="276">
        <f t="shared" si="121"/>
        <v>9.7647742341388817</v>
      </c>
      <c r="CE182" s="276">
        <f t="shared" si="121"/>
        <v>9.8662855075639193</v>
      </c>
      <c r="CF182" s="276">
        <f t="shared" si="121"/>
        <v>9.9672997987666569</v>
      </c>
      <c r="CG182" s="276">
        <f t="shared" si="121"/>
        <v>10.067821157577095</v>
      </c>
      <c r="CH182" s="276">
        <f t="shared" si="121"/>
        <v>10.16785358547132</v>
      </c>
      <c r="CI182" s="276">
        <f t="shared" si="121"/>
        <v>10.267401043346759</v>
      </c>
      <c r="CJ182" s="276">
        <f t="shared" si="121"/>
        <v>10.366467456684189</v>
      </c>
      <c r="CK182" s="276">
        <f t="shared" si="121"/>
        <v>10.465056718930892</v>
      </c>
      <c r="CL182" s="276">
        <f t="shared" si="121"/>
        <v>10.563172693673133</v>
      </c>
      <c r="CM182" s="276">
        <f t="shared" si="121"/>
        <v>10.660819215985619</v>
      </c>
      <c r="CN182" s="276">
        <f t="shared" si="121"/>
        <v>10.758000093222893</v>
      </c>
      <c r="CO182" s="276">
        <f t="shared" si="121"/>
        <v>10.854719105434219</v>
      </c>
      <c r="CP182" s="276">
        <f t="shared" si="121"/>
        <v>10.950980005526581</v>
      </c>
      <c r="CQ182" s="276">
        <f t="shared" si="121"/>
        <v>11.046786519261607</v>
      </c>
      <c r="CR182" s="276">
        <f t="shared" si="121"/>
        <v>11.142142345145547</v>
      </c>
      <c r="CS182" s="276">
        <f t="shared" si="121"/>
        <v>11.237051154253283</v>
      </c>
      <c r="CT182" s="276">
        <f>SUM(CT178:CT181)</f>
        <v>11.331516590014546</v>
      </c>
      <c r="CU182" s="276">
        <f>SUM(CU178:CU181)</f>
        <v>11.425542267982058</v>
      </c>
      <c r="CV182" s="276">
        <f>SUM(CV178:CV181)</f>
        <v>11.519131775595023</v>
      </c>
      <c r="CW182" s="276">
        <f>SUM(CW178:CW181)</f>
        <v>11.612288671947319</v>
      </c>
      <c r="CX182" s="276">
        <f>SUM(CX178:CX181)</f>
        <v>11.690613269486812</v>
      </c>
      <c r="CY182" s="276"/>
      <c r="CZ182" s="276"/>
      <c r="DA182" s="276"/>
      <c r="DB182" s="276"/>
      <c r="DC182" s="276"/>
      <c r="DD182" s="276"/>
      <c r="DE182" s="276"/>
      <c r="DF182" s="276"/>
      <c r="DG182" s="276"/>
      <c r="DH182" s="276"/>
      <c r="DI182" s="276"/>
      <c r="DJ182" s="276"/>
      <c r="DK182" s="276"/>
      <c r="DL182" s="276"/>
      <c r="DM182" s="276"/>
      <c r="DN182" s="276"/>
      <c r="DO182" s="276"/>
      <c r="DP182" s="276"/>
      <c r="DQ182" s="276"/>
      <c r="DR182" s="276"/>
    </row>
    <row r="184" spans="1:122" s="263" customFormat="1">
      <c r="A184" s="262"/>
      <c r="N184" s="264"/>
      <c r="O184" s="264"/>
      <c r="P184" s="264"/>
      <c r="Q184" s="264"/>
      <c r="R184" s="264"/>
      <c r="S184" s="264"/>
      <c r="T184" s="264"/>
      <c r="U184" s="264"/>
      <c r="V184" s="26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DR184"/>
  <sheetViews>
    <sheetView zoomScale="85" zoomScaleNormal="85" workbookViewId="0">
      <pane xSplit="4" ySplit="7" topLeftCell="E134" activePane="bottomRight" state="frozen"/>
      <selection pane="topRight" activeCell="E1" sqref="E1"/>
      <selection pane="bottomLeft" activeCell="A8" sqref="A8"/>
      <selection pane="bottomRight" activeCell="A136" sqref="A136:XFD139"/>
    </sheetView>
  </sheetViews>
  <sheetFormatPr defaultRowHeight="13.5"/>
  <cols>
    <col min="1" max="1" width="56.140625" style="74" customWidth="1"/>
    <col min="2" max="2" width="11.85546875" style="75" customWidth="1"/>
    <col min="3" max="3" width="12.7109375" style="75" customWidth="1"/>
    <col min="4" max="4" width="12.5703125" style="75" customWidth="1"/>
    <col min="5" max="60" width="10.5703125" style="75" customWidth="1"/>
    <col min="61" max="61" width="11.5703125" style="75" bestFit="1" customWidth="1"/>
    <col min="62" max="16384" width="9.140625" style="75"/>
  </cols>
  <sheetData>
    <row r="1" spans="1:102">
      <c r="A1" s="74" t="s">
        <v>0</v>
      </c>
      <c r="B1" s="75" t="s">
        <v>221</v>
      </c>
    </row>
    <row r="2" spans="1:102" s="77" customFormat="1">
      <c r="A2" s="76">
        <v>0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  <c r="T2" s="77">
        <v>19</v>
      </c>
      <c r="U2" s="77">
        <v>20</v>
      </c>
      <c r="V2" s="77">
        <v>21</v>
      </c>
      <c r="W2" s="77">
        <v>22</v>
      </c>
      <c r="X2" s="77">
        <v>23</v>
      </c>
      <c r="Y2" s="77">
        <v>24</v>
      </c>
      <c r="Z2" s="77">
        <v>25</v>
      </c>
      <c r="AA2" s="77">
        <v>26</v>
      </c>
      <c r="AB2" s="77">
        <v>27</v>
      </c>
      <c r="AC2" s="77">
        <v>28</v>
      </c>
      <c r="AD2" s="77">
        <v>29</v>
      </c>
      <c r="AE2" s="77">
        <v>30</v>
      </c>
      <c r="AF2" s="77">
        <v>31</v>
      </c>
      <c r="AG2" s="77">
        <v>32</v>
      </c>
      <c r="AH2" s="77">
        <v>33</v>
      </c>
      <c r="AI2" s="77">
        <v>34</v>
      </c>
      <c r="AJ2" s="77">
        <v>35</v>
      </c>
      <c r="AK2" s="77">
        <v>36</v>
      </c>
      <c r="AL2" s="77">
        <v>37</v>
      </c>
      <c r="AM2" s="77">
        <v>38</v>
      </c>
      <c r="AN2" s="77">
        <v>39</v>
      </c>
      <c r="AO2" s="77">
        <f>+AN2+1</f>
        <v>40</v>
      </c>
      <c r="AP2" s="77">
        <f t="shared" ref="AP2:BI2" si="0">+AO2+1</f>
        <v>41</v>
      </c>
      <c r="AQ2" s="77">
        <f t="shared" si="0"/>
        <v>42</v>
      </c>
      <c r="AR2" s="77">
        <f t="shared" si="0"/>
        <v>43</v>
      </c>
      <c r="AS2" s="77">
        <f t="shared" si="0"/>
        <v>44</v>
      </c>
      <c r="AT2" s="77">
        <f t="shared" si="0"/>
        <v>45</v>
      </c>
      <c r="AU2" s="77">
        <f t="shared" si="0"/>
        <v>46</v>
      </c>
      <c r="AV2" s="77">
        <f t="shared" si="0"/>
        <v>47</v>
      </c>
      <c r="AW2" s="77">
        <f t="shared" si="0"/>
        <v>48</v>
      </c>
      <c r="AX2" s="77">
        <f t="shared" si="0"/>
        <v>49</v>
      </c>
      <c r="AY2" s="77">
        <f t="shared" si="0"/>
        <v>50</v>
      </c>
      <c r="AZ2" s="77">
        <f t="shared" si="0"/>
        <v>51</v>
      </c>
      <c r="BA2" s="77">
        <f t="shared" si="0"/>
        <v>52</v>
      </c>
      <c r="BB2" s="77">
        <f t="shared" si="0"/>
        <v>53</v>
      </c>
      <c r="BC2" s="77">
        <f t="shared" si="0"/>
        <v>54</v>
      </c>
      <c r="BD2" s="77">
        <f t="shared" si="0"/>
        <v>55</v>
      </c>
      <c r="BE2" s="77">
        <f t="shared" si="0"/>
        <v>56</v>
      </c>
      <c r="BF2" s="77">
        <f t="shared" si="0"/>
        <v>57</v>
      </c>
      <c r="BG2" s="77">
        <f t="shared" si="0"/>
        <v>58</v>
      </c>
      <c r="BH2" s="77">
        <f t="shared" si="0"/>
        <v>59</v>
      </c>
      <c r="BI2" s="77">
        <f t="shared" si="0"/>
        <v>60</v>
      </c>
    </row>
    <row r="3" spans="1:102" s="79" customFormat="1" ht="15">
      <c r="A3" s="78"/>
      <c r="B3" s="79">
        <v>2005</v>
      </c>
      <c r="C3" s="79">
        <f>+B3+10</f>
        <v>2015</v>
      </c>
      <c r="D3" s="79">
        <f t="shared" ref="D3:BO3" si="1">+C3+10</f>
        <v>2025</v>
      </c>
      <c r="E3" s="79">
        <f t="shared" si="1"/>
        <v>2035</v>
      </c>
      <c r="F3" s="79">
        <f t="shared" si="1"/>
        <v>2045</v>
      </c>
      <c r="G3" s="79">
        <f t="shared" si="1"/>
        <v>2055</v>
      </c>
      <c r="H3" s="79">
        <f t="shared" si="1"/>
        <v>2065</v>
      </c>
      <c r="I3" s="79">
        <f t="shared" si="1"/>
        <v>2075</v>
      </c>
      <c r="J3" s="79">
        <f t="shared" si="1"/>
        <v>2085</v>
      </c>
      <c r="K3" s="79">
        <f t="shared" si="1"/>
        <v>2095</v>
      </c>
      <c r="L3" s="79">
        <f t="shared" si="1"/>
        <v>2105</v>
      </c>
      <c r="M3" s="79">
        <f t="shared" si="1"/>
        <v>2115</v>
      </c>
      <c r="N3" s="79">
        <f t="shared" si="1"/>
        <v>2125</v>
      </c>
      <c r="O3" s="79">
        <f t="shared" si="1"/>
        <v>2135</v>
      </c>
      <c r="P3" s="79">
        <f t="shared" si="1"/>
        <v>2145</v>
      </c>
      <c r="Q3" s="79">
        <f t="shared" si="1"/>
        <v>2155</v>
      </c>
      <c r="R3" s="79">
        <f t="shared" si="1"/>
        <v>2165</v>
      </c>
      <c r="S3" s="79">
        <f t="shared" si="1"/>
        <v>2175</v>
      </c>
      <c r="T3" s="79">
        <f t="shared" si="1"/>
        <v>2185</v>
      </c>
      <c r="U3" s="79">
        <f t="shared" si="1"/>
        <v>2195</v>
      </c>
      <c r="V3" s="79">
        <f t="shared" si="1"/>
        <v>2205</v>
      </c>
      <c r="W3" s="79">
        <f t="shared" si="1"/>
        <v>2215</v>
      </c>
      <c r="X3" s="79">
        <f t="shared" si="1"/>
        <v>2225</v>
      </c>
      <c r="Y3" s="79">
        <f t="shared" si="1"/>
        <v>2235</v>
      </c>
      <c r="Z3" s="79">
        <f t="shared" si="1"/>
        <v>2245</v>
      </c>
      <c r="AA3" s="79">
        <f t="shared" si="1"/>
        <v>2255</v>
      </c>
      <c r="AB3" s="79">
        <f t="shared" si="1"/>
        <v>2265</v>
      </c>
      <c r="AC3" s="79">
        <f t="shared" si="1"/>
        <v>2275</v>
      </c>
      <c r="AD3" s="79">
        <f t="shared" si="1"/>
        <v>2285</v>
      </c>
      <c r="AE3" s="79">
        <f t="shared" si="1"/>
        <v>2295</v>
      </c>
      <c r="AF3" s="79">
        <f t="shared" si="1"/>
        <v>2305</v>
      </c>
      <c r="AG3" s="79">
        <f t="shared" si="1"/>
        <v>2315</v>
      </c>
      <c r="AH3" s="79">
        <f t="shared" si="1"/>
        <v>2325</v>
      </c>
      <c r="AI3" s="79">
        <f t="shared" si="1"/>
        <v>2335</v>
      </c>
      <c r="AJ3" s="79">
        <f t="shared" si="1"/>
        <v>2345</v>
      </c>
      <c r="AK3" s="79">
        <f t="shared" si="1"/>
        <v>2355</v>
      </c>
      <c r="AL3" s="79">
        <f t="shared" si="1"/>
        <v>2365</v>
      </c>
      <c r="AM3" s="79">
        <f t="shared" si="1"/>
        <v>2375</v>
      </c>
      <c r="AN3" s="79">
        <f t="shared" si="1"/>
        <v>2385</v>
      </c>
      <c r="AO3" s="79">
        <f t="shared" si="1"/>
        <v>2395</v>
      </c>
      <c r="AP3" s="79">
        <f t="shared" si="1"/>
        <v>2405</v>
      </c>
      <c r="AQ3" s="79">
        <f t="shared" si="1"/>
        <v>2415</v>
      </c>
      <c r="AR3" s="79">
        <f t="shared" si="1"/>
        <v>2425</v>
      </c>
      <c r="AS3" s="79">
        <f t="shared" si="1"/>
        <v>2435</v>
      </c>
      <c r="AT3" s="79">
        <f t="shared" si="1"/>
        <v>2445</v>
      </c>
      <c r="AU3" s="79">
        <f t="shared" si="1"/>
        <v>2455</v>
      </c>
      <c r="AV3" s="79">
        <f t="shared" si="1"/>
        <v>2465</v>
      </c>
      <c r="AW3" s="79">
        <f t="shared" si="1"/>
        <v>2475</v>
      </c>
      <c r="AX3" s="79">
        <f t="shared" si="1"/>
        <v>2485</v>
      </c>
      <c r="AY3" s="79">
        <f t="shared" si="1"/>
        <v>2495</v>
      </c>
      <c r="AZ3" s="79">
        <f t="shared" si="1"/>
        <v>2505</v>
      </c>
      <c r="BA3" s="79">
        <f t="shared" si="1"/>
        <v>2515</v>
      </c>
      <c r="BB3" s="79">
        <f t="shared" si="1"/>
        <v>2525</v>
      </c>
      <c r="BC3" s="79">
        <f t="shared" si="1"/>
        <v>2535</v>
      </c>
      <c r="BD3" s="79">
        <f t="shared" si="1"/>
        <v>2545</v>
      </c>
      <c r="BE3" s="79">
        <f t="shared" si="1"/>
        <v>2555</v>
      </c>
      <c r="BF3" s="79">
        <f t="shared" si="1"/>
        <v>2565</v>
      </c>
      <c r="BG3" s="79">
        <f t="shared" si="1"/>
        <v>2575</v>
      </c>
      <c r="BH3" s="79">
        <f t="shared" si="1"/>
        <v>2585</v>
      </c>
      <c r="BI3" s="79">
        <f t="shared" si="1"/>
        <v>2595</v>
      </c>
      <c r="BJ3" s="79">
        <f t="shared" si="1"/>
        <v>2605</v>
      </c>
      <c r="BK3" s="79">
        <f t="shared" si="1"/>
        <v>2615</v>
      </c>
      <c r="BL3" s="79">
        <f t="shared" si="1"/>
        <v>2625</v>
      </c>
      <c r="BM3" s="79">
        <f t="shared" si="1"/>
        <v>2635</v>
      </c>
      <c r="BN3" s="79">
        <f t="shared" si="1"/>
        <v>2645</v>
      </c>
      <c r="BO3" s="79">
        <f t="shared" si="1"/>
        <v>2655</v>
      </c>
      <c r="BP3" s="79">
        <f t="shared" ref="BP3:CX3" si="2">+BO3+10</f>
        <v>2665</v>
      </c>
      <c r="BQ3" s="79">
        <f t="shared" si="2"/>
        <v>2675</v>
      </c>
      <c r="BR3" s="79">
        <f t="shared" si="2"/>
        <v>2685</v>
      </c>
      <c r="BS3" s="79">
        <f t="shared" si="2"/>
        <v>2695</v>
      </c>
      <c r="BT3" s="79">
        <f t="shared" si="2"/>
        <v>2705</v>
      </c>
      <c r="BU3" s="79">
        <f t="shared" si="2"/>
        <v>2715</v>
      </c>
      <c r="BV3" s="79">
        <f t="shared" si="2"/>
        <v>2725</v>
      </c>
      <c r="BW3" s="79">
        <f t="shared" si="2"/>
        <v>2735</v>
      </c>
      <c r="BX3" s="79">
        <f t="shared" si="2"/>
        <v>2745</v>
      </c>
      <c r="BY3" s="79">
        <f t="shared" si="2"/>
        <v>2755</v>
      </c>
      <c r="BZ3" s="79">
        <f t="shared" si="2"/>
        <v>2765</v>
      </c>
      <c r="CA3" s="79">
        <f t="shared" si="2"/>
        <v>2775</v>
      </c>
      <c r="CB3" s="79">
        <f t="shared" si="2"/>
        <v>2785</v>
      </c>
      <c r="CC3" s="79">
        <f t="shared" si="2"/>
        <v>2795</v>
      </c>
      <c r="CD3" s="79">
        <f t="shared" si="2"/>
        <v>2805</v>
      </c>
      <c r="CE3" s="79">
        <f t="shared" si="2"/>
        <v>2815</v>
      </c>
      <c r="CF3" s="79">
        <f t="shared" si="2"/>
        <v>2825</v>
      </c>
      <c r="CG3" s="79">
        <f t="shared" si="2"/>
        <v>2835</v>
      </c>
      <c r="CH3" s="79">
        <f t="shared" si="2"/>
        <v>2845</v>
      </c>
      <c r="CI3" s="79">
        <f t="shared" si="2"/>
        <v>2855</v>
      </c>
      <c r="CJ3" s="79">
        <f t="shared" si="2"/>
        <v>2865</v>
      </c>
      <c r="CK3" s="79">
        <f t="shared" si="2"/>
        <v>2875</v>
      </c>
      <c r="CL3" s="79">
        <f t="shared" si="2"/>
        <v>2885</v>
      </c>
      <c r="CM3" s="79">
        <f t="shared" si="2"/>
        <v>2895</v>
      </c>
      <c r="CN3" s="79">
        <f t="shared" si="2"/>
        <v>2905</v>
      </c>
      <c r="CO3" s="79">
        <f t="shared" si="2"/>
        <v>2915</v>
      </c>
      <c r="CP3" s="79">
        <f t="shared" si="2"/>
        <v>2925</v>
      </c>
      <c r="CQ3" s="79">
        <f t="shared" si="2"/>
        <v>2935</v>
      </c>
      <c r="CR3" s="79">
        <f t="shared" si="2"/>
        <v>2945</v>
      </c>
      <c r="CS3" s="79">
        <f t="shared" si="2"/>
        <v>2955</v>
      </c>
      <c r="CT3" s="79">
        <f t="shared" si="2"/>
        <v>2965</v>
      </c>
      <c r="CU3" s="79">
        <f t="shared" si="2"/>
        <v>2975</v>
      </c>
      <c r="CV3" s="79">
        <f t="shared" si="2"/>
        <v>2985</v>
      </c>
      <c r="CW3" s="79">
        <f t="shared" si="2"/>
        <v>2995</v>
      </c>
      <c r="CX3" s="79">
        <f t="shared" si="2"/>
        <v>3005</v>
      </c>
    </row>
    <row r="4" spans="1:102" s="81" customFormat="1" ht="15">
      <c r="A4" s="80" t="s">
        <v>1</v>
      </c>
    </row>
    <row r="5" spans="1:102" s="81" customFormat="1" ht="15">
      <c r="A5" s="80"/>
      <c r="C5" s="82"/>
      <c r="D5" s="83"/>
    </row>
    <row r="6" spans="1:102" s="81" customFormat="1" ht="15">
      <c r="A6" s="80"/>
      <c r="B6" s="235"/>
      <c r="C6" s="128"/>
      <c r="D6" s="84"/>
    </row>
    <row r="7" spans="1:102" s="81" customFormat="1" ht="15">
      <c r="A7" s="80"/>
      <c r="B7" s="236"/>
      <c r="C7" s="84"/>
      <c r="D7" s="85"/>
    </row>
    <row r="8" spans="1:102" s="236" customFormat="1" ht="15">
      <c r="A8" s="238" t="s">
        <v>2</v>
      </c>
    </row>
    <row r="9" spans="1:102" s="97" customFormat="1" ht="15">
      <c r="A9" s="96" t="s">
        <v>136</v>
      </c>
      <c r="B9" s="236">
        <f>+Parameters!B25</f>
        <v>0.3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</row>
    <row r="10" spans="1:102" s="236" customFormat="1" ht="15">
      <c r="A10" s="96" t="s">
        <v>133</v>
      </c>
      <c r="B10" s="236">
        <f>+Parameters!B26</f>
        <v>0.1</v>
      </c>
    </row>
    <row r="11" spans="1:102" s="97" customFormat="1" ht="15">
      <c r="A11" s="97" t="s">
        <v>137</v>
      </c>
      <c r="B11" s="236">
        <f>+Parameters!B27</f>
        <v>55.34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</row>
    <row r="12" spans="1:102" s="97" customFormat="1" ht="15">
      <c r="A12" s="97" t="str">
        <f>+Parameters!A29</f>
        <v>Initial real interest rate (percent per decade annualized)</v>
      </c>
      <c r="B12" s="236">
        <f>+Parameters!B29</f>
        <v>0.05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</row>
    <row r="13" spans="1:102" s="97" customFormat="1" ht="15">
      <c r="A13" s="97" t="s">
        <v>138</v>
      </c>
      <c r="B13" s="236">
        <f>+Parameters!B30</f>
        <v>97.3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</row>
    <row r="14" spans="1:102" s="97" customFormat="1" ht="15">
      <c r="A14" s="97" t="s">
        <v>139</v>
      </c>
      <c r="B14" s="236">
        <f>+Parameters!B31</f>
        <v>3.0321959190644031E-2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</row>
    <row r="15" spans="1:102" s="240" customFormat="1" ht="15">
      <c r="A15" s="239" t="s">
        <v>37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</row>
    <row r="16" spans="1:102" s="97" customFormat="1" ht="15">
      <c r="A16" s="96" t="s">
        <v>38</v>
      </c>
      <c r="B16" s="236">
        <f>+B17</f>
        <v>1.4999999999999999E-2</v>
      </c>
      <c r="C16" s="236">
        <f>+B16</f>
        <v>1.4999999999999999E-2</v>
      </c>
      <c r="D16" s="236">
        <f t="shared" ref="D16:BI16" si="3">+C16</f>
        <v>1.4999999999999999E-2</v>
      </c>
      <c r="E16" s="236">
        <f t="shared" si="3"/>
        <v>1.4999999999999999E-2</v>
      </c>
      <c r="F16" s="236">
        <f t="shared" si="3"/>
        <v>1.4999999999999999E-2</v>
      </c>
      <c r="G16" s="236">
        <f t="shared" si="3"/>
        <v>1.4999999999999999E-2</v>
      </c>
      <c r="H16" s="236">
        <f t="shared" si="3"/>
        <v>1.4999999999999999E-2</v>
      </c>
      <c r="I16" s="236">
        <f t="shared" si="3"/>
        <v>1.4999999999999999E-2</v>
      </c>
      <c r="J16" s="236">
        <f t="shared" si="3"/>
        <v>1.4999999999999999E-2</v>
      </c>
      <c r="K16" s="236">
        <f t="shared" si="3"/>
        <v>1.4999999999999999E-2</v>
      </c>
      <c r="L16" s="236">
        <f t="shared" si="3"/>
        <v>1.4999999999999999E-2</v>
      </c>
      <c r="M16" s="236">
        <f t="shared" si="3"/>
        <v>1.4999999999999999E-2</v>
      </c>
      <c r="N16" s="236">
        <f t="shared" si="3"/>
        <v>1.4999999999999999E-2</v>
      </c>
      <c r="O16" s="236">
        <f t="shared" si="3"/>
        <v>1.4999999999999999E-2</v>
      </c>
      <c r="P16" s="236">
        <f t="shared" si="3"/>
        <v>1.4999999999999999E-2</v>
      </c>
      <c r="Q16" s="236">
        <f t="shared" si="3"/>
        <v>1.4999999999999999E-2</v>
      </c>
      <c r="R16" s="236">
        <f t="shared" si="3"/>
        <v>1.4999999999999999E-2</v>
      </c>
      <c r="S16" s="236">
        <f t="shared" si="3"/>
        <v>1.4999999999999999E-2</v>
      </c>
      <c r="T16" s="236">
        <f t="shared" si="3"/>
        <v>1.4999999999999999E-2</v>
      </c>
      <c r="U16" s="236">
        <f t="shared" si="3"/>
        <v>1.4999999999999999E-2</v>
      </c>
      <c r="V16" s="236">
        <f t="shared" si="3"/>
        <v>1.4999999999999999E-2</v>
      </c>
      <c r="W16" s="236">
        <f t="shared" si="3"/>
        <v>1.4999999999999999E-2</v>
      </c>
      <c r="X16" s="236">
        <f t="shared" si="3"/>
        <v>1.4999999999999999E-2</v>
      </c>
      <c r="Y16" s="236">
        <f t="shared" si="3"/>
        <v>1.4999999999999999E-2</v>
      </c>
      <c r="Z16" s="236">
        <f t="shared" si="3"/>
        <v>1.4999999999999999E-2</v>
      </c>
      <c r="AA16" s="236">
        <f t="shared" si="3"/>
        <v>1.4999999999999999E-2</v>
      </c>
      <c r="AB16" s="236">
        <f t="shared" si="3"/>
        <v>1.4999999999999999E-2</v>
      </c>
      <c r="AC16" s="236">
        <f t="shared" si="3"/>
        <v>1.4999999999999999E-2</v>
      </c>
      <c r="AD16" s="236">
        <f t="shared" si="3"/>
        <v>1.4999999999999999E-2</v>
      </c>
      <c r="AE16" s="236">
        <f t="shared" si="3"/>
        <v>1.4999999999999999E-2</v>
      </c>
      <c r="AF16" s="236">
        <f t="shared" si="3"/>
        <v>1.4999999999999999E-2</v>
      </c>
      <c r="AG16" s="236">
        <f t="shared" si="3"/>
        <v>1.4999999999999999E-2</v>
      </c>
      <c r="AH16" s="236">
        <f t="shared" si="3"/>
        <v>1.4999999999999999E-2</v>
      </c>
      <c r="AI16" s="236">
        <f t="shared" si="3"/>
        <v>1.4999999999999999E-2</v>
      </c>
      <c r="AJ16" s="236">
        <f t="shared" si="3"/>
        <v>1.4999999999999999E-2</v>
      </c>
      <c r="AK16" s="236">
        <f t="shared" si="3"/>
        <v>1.4999999999999999E-2</v>
      </c>
      <c r="AL16" s="236">
        <f t="shared" si="3"/>
        <v>1.4999999999999999E-2</v>
      </c>
      <c r="AM16" s="236">
        <f t="shared" si="3"/>
        <v>1.4999999999999999E-2</v>
      </c>
      <c r="AN16" s="236">
        <f t="shared" si="3"/>
        <v>1.4999999999999999E-2</v>
      </c>
      <c r="AO16" s="236">
        <f t="shared" si="3"/>
        <v>1.4999999999999999E-2</v>
      </c>
      <c r="AP16" s="236">
        <f t="shared" si="3"/>
        <v>1.4999999999999999E-2</v>
      </c>
      <c r="AQ16" s="236">
        <f t="shared" si="3"/>
        <v>1.4999999999999999E-2</v>
      </c>
      <c r="AR16" s="236">
        <f t="shared" si="3"/>
        <v>1.4999999999999999E-2</v>
      </c>
      <c r="AS16" s="236">
        <f t="shared" si="3"/>
        <v>1.4999999999999999E-2</v>
      </c>
      <c r="AT16" s="236">
        <f t="shared" si="3"/>
        <v>1.4999999999999999E-2</v>
      </c>
      <c r="AU16" s="236">
        <f t="shared" si="3"/>
        <v>1.4999999999999999E-2</v>
      </c>
      <c r="AV16" s="236">
        <f t="shared" si="3"/>
        <v>1.4999999999999999E-2</v>
      </c>
      <c r="AW16" s="236">
        <f t="shared" si="3"/>
        <v>1.4999999999999999E-2</v>
      </c>
      <c r="AX16" s="236">
        <f t="shared" si="3"/>
        <v>1.4999999999999999E-2</v>
      </c>
      <c r="AY16" s="236">
        <f t="shared" si="3"/>
        <v>1.4999999999999999E-2</v>
      </c>
      <c r="AZ16" s="236">
        <f t="shared" si="3"/>
        <v>1.4999999999999999E-2</v>
      </c>
      <c r="BA16" s="236">
        <f t="shared" si="3"/>
        <v>1.4999999999999999E-2</v>
      </c>
      <c r="BB16" s="236">
        <f t="shared" si="3"/>
        <v>1.4999999999999999E-2</v>
      </c>
      <c r="BC16" s="236">
        <f t="shared" si="3"/>
        <v>1.4999999999999999E-2</v>
      </c>
      <c r="BD16" s="236">
        <f t="shared" si="3"/>
        <v>1.4999999999999999E-2</v>
      </c>
      <c r="BE16" s="236">
        <f t="shared" si="3"/>
        <v>1.4999999999999999E-2</v>
      </c>
      <c r="BF16" s="236">
        <f t="shared" si="3"/>
        <v>1.4999999999999999E-2</v>
      </c>
      <c r="BG16" s="236">
        <f t="shared" si="3"/>
        <v>1.4999999999999999E-2</v>
      </c>
      <c r="BH16" s="236">
        <f t="shared" si="3"/>
        <v>1.4999999999999999E-2</v>
      </c>
      <c r="BI16" s="236">
        <f t="shared" si="3"/>
        <v>1.4999999999999999E-2</v>
      </c>
    </row>
    <row r="17" spans="1:61" s="97" customFormat="1" ht="15">
      <c r="A17" s="96" t="s">
        <v>146</v>
      </c>
      <c r="B17" s="236">
        <f>+Parameters!B34</f>
        <v>1.4999999999999999E-2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</row>
    <row r="18" spans="1:61" s="242" customFormat="1" ht="12.75" customHeight="1">
      <c r="A18" s="241" t="s">
        <v>39</v>
      </c>
      <c r="B18" s="236">
        <v>1</v>
      </c>
      <c r="C18" s="236">
        <f>B18/(1+B16)^10</f>
        <v>0.86166723172218462</v>
      </c>
      <c r="D18" s="236">
        <f t="shared" ref="D18:BI18" si="4">C18/(1+C16)^10</f>
        <v>0.74247041822377302</v>
      </c>
      <c r="E18" s="236">
        <f t="shared" si="4"/>
        <v>0.63976242990649113</v>
      </c>
      <c r="F18" s="236">
        <f t="shared" si="4"/>
        <v>0.55126232193738434</v>
      </c>
      <c r="G18" s="236">
        <f t="shared" si="4"/>
        <v>0.4750046788965297</v>
      </c>
      <c r="H18" s="236">
        <f t="shared" si="4"/>
        <v>0.40929596671985796</v>
      </c>
      <c r="I18" s="236">
        <f t="shared" si="4"/>
        <v>0.35267692259855543</v>
      </c>
      <c r="J18" s="236">
        <f t="shared" si="4"/>
        <v>0.30389014758779642</v>
      </c>
      <c r="K18" s="236">
        <f t="shared" si="4"/>
        <v>0.26185218221962264</v>
      </c>
      <c r="L18" s="236">
        <f t="shared" si="4"/>
        <v>0.2256294449735953</v>
      </c>
      <c r="M18" s="236">
        <f t="shared" si="4"/>
        <v>0.19441749924541085</v>
      </c>
      <c r="N18" s="236">
        <f t="shared" si="4"/>
        <v>0.16752318837314309</v>
      </c>
      <c r="O18" s="236">
        <f t="shared" si="4"/>
        <v>0.14434924197476026</v>
      </c>
      <c r="P18" s="236">
        <f t="shared" si="4"/>
        <v>0.12438101173358745</v>
      </c>
      <c r="Q18" s="236">
        <f t="shared" si="4"/>
        <v>0.10717504205928487</v>
      </c>
      <c r="R18" s="236">
        <f t="shared" si="4"/>
        <v>9.234922180093269E-2</v>
      </c>
      <c r="S18" s="236">
        <f t="shared" si="4"/>
        <v>7.9574298300907689E-2</v>
      </c>
      <c r="T18" s="236">
        <f t="shared" si="4"/>
        <v>6.8566565333178467E-2</v>
      </c>
      <c r="U18" s="236">
        <f t="shared" si="4"/>
        <v>5.9081562539338203E-2</v>
      </c>
      <c r="V18" s="236">
        <f t="shared" si="4"/>
        <v>5.0908646439092674E-2</v>
      </c>
      <c r="W18" s="236">
        <f t="shared" si="4"/>
        <v>4.386631244789644E-2</v>
      </c>
      <c r="X18" s="236">
        <f t="shared" si="4"/>
        <v>3.7798164012839336E-2</v>
      </c>
      <c r="Y18" s="236">
        <f t="shared" si="4"/>
        <v>3.2569439349124374E-2</v>
      </c>
      <c r="Z18" s="236">
        <f t="shared" si="4"/>
        <v>2.8064018642703591E-2</v>
      </c>
      <c r="AA18" s="236">
        <f t="shared" si="4"/>
        <v>2.4181845254858184E-2</v>
      </c>
      <c r="AB18" s="236">
        <f t="shared" si="4"/>
        <v>2.0836703658687897E-2</v>
      </c>
      <c r="AC18" s="236">
        <f t="shared" si="4"/>
        <v>1.7954304759797118E-2</v>
      </c>
      <c r="AD18" s="236">
        <f t="shared" si="4"/>
        <v>1.5470636079870826E-2</v>
      </c>
      <c r="AE18" s="236">
        <f t="shared" si="4"/>
        <v>1.3330540163923646E-2</v>
      </c>
      <c r="AF18" s="236">
        <f t="shared" si="4"/>
        <v>1.1486489640409485E-2</v>
      </c>
      <c r="AG18" s="236">
        <f t="shared" si="4"/>
        <v>9.8975317306571921E-3</v>
      </c>
      <c r="AH18" s="236">
        <f t="shared" si="4"/>
        <v>8.5283787672378666E-3</v>
      </c>
      <c r="AI18" s="236">
        <f t="shared" si="4"/>
        <v>7.3486245234441099E-3</v>
      </c>
      <c r="AJ18" s="236">
        <f t="shared" si="4"/>
        <v>6.3320689500818445E-3</v>
      </c>
      <c r="AK18" s="236">
        <f t="shared" si="4"/>
        <v>5.4561363232910227E-3</v>
      </c>
      <c r="AL18" s="236">
        <f t="shared" si="4"/>
        <v>4.7013738815890344E-3</v>
      </c>
      <c r="AM18" s="236">
        <f t="shared" si="4"/>
        <v>4.0510198178398049E-3</v>
      </c>
      <c r="AN18" s="236">
        <f t="shared" si="4"/>
        <v>3.4906310320897333E-3</v>
      </c>
      <c r="AO18" s="236">
        <f t="shared" si="4"/>
        <v>3.0077623783843128E-3</v>
      </c>
      <c r="AP18" s="236">
        <f t="shared" si="4"/>
        <v>2.591690282260545E-3</v>
      </c>
      <c r="AQ18" s="236">
        <f t="shared" si="4"/>
        <v>2.2331745909967313E-3</v>
      </c>
      <c r="AR18" s="236">
        <f t="shared" si="4"/>
        <v>1.9242533677764754E-3</v>
      </c>
      <c r="AS18" s="236">
        <f t="shared" si="4"/>
        <v>1.6580660725440464E-3</v>
      </c>
      <c r="AT18" s="236">
        <f t="shared" si="4"/>
        <v>1.4287012027415034E-3</v>
      </c>
      <c r="AU18" s="236">
        <f t="shared" si="4"/>
        <v>1.2310650103244268E-3</v>
      </c>
      <c r="AV18" s="236">
        <f t="shared" si="4"/>
        <v>1.0607683795162916E-3</v>
      </c>
      <c r="AW18" s="236">
        <f t="shared" si="4"/>
        <v>9.140293530762307E-4</v>
      </c>
      <c r="AX18" s="236">
        <f t="shared" si="4"/>
        <v>7.8758914237801497E-4</v>
      </c>
      <c r="AY18" s="236">
        <f t="shared" si="4"/>
        <v>6.7863975604731371E-4</v>
      </c>
      <c r="AZ18" s="236">
        <f t="shared" si="4"/>
        <v>5.8476163992990751E-4</v>
      </c>
      <c r="BA18" s="236">
        <f t="shared" si="4"/>
        <v>5.0386994349572826E-4</v>
      </c>
      <c r="BB18" s="236">
        <f t="shared" si="4"/>
        <v>4.3416821935997774E-4</v>
      </c>
      <c r="BC18" s="236">
        <f t="shared" si="4"/>
        <v>3.741085276776622E-4</v>
      </c>
      <c r="BD18" s="236">
        <f t="shared" si="4"/>
        <v>3.223570594076735E-4</v>
      </c>
      <c r="BE18" s="236">
        <f t="shared" si="4"/>
        <v>2.7776451500591384E-4</v>
      </c>
      <c r="BF18" s="236">
        <f t="shared" si="4"/>
        <v>2.3934058071580099E-4</v>
      </c>
      <c r="BG18" s="236">
        <f t="shared" si="4"/>
        <v>2.0623193562416432E-4</v>
      </c>
      <c r="BH18" s="236">
        <f t="shared" si="4"/>
        <v>1.7770330106198147E-4</v>
      </c>
      <c r="BI18" s="236">
        <f t="shared" si="4"/>
        <v>1.5312111149397154E-4</v>
      </c>
    </row>
    <row r="19" spans="1:61" s="97" customFormat="1" ht="12.75" customHeight="1">
      <c r="A19" s="96" t="s">
        <v>66</v>
      </c>
      <c r="B19" s="236">
        <f>+Parameters!B35</f>
        <v>1.5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</row>
    <row r="20" spans="1:61" s="97" customFormat="1" ht="15">
      <c r="A20" s="243" t="s">
        <v>32</v>
      </c>
      <c r="B20" s="236"/>
      <c r="C20" s="236">
        <f>+LN(C21/B21)/10</f>
        <v>1.7438100262805102E-2</v>
      </c>
      <c r="D20" s="236">
        <f t="shared" ref="D20:U20" si="5">+LN(D21/C21)/10</f>
        <v>1.5769580177603004E-2</v>
      </c>
      <c r="E20" s="236">
        <f t="shared" si="5"/>
        <v>1.4326468480010842E-2</v>
      </c>
      <c r="F20" s="236">
        <f t="shared" si="5"/>
        <v>1.3071867522785852E-2</v>
      </c>
      <c r="G20" s="236">
        <f t="shared" si="5"/>
        <v>1.1976011238012672E-2</v>
      </c>
      <c r="H20" s="236">
        <f t="shared" si="5"/>
        <v>1.1014670792642891E-2</v>
      </c>
      <c r="I20" s="236">
        <f t="shared" si="5"/>
        <v>1.0167966425061899E-2</v>
      </c>
      <c r="J20" s="236">
        <f t="shared" si="5"/>
        <v>9.4194692453637516E-3</v>
      </c>
      <c r="K20" s="236">
        <f t="shared" si="5"/>
        <v>8.7555135883675347E-3</v>
      </c>
      <c r="L20" s="236">
        <f t="shared" si="5"/>
        <v>8.1646645887650249E-3</v>
      </c>
      <c r="M20" s="236">
        <f t="shared" si="5"/>
        <v>7.6373017474176408E-3</v>
      </c>
      <c r="N20" s="236">
        <f t="shared" si="5"/>
        <v>7.1652902334267844E-3</v>
      </c>
      <c r="O20" s="236">
        <f t="shared" si="5"/>
        <v>6.7417192817619803E-3</v>
      </c>
      <c r="P20" s="236">
        <f t="shared" si="5"/>
        <v>6.3606924147209948E-3</v>
      </c>
      <c r="Q20" s="236">
        <f t="shared" si="5"/>
        <v>6.017158055412709E-3</v>
      </c>
      <c r="R20" s="236">
        <f t="shared" si="5"/>
        <v>5.7067718846032199E-3</v>
      </c>
      <c r="S20" s="236">
        <f t="shared" si="5"/>
        <v>5.4257843340408379E-3</v>
      </c>
      <c r="T20" s="236">
        <f t="shared" si="5"/>
        <v>5.1709481239941655E-3</v>
      </c>
      <c r="U20" s="236">
        <f t="shared" si="5"/>
        <v>4.9394418878367357E-3</v>
      </c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</row>
    <row r="21" spans="1:61" s="242" customFormat="1" ht="15">
      <c r="A21" s="241" t="s">
        <v>33</v>
      </c>
      <c r="B21" s="237">
        <f>+B22</f>
        <v>3.0321959190644031E-2</v>
      </c>
      <c r="C21" s="237">
        <f>B21/(1-B25)</f>
        <v>3.6098567330670198E-2</v>
      </c>
      <c r="D21" s="237">
        <f>C21/(1-C25)</f>
        <v>4.2264562974359016E-2</v>
      </c>
      <c r="E21" s="237">
        <f>D21/(1-D25)</f>
        <v>4.877479409615091E-2</v>
      </c>
      <c r="F21" s="237">
        <f t="shared" ref="F21:BI21" si="6">E21/(1-E25)</f>
        <v>5.558605387595017E-2</v>
      </c>
      <c r="G21" s="237">
        <f t="shared" si="6"/>
        <v>6.2658068039040671E-2</v>
      </c>
      <c r="H21" s="237">
        <f t="shared" si="6"/>
        <v>6.9954089355913962E-2</v>
      </c>
      <c r="I21" s="237">
        <f t="shared" si="6"/>
        <v>7.744119117677159E-2</v>
      </c>
      <c r="J21" s="237">
        <f t="shared" si="6"/>
        <v>8.509034013720318E-2</v>
      </c>
      <c r="K21" s="237">
        <f t="shared" si="6"/>
        <v>9.287631419805803E-2</v>
      </c>
      <c r="L21" s="237">
        <f t="shared" si="6"/>
        <v>0.10077751839904034</v>
      </c>
      <c r="M21" s="237">
        <f t="shared" si="6"/>
        <v>0.1087757383534859</v>
      </c>
      <c r="N21" s="237">
        <f t="shared" si="6"/>
        <v>0.11685586108942551</v>
      </c>
      <c r="O21" s="237">
        <f t="shared" si="6"/>
        <v>0.12500558441601389</v>
      </c>
      <c r="P21" s="237">
        <f t="shared" si="6"/>
        <v>0.1332151294052647</v>
      </c>
      <c r="Q21" s="237">
        <f t="shared" si="6"/>
        <v>0.14147696556901421</v>
      </c>
      <c r="R21" s="237">
        <f t="shared" si="6"/>
        <v>0.14978555459823198</v>
      </c>
      <c r="S21" s="237">
        <f t="shared" si="6"/>
        <v>0.15813711584960807</v>
      </c>
      <c r="T21" s="237">
        <f t="shared" si="6"/>
        <v>0.16652941487956119</v>
      </c>
      <c r="U21" s="237">
        <f t="shared" si="6"/>
        <v>0.1749615750442616</v>
      </c>
      <c r="V21" s="237">
        <f t="shared" si="6"/>
        <v>0.18343391134981354</v>
      </c>
      <c r="W21" s="237">
        <f t="shared" si="6"/>
        <v>0.1919477852271024</v>
      </c>
      <c r="X21" s="237">
        <f t="shared" si="6"/>
        <v>0.20050547862722362</v>
      </c>
      <c r="Y21" s="237">
        <f t="shared" si="6"/>
        <v>0.20911008571528372</v>
      </c>
      <c r="Z21" s="237">
        <f t="shared" si="6"/>
        <v>0.21776542043042812</v>
      </c>
      <c r="AA21" s="237">
        <f t="shared" si="6"/>
        <v>0.22647593824012766</v>
      </c>
      <c r="AB21" s="237">
        <f t="shared" si="6"/>
        <v>0.23524667051975531</v>
      </c>
      <c r="AC21" s="237">
        <f t="shared" si="6"/>
        <v>0.24408317011511785</v>
      </c>
      <c r="AD21" s="237">
        <f t="shared" si="6"/>
        <v>0.25299146678266665</v>
      </c>
      <c r="AE21" s="237">
        <f t="shared" si="6"/>
        <v>0.26197803134076825</v>
      </c>
      <c r="AF21" s="237">
        <f t="shared" si="6"/>
        <v>0.27104974749997873</v>
      </c>
      <c r="AG21" s="237">
        <f t="shared" si="6"/>
        <v>0.28021389046729273</v>
      </c>
      <c r="AH21" s="237">
        <f t="shared" si="6"/>
        <v>0.28947811153693265</v>
      </c>
      <c r="AI21" s="237">
        <f t="shared" si="6"/>
        <v>0.29885042798759009</v>
      </c>
      <c r="AJ21" s="237">
        <f t="shared" si="6"/>
        <v>0.30833921770301309</v>
      </c>
      <c r="AK21" s="237">
        <f t="shared" si="6"/>
        <v>0.31795321801979876</v>
      </c>
      <c r="AL21" s="237">
        <f t="shared" si="6"/>
        <v>0.32770152838382022</v>
      </c>
      <c r="AM21" s="237">
        <f t="shared" si="6"/>
        <v>0.33759361646566455</v>
      </c>
      <c r="AN21" s="237">
        <f t="shared" si="6"/>
        <v>0.3476393274466279</v>
      </c>
      <c r="AO21" s="237">
        <f t="shared" si="6"/>
        <v>0.35784889624105726</v>
      </c>
      <c r="AP21" s="237">
        <f t="shared" si="6"/>
        <v>0.36823296246897813</v>
      </c>
      <c r="AQ21" s="237">
        <f t="shared" si="6"/>
        <v>0.37880258803578792</v>
      </c>
      <c r="AR21" s="237">
        <f t="shared" si="6"/>
        <v>0.38956927721405676</v>
      </c>
      <c r="AS21" s="237">
        <f t="shared" si="6"/>
        <v>0.40054499915682751</v>
      </c>
      <c r="AT21" s="237">
        <f t="shared" si="6"/>
        <v>0.41174221280285261</v>
      </c>
      <c r="AU21" s="237">
        <f t="shared" si="6"/>
        <v>0.4231738941624954</v>
      </c>
      <c r="AV21" s="237">
        <f t="shared" si="6"/>
        <v>0.43485356599904662</v>
      </c>
      <c r="AW21" s="237">
        <f t="shared" si="6"/>
        <v>0.44679532994441085</v>
      </c>
      <c r="AX21" s="237">
        <f t="shared" si="6"/>
        <v>0.45901390111089568</v>
      </c>
      <c r="AY21" s="237">
        <f t="shared" si="6"/>
        <v>0.47152464528255095</v>
      </c>
      <c r="AZ21" s="237">
        <f t="shared" si="6"/>
        <v>0.48434361879048071</v>
      </c>
      <c r="BA21" s="237">
        <f t="shared" si="6"/>
        <v>0.49748761119708451</v>
      </c>
      <c r="BB21" s="237">
        <f t="shared" si="6"/>
        <v>0.51097419093455065</v>
      </c>
      <c r="BC21" s="237">
        <f t="shared" si="6"/>
        <v>0.5248217540633775</v>
      </c>
      <c r="BD21" s="237">
        <f t="shared" si="6"/>
        <v>0.53904957633748118</v>
      </c>
      <c r="BE21" s="237">
        <f t="shared" si="6"/>
        <v>0.55367786878378444</v>
      </c>
      <c r="BF21" s="237">
        <f t="shared" si="6"/>
        <v>0.56872783702629981</v>
      </c>
      <c r="BG21" s="237">
        <f t="shared" si="6"/>
        <v>0.58422174460783272</v>
      </c>
      <c r="BH21" s="237">
        <f t="shared" si="6"/>
        <v>0.60018298058675845</v>
      </c>
      <c r="BI21" s="237">
        <f t="shared" si="6"/>
        <v>0.61663613171208698</v>
      </c>
    </row>
    <row r="22" spans="1:61" ht="15">
      <c r="A22" s="74" t="s">
        <v>34</v>
      </c>
      <c r="B22" s="236">
        <f>+B14</f>
        <v>3.0321959190644031E-2</v>
      </c>
      <c r="C22" s="81"/>
      <c r="D22" s="81"/>
      <c r="E22" s="81"/>
      <c r="F22" s="81"/>
      <c r="G22" s="81"/>
      <c r="H22" s="87"/>
      <c r="I22" s="87"/>
      <c r="J22" s="87"/>
      <c r="K22" s="87"/>
      <c r="L22" s="87">
        <f>+LN(L21/K21)</f>
        <v>8.1646645887650249E-2</v>
      </c>
      <c r="M22" s="87">
        <f>+LN(M21/L21)</f>
        <v>7.6373017474176408E-2</v>
      </c>
      <c r="N22" s="87">
        <f>+LN(N21/M21)</f>
        <v>7.165290233426784E-2</v>
      </c>
      <c r="O22" s="87">
        <f>+LN(O21/N21)</f>
        <v>6.7417192817619806E-2</v>
      </c>
      <c r="P22" s="87">
        <f>+LN(P21/O21)</f>
        <v>6.3606924147209948E-2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</row>
    <row r="23" spans="1:61" ht="15">
      <c r="A23" s="74" t="s">
        <v>70</v>
      </c>
      <c r="B23" s="236">
        <f>+Parameters!B37</f>
        <v>0.16002319668565418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</row>
    <row r="24" spans="1:61" ht="15">
      <c r="A24" s="74" t="s">
        <v>35</v>
      </c>
      <c r="B24" s="236">
        <f>+Parameters!B38</f>
        <v>9.425883853403318E-3</v>
      </c>
      <c r="C24" s="148">
        <f>+Parameters!B39</f>
        <v>1.9237524592637619E-3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</row>
    <row r="25" spans="1:61" s="147" customFormat="1" ht="15">
      <c r="A25" s="145" t="s">
        <v>36</v>
      </c>
      <c r="B25" s="146">
        <f>+$B$23*EXP(-$B$24*10*(B2-1))</f>
        <v>0.16002319668565418</v>
      </c>
      <c r="C25" s="146">
        <f>+$B$23*EXP(-$B$24*10*(C2-1)*EXP(-$C$24*10*(C2-1)))</f>
        <v>0.14589043893413955</v>
      </c>
      <c r="D25" s="146">
        <f>+$B$23*EXP(-$B$24*10*(D2-1)*EXP(-$C$24*10*(D2-1)))</f>
        <v>0.13347531737311127</v>
      </c>
      <c r="E25" s="146">
        <f>+$B$23*EXP(-$B$24*10*(E2-1)*EXP(-$C$24*10*(E2-1)))</f>
        <v>0.1225354078021037</v>
      </c>
      <c r="F25" s="146">
        <f t="shared" ref="F25:BI25" si="7">+$B$23*EXP(-$B$24*10*(F2-1)*EXP(-$C$24*10*(F2-1)))</f>
        <v>0.11286677652882791</v>
      </c>
      <c r="G25" s="146">
        <f t="shared" si="7"/>
        <v>0.10429728103174114</v>
      </c>
      <c r="H25" s="146">
        <f t="shared" si="7"/>
        <v>9.6681129345843109E-2</v>
      </c>
      <c r="I25" s="146">
        <f t="shared" si="7"/>
        <v>8.9894445692634259E-2</v>
      </c>
      <c r="J25" s="146">
        <f t="shared" si="7"/>
        <v>8.3831643493639446E-2</v>
      </c>
      <c r="K25" s="146">
        <f t="shared" si="7"/>
        <v>7.8402448547071471E-2</v>
      </c>
      <c r="L25" s="146">
        <f t="shared" si="7"/>
        <v>7.3529447609483933E-2</v>
      </c>
      <c r="M25" s="146">
        <f t="shared" si="7"/>
        <v>6.914606302679327E-2</v>
      </c>
      <c r="N25" s="146">
        <f t="shared" si="7"/>
        <v>6.5194874010319551E-2</v>
      </c>
      <c r="O25" s="146">
        <f t="shared" si="7"/>
        <v>6.1626220879731151E-2</v>
      </c>
      <c r="P25" s="146">
        <f t="shared" si="7"/>
        <v>5.8397041034353225E-2</v>
      </c>
      <c r="Q25" s="146">
        <f t="shared" si="7"/>
        <v>5.5469895287992142E-2</v>
      </c>
      <c r="R25" s="146">
        <f t="shared" si="7"/>
        <v>5.2812151065905553E-2</v>
      </c>
      <c r="S25" s="146">
        <f t="shared" si="7"/>
        <v>5.0395295245723774E-2</v>
      </c>
      <c r="T25" s="146">
        <f t="shared" si="7"/>
        <v>4.8194354460785155E-2</v>
      </c>
      <c r="U25" s="146">
        <f t="shared" si="7"/>
        <v>4.6187404734531222E-2</v>
      </c>
      <c r="V25" s="146">
        <f t="shared" si="7"/>
        <v>4.4355155581585266E-2</v>
      </c>
      <c r="W25" s="146">
        <f t="shared" si="7"/>
        <v>4.2680596354334716E-2</v>
      </c>
      <c r="X25" s="146">
        <f t="shared" si="7"/>
        <v>4.1148694758682283E-2</v>
      </c>
      <c r="Y25" s="146">
        <f t="shared" si="7"/>
        <v>3.9746139208128389E-2</v>
      </c>
      <c r="Z25" s="146">
        <f t="shared" si="7"/>
        <v>3.8461118109880371E-2</v>
      </c>
      <c r="AA25" s="146">
        <f t="shared" si="7"/>
        <v>3.7283130342501983E-2</v>
      </c>
      <c r="AB25" s="146">
        <f t="shared" si="7"/>
        <v>3.6202822141300973E-2</v>
      </c>
      <c r="AC25" s="146">
        <f t="shared" si="7"/>
        <v>3.521184639480951E-2</v>
      </c>
      <c r="AD25" s="146">
        <f t="shared" si="7"/>
        <v>3.4302741005074237E-2</v>
      </c>
      <c r="AE25" s="146">
        <f t="shared" si="7"/>
        <v>3.3468823501527953E-2</v>
      </c>
      <c r="AF25" s="146">
        <f t="shared" si="7"/>
        <v>3.2704099543500939E-2</v>
      </c>
      <c r="AG25" s="146">
        <f t="shared" si="7"/>
        <v>3.2003183316531965E-2</v>
      </c>
      <c r="AH25" s="146">
        <f t="shared" si="7"/>
        <v>3.1361228135991293E-2</v>
      </c>
      <c r="AI25" s="146">
        <f t="shared" si="7"/>
        <v>3.0773865829037766E-2</v>
      </c>
      <c r="AJ25" s="146">
        <f t="shared" si="7"/>
        <v>3.0237153681479705E-2</v>
      </c>
      <c r="AK25" s="146">
        <f t="shared" si="7"/>
        <v>2.974752791693959E-2</v>
      </c>
      <c r="AL25" s="146">
        <f t="shared" si="7"/>
        <v>2.9301762827764911E-2</v>
      </c>
      <c r="AM25" s="146">
        <f t="shared" si="7"/>
        <v>2.88969348052419E-2</v>
      </c>
      <c r="AN25" s="146">
        <f t="shared" si="7"/>
        <v>2.85303906248516E-2</v>
      </c>
      <c r="AO25" s="146">
        <f t="shared" si="7"/>
        <v>2.8199719433850658E-2</v>
      </c>
      <c r="AP25" s="146">
        <f t="shared" si="7"/>
        <v>2.7902727966080298E-2</v>
      </c>
      <c r="AQ25" s="146">
        <f t="shared" si="7"/>
        <v>2.7637418574855629E-2</v>
      </c>
      <c r="AR25" s="146">
        <f t="shared" si="7"/>
        <v>2.7401969730929909E-2</v>
      </c>
      <c r="AS25" s="146">
        <f t="shared" si="7"/>
        <v>2.7194718680414925E-2</v>
      </c>
      <c r="AT25" s="146">
        <f t="shared" si="7"/>
        <v>2.7014145998460682E-2</v>
      </c>
      <c r="AU25" s="146">
        <f t="shared" si="7"/>
        <v>2.6858861809533469E-2</v>
      </c>
      <c r="AV25" s="146">
        <f t="shared" si="7"/>
        <v>2.6727593475182516E-2</v>
      </c>
      <c r="AW25" s="146">
        <f t="shared" si="7"/>
        <v>2.661917457600679E-2</v>
      </c>
      <c r="AX25" s="146">
        <f t="shared" si="7"/>
        <v>2.6532535036760323E-2</v>
      </c>
      <c r="AY25" s="146">
        <f t="shared" si="7"/>
        <v>2.646669226269923E-2</v>
      </c>
      <c r="AZ25" s="146">
        <f t="shared" si="7"/>
        <v>2.642074317182682E-2</v>
      </c>
      <c r="BA25" s="146">
        <f t="shared" si="7"/>
        <v>2.6393857022014553E-2</v>
      </c>
      <c r="BB25" s="146">
        <f t="shared" si="7"/>
        <v>2.6385268944386413E-2</v>
      </c>
      <c r="BC25" s="146">
        <f t="shared" si="7"/>
        <v>2.6394274105126299E-2</v>
      </c>
      <c r="BD25" s="146">
        <f t="shared" si="7"/>
        <v>2.6420222427231899E-2</v>
      </c>
      <c r="BE25" s="146">
        <f t="shared" si="7"/>
        <v>2.6462513811891075E-2</v>
      </c>
      <c r="BF25" s="146">
        <f t="shared" si="7"/>
        <v>2.6520593806266878E-2</v>
      </c>
      <c r="BG25" s="146">
        <f t="shared" si="7"/>
        <v>2.6593949670684652E-2</v>
      </c>
      <c r="BH25" s="146">
        <f t="shared" si="7"/>
        <v>2.6682106803645144E-2</v>
      </c>
      <c r="BI25" s="146">
        <f t="shared" si="7"/>
        <v>2.6784625487842099E-2</v>
      </c>
    </row>
    <row r="26" spans="1:61" ht="15">
      <c r="A26" s="86" t="s">
        <v>28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</row>
    <row r="27" spans="1:61" s="97" customFormat="1" ht="15">
      <c r="A27" s="96" t="s">
        <v>29</v>
      </c>
      <c r="B27" s="146">
        <f>+B28</f>
        <v>6411</v>
      </c>
      <c r="C27" s="236">
        <f>+B27*($B$30/B27)^Parameters!$B$46</f>
        <v>7434.9391165908346</v>
      </c>
      <c r="D27" s="236">
        <f>+C27*($B$30/C27)^Parameters!$B$46</f>
        <v>8024.1169821423136</v>
      </c>
      <c r="E27" s="236">
        <f>+D27*($B$30/D27)^Parameters!$B$46</f>
        <v>8345.3205913017064</v>
      </c>
      <c r="F27" s="236">
        <f>+E27*($B$30/E27)^Parameters!$B$46</f>
        <v>8515.6139967911859</v>
      </c>
      <c r="G27" s="236">
        <f>+F27*($B$30/F27)^Parameters!$B$46</f>
        <v>8604.60887338063</v>
      </c>
      <c r="H27" s="236">
        <f>+G27*($B$30/G27)^Parameters!$B$46</f>
        <v>8650.7737425073992</v>
      </c>
      <c r="I27" s="236">
        <f>+H27*($B$30/H27)^Parameters!$B$46</f>
        <v>8674.6298556260008</v>
      </c>
      <c r="J27" s="236">
        <f>+I27*($B$30/I27)^Parameters!$B$46</f>
        <v>8686.9335038226181</v>
      </c>
      <c r="K27" s="236">
        <f>+J27*($B$30/J27)^Parameters!$B$46</f>
        <v>8693.2726183697887</v>
      </c>
      <c r="L27" s="236">
        <f>+K27*($B$30/K27)^Parameters!$B$46</f>
        <v>8696.5369709913393</v>
      </c>
      <c r="M27" s="236">
        <f>+L27*($B$30/L27)^Parameters!$B$46</f>
        <v>8698.2175119223884</v>
      </c>
      <c r="N27" s="236">
        <f>+M27*($B$30/M27)^Parameters!$B$46</f>
        <v>8699.0825618913605</v>
      </c>
      <c r="O27" s="236">
        <f>+N27*($B$30/N27)^Parameters!$B$46</f>
        <v>8699.5278103775818</v>
      </c>
      <c r="P27" s="236">
        <f>+O27*($B$30/O27)^Parameters!$B$46</f>
        <v>8699.7569751373212</v>
      </c>
      <c r="Q27" s="236">
        <f>+P27*($B$30/P27)^Parameters!$B$46</f>
        <v>8699.874921634133</v>
      </c>
      <c r="R27" s="236">
        <f>+Q27*($B$30/Q27)^Parameters!$B$46</f>
        <v>8699.9356257381787</v>
      </c>
      <c r="S27" s="236">
        <f>+R27*($B$30/R27)^Parameters!$B$46</f>
        <v>8699.9668684625067</v>
      </c>
      <c r="T27" s="236">
        <f>+S27*($B$30/S27)^Parameters!$B$46</f>
        <v>8699.982948187846</v>
      </c>
      <c r="U27" s="236">
        <f>+T27*($B$30/T27)^Parameters!$B$46</f>
        <v>8699.9912239458426</v>
      </c>
      <c r="V27" s="236">
        <f>+U27*($B$30/U27)^Parameters!$B$46</f>
        <v>8699.995483230281</v>
      </c>
      <c r="W27" s="236">
        <f>+V27*($B$30/V27)^Parameters!$B$46</f>
        <v>8699.9976753554729</v>
      </c>
      <c r="X27" s="236">
        <f>+W27*($B$30/W27)^Parameters!$B$46</f>
        <v>8699.9988035759652</v>
      </c>
      <c r="Y27" s="236">
        <f>+X27*($B$30/X27)^Parameters!$B$46</f>
        <v>8699.9993842368567</v>
      </c>
      <c r="Z27" s="236">
        <f>+Y27*($B$30/Y27)^Parameters!$B$46</f>
        <v>8699.9996830854016</v>
      </c>
      <c r="AA27" s="236">
        <f>+Z27*($B$30/Z27)^Parameters!$B$46</f>
        <v>8699.9998368936758</v>
      </c>
      <c r="AB27" s="236">
        <f>+AA27*($B$30/AA27)^Parameters!$B$46</f>
        <v>8699.9999160541265</v>
      </c>
      <c r="AC27" s="236">
        <f>+AB27*($B$30/AB27)^Parameters!$B$46</f>
        <v>8699.9999567956074</v>
      </c>
      <c r="AD27" s="236">
        <f>+AC27*($B$30/AC27)^Parameters!$B$46</f>
        <v>8699.9999777640114</v>
      </c>
      <c r="AE27" s="236">
        <f>+AD27*($B$30/AD27)^Parameters!$B$46</f>
        <v>8699.9999885558118</v>
      </c>
      <c r="AF27" s="236">
        <f>+AE27*($B$30/AE27)^Parameters!$B$46</f>
        <v>8699.9999941100232</v>
      </c>
      <c r="AG27" s="236">
        <f>+AF27*($B$30/AF27)^Parameters!$B$46</f>
        <v>8699.9999969686087</v>
      </c>
      <c r="AH27" s="236">
        <f>+AG27*($B$30/AG27)^Parameters!$B$46</f>
        <v>8699.9999984398346</v>
      </c>
      <c r="AI27" s="236">
        <f>+AH27*($B$30/AH27)^Parameters!$B$46</f>
        <v>8699.999999197029</v>
      </c>
      <c r="AJ27" s="236">
        <f>+AI27*($B$30/AI27)^Parameters!$B$46</f>
        <v>8699.9999995867347</v>
      </c>
      <c r="AK27" s="236">
        <f>+AJ27*($B$30/AJ27)^Parameters!$B$46</f>
        <v>8699.9999997873038</v>
      </c>
      <c r="AL27" s="236">
        <f>+AK27*($B$30/AK27)^Parameters!$B$46</f>
        <v>8699.9999998905314</v>
      </c>
      <c r="AM27" s="236">
        <f>+AL27*($B$30/AL27)^Parameters!$B$46</f>
        <v>8699.9999999436586</v>
      </c>
      <c r="AN27" s="236">
        <f>+AM27*($B$30/AM27)^Parameters!$B$46</f>
        <v>8699.9999999710035</v>
      </c>
      <c r="AO27" s="236">
        <f>+AN27*($B$30/AN27)^Parameters!$B$46</f>
        <v>8699.999999985077</v>
      </c>
      <c r="AP27" s="236">
        <f>+AO27*($B$30/AO27)^Parameters!$B$46</f>
        <v>8699.9999999923184</v>
      </c>
      <c r="AQ27" s="236">
        <f>+AP27*($B$30/AP27)^Parameters!$B$46</f>
        <v>8699.9999999960473</v>
      </c>
      <c r="AR27" s="236">
        <f>+AQ27*($B$30/AQ27)^Parameters!$B$46</f>
        <v>8699.9999999979664</v>
      </c>
      <c r="AS27" s="236">
        <f>+AR27*($B$30/AR27)^Parameters!$B$46</f>
        <v>8699.9999999989541</v>
      </c>
      <c r="AT27" s="236">
        <f>+AS27*($B$30/AS27)^Parameters!$B$46</f>
        <v>8699.9999999994616</v>
      </c>
      <c r="AU27" s="236">
        <f>+AT27*($B$30/AT27)^Parameters!$B$46</f>
        <v>8699.9999999997217</v>
      </c>
      <c r="AV27" s="236">
        <f>+AU27*($B$30/AU27)^Parameters!$B$46</f>
        <v>8699.9999999998563</v>
      </c>
      <c r="AW27" s="236">
        <f>+AV27*($B$30/AV27)^Parameters!$B$46</f>
        <v>8699.9999999999254</v>
      </c>
      <c r="AX27" s="236">
        <f>+AW27*($B$30/AW27)^Parameters!$B$46</f>
        <v>8699.9999999999618</v>
      </c>
      <c r="AY27" s="236">
        <f>+AX27*($B$30/AX27)^Parameters!$B$46</f>
        <v>8699.9999999999818</v>
      </c>
      <c r="AZ27" s="236">
        <f>+AY27*($B$30/AY27)^Parameters!$B$46</f>
        <v>8699.9999999999891</v>
      </c>
      <c r="BA27" s="236">
        <f>+AZ27*($B$30/AZ27)^Parameters!$B$46</f>
        <v>8699.9999999999945</v>
      </c>
      <c r="BB27" s="236">
        <f>+BA27*($B$30/BA27)^Parameters!$B$46</f>
        <v>8699.9999999999964</v>
      </c>
      <c r="BC27" s="236">
        <f>+BB27*($B$30/BB27)^Parameters!$B$46</f>
        <v>8699.9999999999982</v>
      </c>
      <c r="BD27" s="236">
        <f>+BC27*($B$30/BC27)^Parameters!$B$46</f>
        <v>8699.9999999999982</v>
      </c>
      <c r="BE27" s="236">
        <f>+BD27*($B$30/BD27)^Parameters!$B$46</f>
        <v>8699.9999999999982</v>
      </c>
      <c r="BF27" s="236">
        <f>+BE27*($B$30/BE27)^Parameters!$B$46</f>
        <v>8699.9999999999982</v>
      </c>
      <c r="BG27" s="236">
        <f>+BF27*($B$30/BF27)^Parameters!$B$46</f>
        <v>8699.9999999999982</v>
      </c>
      <c r="BH27" s="236">
        <f>+BG27*($B$30/BG27)^Parameters!$B$46</f>
        <v>8699.9999999999982</v>
      </c>
      <c r="BI27" s="236">
        <f>+BH27*($B$30/BH27)^Parameters!$B$46</f>
        <v>8699.9999999999982</v>
      </c>
    </row>
    <row r="28" spans="1:61" s="97" customFormat="1" ht="15">
      <c r="A28" s="96" t="s">
        <v>30</v>
      </c>
      <c r="B28" s="146">
        <f>+Parameters!B43</f>
        <v>6411</v>
      </c>
      <c r="C28" s="236">
        <f>+LN(C27/B27)/10</f>
        <v>1.4817512611635303E-2</v>
      </c>
      <c r="D28" s="236"/>
      <c r="E28" s="236"/>
      <c r="F28" s="236"/>
      <c r="G28" s="236"/>
      <c r="H28" s="236"/>
      <c r="I28" s="236"/>
      <c r="J28" s="236"/>
      <c r="K28" s="236"/>
      <c r="L28" s="236">
        <f>+LN(L27/K27)</f>
        <v>3.7543282381781158E-4</v>
      </c>
      <c r="M28" s="236">
        <f>+LN(M27/L27)</f>
        <v>1.9322387538487539E-4</v>
      </c>
      <c r="N28" s="236">
        <f>+LN(N27/M27)</f>
        <v>9.9446461923961331E-5</v>
      </c>
      <c r="O28" s="236">
        <f>+LN(O27/N27)</f>
        <v>5.1182074521009554E-5</v>
      </c>
      <c r="P28" s="236">
        <f>+LN(P27/O27)</f>
        <v>2.6341859746338833E-5</v>
      </c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</row>
    <row r="29" spans="1:61" s="217" customFormat="1" ht="15">
      <c r="A29" s="216" t="s">
        <v>31</v>
      </c>
      <c r="B29" s="244">
        <f>+Parameters!B44</f>
        <v>0.115</v>
      </c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</row>
    <row r="30" spans="1:61" s="97" customFormat="1" ht="15">
      <c r="A30" s="96" t="s">
        <v>69</v>
      </c>
      <c r="B30" s="146">
        <f>+Parameters!B45</f>
        <v>8700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</row>
    <row r="31" spans="1:61" s="215" customFormat="1" ht="15">
      <c r="A31" s="213" t="s">
        <v>68</v>
      </c>
      <c r="B31" s="214"/>
      <c r="C31" s="214">
        <f>+(EXP($B$29*(C2-1))-1)/EXP($B$29*(C2-2))</f>
        <v>0.12187343757193836</v>
      </c>
      <c r="D31" s="214">
        <f>+(EXP($B$29*(D2-1))-1)/EXP($B$29*(D2-2))</f>
        <v>0.23050729366510697</v>
      </c>
      <c r="E31" s="214">
        <f t="shared" ref="E31:BI31" si="8">+(EXP($B$29*(E2-1))-1)/EXP($B$29*(E2-1))</f>
        <v>0.29177964653220001</v>
      </c>
      <c r="F31" s="214">
        <f t="shared" si="8"/>
        <v>0.36871635449307405</v>
      </c>
      <c r="G31" s="214">
        <f t="shared" si="8"/>
        <v>0.43729513119304436</v>
      </c>
      <c r="H31" s="214">
        <f t="shared" si="8"/>
        <v>0.49842393093394449</v>
      </c>
      <c r="I31" s="214">
        <f t="shared" si="8"/>
        <v>0.55291207344064353</v>
      </c>
      <c r="J31" s="214">
        <f t="shared" si="8"/>
        <v>0.60148095891548592</v>
      </c>
      <c r="K31" s="214">
        <f t="shared" si="8"/>
        <v>0.6447736190750486</v>
      </c>
      <c r="L31" s="214">
        <f t="shared" si="8"/>
        <v>0.68336323062094684</v>
      </c>
      <c r="M31" s="214">
        <f t="shared" si="8"/>
        <v>0.71776070385947666</v>
      </c>
      <c r="N31" s="214">
        <f t="shared" si="8"/>
        <v>0.74842144694024348</v>
      </c>
      <c r="O31" s="214">
        <f t="shared" si="8"/>
        <v>0.77575139526946468</v>
      </c>
      <c r="P31" s="214">
        <f t="shared" si="8"/>
        <v>0.80011238592485545</v>
      </c>
      <c r="Q31" s="214">
        <f t="shared" si="8"/>
        <v>0.82182694822710156</v>
      </c>
      <c r="R31" s="214">
        <f t="shared" si="8"/>
        <v>0.84118257389307927</v>
      </c>
      <c r="S31" s="214">
        <f t="shared" si="8"/>
        <v>0.85843552330586603</v>
      </c>
      <c r="T31" s="214">
        <f t="shared" si="8"/>
        <v>0.87381421829496131</v>
      </c>
      <c r="U31" s="214">
        <f t="shared" si="8"/>
        <v>0.88752226634571041</v>
      </c>
      <c r="V31" s="214">
        <f t="shared" si="8"/>
        <v>0.89974115627719631</v>
      </c>
      <c r="W31" s="214">
        <f t="shared" si="8"/>
        <v>0.91063266107824681</v>
      </c>
      <c r="X31" s="214">
        <f t="shared" si="8"/>
        <v>0.920340979714102</v>
      </c>
      <c r="Y31" s="214">
        <f t="shared" si="8"/>
        <v>0.92899464626036299</v>
      </c>
      <c r="Z31" s="214">
        <f t="shared" si="8"/>
        <v>0.93670823164035932</v>
      </c>
      <c r="AA31" s="214">
        <f t="shared" si="8"/>
        <v>0.94358386049622267</v>
      </c>
      <c r="AB31" s="214">
        <f t="shared" si="8"/>
        <v>0.94971256327640818</v>
      </c>
      <c r="AC31" s="214">
        <f t="shared" si="8"/>
        <v>0.95517548144073317</v>
      </c>
      <c r="AD31" s="214">
        <f t="shared" si="8"/>
        <v>0.96004494173934607</v>
      </c>
      <c r="AE31" s="214">
        <f t="shared" si="8"/>
        <v>0.96438541378862819</v>
      </c>
      <c r="AF31" s="214">
        <f t="shared" si="8"/>
        <v>0.96825436362193207</v>
      </c>
      <c r="AG31" s="214">
        <f t="shared" si="8"/>
        <v>0.9717030145158132</v>
      </c>
      <c r="AH31" s="214">
        <f t="shared" si="8"/>
        <v>0.97477702516477283</v>
      </c>
      <c r="AI31" s="214">
        <f t="shared" si="8"/>
        <v>0.97751709418326449</v>
      </c>
      <c r="AJ31" s="214">
        <f t="shared" si="8"/>
        <v>0.97995949893831602</v>
      </c>
      <c r="AK31" s="214">
        <f t="shared" si="8"/>
        <v>0.98213657584668601</v>
      </c>
      <c r="AL31" s="214">
        <f t="shared" si="8"/>
        <v>0.98407714849548833</v>
      </c>
      <c r="AM31" s="214">
        <f t="shared" si="8"/>
        <v>0.98580690925442227</v>
      </c>
      <c r="AN31" s="214">
        <f t="shared" si="8"/>
        <v>0.98734875943199474</v>
      </c>
      <c r="AO31" s="214">
        <f t="shared" si="8"/>
        <v>0.98872311247925948</v>
      </c>
      <c r="AP31" s="214">
        <f t="shared" si="8"/>
        <v>0.98994816425536647</v>
      </c>
      <c r="AQ31" s="214">
        <f t="shared" si="8"/>
        <v>0.99104013393312107</v>
      </c>
      <c r="AR31" s="214">
        <f t="shared" si="8"/>
        <v>0.99201347873404455</v>
      </c>
      <c r="AS31" s="214">
        <f t="shared" si="8"/>
        <v>0.99288108533593533</v>
      </c>
      <c r="AT31" s="214">
        <f t="shared" si="8"/>
        <v>0.99365444048709084</v>
      </c>
      <c r="AU31" s="214">
        <f t="shared" si="8"/>
        <v>0.99434378308604687</v>
      </c>
      <c r="AV31" s="214">
        <f t="shared" si="8"/>
        <v>0.99495823974030906</v>
      </c>
      <c r="AW31" s="214">
        <f t="shared" si="8"/>
        <v>0.99550594559881656</v>
      </c>
      <c r="AX31" s="214">
        <f t="shared" si="8"/>
        <v>0.99599415205790953</v>
      </c>
      <c r="AY31" s="214">
        <f t="shared" si="8"/>
        <v>0.99642932276678176</v>
      </c>
      <c r="AZ31" s="214">
        <f t="shared" si="8"/>
        <v>0.99681721920349031</v>
      </c>
      <c r="BA31" s="214">
        <f t="shared" si="8"/>
        <v>0.9971629769545145</v>
      </c>
      <c r="BB31" s="214">
        <f t="shared" si="8"/>
        <v>0.99747117370777072</v>
      </c>
      <c r="BC31" s="214">
        <f t="shared" si="8"/>
        <v>0.99774588985928536</v>
      </c>
      <c r="BD31" s="214">
        <f t="shared" si="8"/>
        <v>0.99799076253592989</v>
      </c>
      <c r="BE31" s="214">
        <f t="shared" si="8"/>
        <v>0.99820903374945869</v>
      </c>
      <c r="BF31" s="214">
        <f t="shared" si="8"/>
        <v>0.99840359331938777</v>
      </c>
      <c r="BG31" s="214">
        <f t="shared" si="8"/>
        <v>0.99857701713299551</v>
      </c>
      <c r="BH31" s="214">
        <f t="shared" si="8"/>
        <v>0.99873160124899274</v>
      </c>
      <c r="BI31" s="214">
        <f t="shared" si="8"/>
        <v>0.99886939229637839</v>
      </c>
    </row>
    <row r="32" spans="1:61" ht="15">
      <c r="A32" s="86" t="s">
        <v>135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</row>
    <row r="33" spans="1:61" s="97" customFormat="1" ht="15">
      <c r="A33" s="96" t="s">
        <v>3</v>
      </c>
      <c r="B33" s="236">
        <f>+Parameters!B48</f>
        <v>8.1619109738532408E-5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</row>
    <row r="34" spans="1:61" s="97" customFormat="1" ht="15">
      <c r="A34" s="96" t="s">
        <v>4</v>
      </c>
      <c r="B34" s="236">
        <f>+Parameters!B49</f>
        <v>2.0462580031789584E-3</v>
      </c>
      <c r="C34" s="236">
        <v>2.8387999999999998E-3</v>
      </c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</row>
    <row r="35" spans="1:61" s="97" customFormat="1" ht="15">
      <c r="A35" s="96" t="s">
        <v>76</v>
      </c>
      <c r="B35" s="236">
        <f>+Parameters!B50</f>
        <v>2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</row>
    <row r="36" spans="1:61" s="97" customFormat="1" ht="15">
      <c r="A36" s="238" t="s">
        <v>134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</row>
    <row r="37" spans="1:61" s="242" customFormat="1" ht="15">
      <c r="A37" s="241" t="s">
        <v>5</v>
      </c>
      <c r="B37" s="236">
        <f t="shared" ref="B37:BI37" si="9">+($B$38*B46/$B$44)*(($B$39-1+EXP(-$B$40*(B2-1)))/$B$39)</f>
        <v>6.5033606776201194E-2</v>
      </c>
      <c r="C37" s="236">
        <f t="shared" si="9"/>
        <v>5.3423000078838906E-2</v>
      </c>
      <c r="D37" s="236">
        <f t="shared" si="9"/>
        <v>4.4428468854693932E-2</v>
      </c>
      <c r="E37" s="236">
        <f t="shared" si="9"/>
        <v>3.7372904897974915E-2</v>
      </c>
      <c r="F37" s="236">
        <f t="shared" si="9"/>
        <v>3.1773633659221839E-2</v>
      </c>
      <c r="G37" s="236">
        <f t="shared" si="9"/>
        <v>2.728176464213428E-2</v>
      </c>
      <c r="H37" s="236">
        <f t="shared" si="9"/>
        <v>2.3641804697483559E-2</v>
      </c>
      <c r="I37" s="236">
        <f t="shared" si="9"/>
        <v>2.0664356564431857E-2</v>
      </c>
      <c r="J37" s="236">
        <f t="shared" si="9"/>
        <v>1.8207400071913533E-2</v>
      </c>
      <c r="K37" s="236">
        <f t="shared" si="9"/>
        <v>1.6163285818074653E-2</v>
      </c>
      <c r="L37" s="236">
        <f t="shared" si="9"/>
        <v>1.4449583854114982E-2</v>
      </c>
      <c r="M37" s="236">
        <f t="shared" si="9"/>
        <v>1.3002568011311484E-2</v>
      </c>
      <c r="N37" s="236">
        <f t="shared" si="9"/>
        <v>1.1772524540585444E-2</v>
      </c>
      <c r="O37" s="236">
        <f t="shared" si="9"/>
        <v>1.0720338295075483E-2</v>
      </c>
      <c r="P37" s="236">
        <f t="shared" si="9"/>
        <v>9.8149834974940835E-3</v>
      </c>
      <c r="Q37" s="236">
        <f t="shared" si="9"/>
        <v>9.0316617594717406E-3</v>
      </c>
      <c r="R37" s="236">
        <f t="shared" si="9"/>
        <v>8.3504078555650084E-3</v>
      </c>
      <c r="S37" s="236">
        <f t="shared" si="9"/>
        <v>7.7550367448134504E-3</v>
      </c>
      <c r="T37" s="236">
        <f t="shared" si="9"/>
        <v>7.2323417972085212E-3</v>
      </c>
      <c r="U37" s="236">
        <f t="shared" si="9"/>
        <v>6.771479532504919E-3</v>
      </c>
      <c r="V37" s="236">
        <f t="shared" si="9"/>
        <v>6.3634939745439763E-3</v>
      </c>
      <c r="W37" s="236">
        <f t="shared" si="9"/>
        <v>6.000946333447243E-3</v>
      </c>
      <c r="X37" s="236">
        <f t="shared" si="9"/>
        <v>5.6776247419057981E-3</v>
      </c>
      <c r="Y37" s="236">
        <f t="shared" si="9"/>
        <v>5.3883152703642434E-3</v>
      </c>
      <c r="Z37" s="236">
        <f t="shared" si="9"/>
        <v>5.1286201692267198E-3</v>
      </c>
      <c r="AA37" s="236">
        <f t="shared" si="9"/>
        <v>4.8948127460152887E-3</v>
      </c>
      <c r="AB37" s="236">
        <f t="shared" si="9"/>
        <v>4.6837208386210161E-3</v>
      </c>
      <c r="AC37" s="236">
        <f t="shared" si="9"/>
        <v>4.4926327434576356E-3</v>
      </c>
      <c r="AD37" s="236">
        <f t="shared" si="9"/>
        <v>4.3192208774573511E-3</v>
      </c>
      <c r="AE37" s="236">
        <f t="shared" si="9"/>
        <v>4.1614795226186281E-3</v>
      </c>
      <c r="AF37" s="236">
        <f t="shared" si="9"/>
        <v>4.0176738127693174E-3</v>
      </c>
      <c r="AG37" s="236">
        <f t="shared" si="9"/>
        <v>3.8862977407073209E-3</v>
      </c>
      <c r="AH37" s="236">
        <f t="shared" si="9"/>
        <v>3.7660394383618578E-3</v>
      </c>
      <c r="AI37" s="236">
        <f t="shared" si="9"/>
        <v>3.6557523486688464E-3</v>
      </c>
      <c r="AJ37" s="236">
        <f t="shared" si="9"/>
        <v>3.5544311917865457E-3</v>
      </c>
      <c r="AK37" s="236">
        <f t="shared" si="9"/>
        <v>3.4611918496668509E-3</v>
      </c>
      <c r="AL37" s="236">
        <f t="shared" si="9"/>
        <v>3.3752544664913051E-3</v>
      </c>
      <c r="AM37" s="236">
        <f t="shared" si="9"/>
        <v>3.2959291991025417E-3</v>
      </c>
      <c r="AN37" s="236">
        <f t="shared" si="9"/>
        <v>3.2226041596531219E-3</v>
      </c>
      <c r="AO37" s="236">
        <f t="shared" si="9"/>
        <v>3.1547351786005225E-3</v>
      </c>
      <c r="AP37" s="236">
        <f t="shared" si="9"/>
        <v>3.091837084751727E-3</v>
      </c>
      <c r="AQ37" s="236">
        <f t="shared" si="9"/>
        <v>3.0334762540320456E-3</v>
      </c>
      <c r="AR37" s="236">
        <f t="shared" si="9"/>
        <v>2.9792642228997301E-3</v>
      </c>
      <c r="AS37" s="236">
        <f t="shared" si="9"/>
        <v>2.9288521980838068E-3</v>
      </c>
      <c r="AT37" s="236">
        <f t="shared" si="9"/>
        <v>2.8819263233276892E-3</v>
      </c>
      <c r="AU37" s="236">
        <f t="shared" si="9"/>
        <v>2.8382035874374568E-3</v>
      </c>
      <c r="AV37" s="236">
        <f t="shared" si="9"/>
        <v>2.7974282772314724E-3</v>
      </c>
      <c r="AW37" s="236">
        <f t="shared" si="9"/>
        <v>2.7593688948119957E-3</v>
      </c>
      <c r="AX37" s="236">
        <f t="shared" si="9"/>
        <v>2.7238154715987367E-3</v>
      </c>
      <c r="AY37" s="236">
        <f t="shared" si="9"/>
        <v>2.6905772223110714E-3</v>
      </c>
      <c r="AZ37" s="236">
        <f t="shared" si="9"/>
        <v>2.659480490984785E-3</v>
      </c>
      <c r="BA37" s="236">
        <f t="shared" si="9"/>
        <v>2.63036694850111E-3</v>
      </c>
      <c r="BB37" s="236">
        <f t="shared" si="9"/>
        <v>2.6030920072640223E-3</v>
      </c>
      <c r="BC37" s="236">
        <f t="shared" si="9"/>
        <v>2.577523423807218E-3</v>
      </c>
      <c r="BD37" s="236">
        <f t="shared" si="9"/>
        <v>2.5535400644234253E-3</v>
      </c>
      <c r="BE37" s="236">
        <f t="shared" si="9"/>
        <v>2.531030812530994E-3</v>
      </c>
      <c r="BF37" s="236">
        <f t="shared" si="9"/>
        <v>2.5098935995441283E-3</v>
      </c>
      <c r="BG37" s="236">
        <f t="shared" si="9"/>
        <v>2.4900345435904052E-3</v>
      </c>
      <c r="BH37" s="236">
        <f t="shared" si="9"/>
        <v>2.4713671826014027E-3</v>
      </c>
      <c r="BI37" s="236">
        <f t="shared" si="9"/>
        <v>2.4538117901545409E-3</v>
      </c>
    </row>
    <row r="38" spans="1:61" s="91" customFormat="1" ht="15">
      <c r="A38" s="90" t="s">
        <v>71</v>
      </c>
      <c r="B38" s="146">
        <f>+Parameters!B55</f>
        <v>1.26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s="242" customFormat="1" ht="15">
      <c r="A39" s="241" t="s">
        <v>72</v>
      </c>
      <c r="B39" s="236">
        <f>+Parameters!B56</f>
        <v>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</row>
    <row r="40" spans="1:61" s="242" customFormat="1" ht="15">
      <c r="A40" s="241" t="s">
        <v>73</v>
      </c>
      <c r="B40" s="236">
        <f>+Parameters!B57</f>
        <v>0.05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</row>
    <row r="41" spans="1:61" s="242" customFormat="1" ht="15">
      <c r="A41" s="241" t="s">
        <v>74</v>
      </c>
      <c r="B41" s="236">
        <f>+Parameters!B60</f>
        <v>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</row>
    <row r="42" spans="1:61" s="242" customFormat="1" ht="15">
      <c r="A42" s="241" t="s">
        <v>99</v>
      </c>
      <c r="B42" s="236">
        <f>+($B$38)*(($B$39-1+EXP(-$B$40*(B2-1)))/$B$39)</f>
        <v>1.26</v>
      </c>
      <c r="C42" s="236">
        <f>+($B$38)*(($B$39-1+EXP(-$B$40*(C2-1)))/$B$39)</f>
        <v>1.2292745374354499</v>
      </c>
      <c r="D42" s="236">
        <f t="shared" ref="D42:K42" si="10">+($B$38)*(($B$39-1+EXP(-$B$40*(D2-1)))/$B$39)</f>
        <v>1.2000475733626546</v>
      </c>
      <c r="E42" s="236">
        <f t="shared" si="10"/>
        <v>1.1722460251477864</v>
      </c>
      <c r="F42" s="236">
        <f t="shared" si="10"/>
        <v>1.1458003744391285</v>
      </c>
      <c r="G42" s="236">
        <f t="shared" si="10"/>
        <v>1.1206444933349851</v>
      </c>
      <c r="H42" s="236">
        <f t="shared" si="10"/>
        <v>1.0967154790294822</v>
      </c>
      <c r="I42" s="236">
        <f t="shared" si="10"/>
        <v>1.0739534965227895</v>
      </c>
      <c r="J42" s="236">
        <f t="shared" si="10"/>
        <v>1.0523016290024527</v>
      </c>
      <c r="K42" s="236">
        <f t="shared" si="10"/>
        <v>1.0317057355217172</v>
      </c>
      <c r="L42" s="236">
        <f>+IF(L3&gt;$B$43,K42*Parameters!$B$112,($B$38)*(($B$39-1+EXP(-$B$40*(L2-1)))/$B$39))</f>
        <v>1.0121143156189591</v>
      </c>
      <c r="M42" s="236">
        <f>+IF(M3&gt;$B$43,L42*Parameters!$B$112,($B$38)*(($B$39-1+EXP(-$B$40*(M2-1)))/$B$39))</f>
        <v>0.99347838053970661</v>
      </c>
      <c r="N42" s="236">
        <f>+IF(N3&gt;$B$43,M42*Parameters!$B$112,($B$38)*(($B$39-1+EXP(-$B$40*(N2-1)))/$B$39))</f>
        <v>0.9757513307392367</v>
      </c>
      <c r="O42" s="236">
        <f>+IF(O3&gt;$B$43,N42*Parameters!$B$112,($B$38)*(($B$39-1+EXP(-$B$40*(O2-1)))/$B$39))</f>
        <v>0.95888883935944014</v>
      </c>
      <c r="P42" s="236">
        <f>+IF(P3&gt;$B$43,O42*Parameters!$B$112,($B$38)*(($B$39-1+EXP(-$B$40*(P2-1)))/$B$39))</f>
        <v>0.94284874138858799</v>
      </c>
      <c r="Q42" s="236">
        <f>+IF(Q3&gt;$B$43,P42*Parameters!$B$112,($B$38)*(($B$39-1+EXP(-$B$40*(Q2-1)))/$B$39))</f>
        <v>0.92759092822683931</v>
      </c>
      <c r="R42" s="236">
        <f>+IF(R3&gt;$B$43,Q42*Parameters!$B$112,($B$38)*(($B$39-1+EXP(-$B$40*(R2-1)))/$B$39))</f>
        <v>0.91307724739384954</v>
      </c>
      <c r="S42" s="236">
        <f>+IF(S3&gt;$B$43,R42*Parameters!$B$112,($B$38)*(($B$39-1+EXP(-$B$40*(S2-1)))/$B$39))</f>
        <v>0.89927140712769771</v>
      </c>
      <c r="T42" s="236">
        <f>+IF(T3&gt;$B$43,S42*Parameters!$B$112,($B$38)*(($B$39-1+EXP(-$B$40*(T2-1)))/$B$39))</f>
        <v>0.8861388856365775</v>
      </c>
      <c r="U42" s="236">
        <f>+IF(U3&gt;$B$43,T42*Parameters!$B$112,($B$38)*(($B$39-1+EXP(-$B$40*(U2-1)))/$B$39))</f>
        <v>0.87364684477633581</v>
      </c>
      <c r="V42" s="236">
        <f>+IF(V3&gt;$B$43,U42*Parameters!$B$112,($B$38)*(($B$39-1+EXP(-$B$40*(V2-1)))/$B$39))</f>
        <v>0.86176404793800865</v>
      </c>
      <c r="W42" s="236">
        <f>+IF(W3&gt;$B$43,V42*Parameters!$B$112,($B$38)*(($B$39-1+EXP(-$B$40*(W2-1)))/$B$39))</f>
        <v>0.85046078194002783</v>
      </c>
      <c r="X42" s="236">
        <f>+IF(X3&gt;$B$43,W42*Parameters!$B$112,($B$38)*(($B$39-1+EXP(-$B$40*(X2-1)))/$B$39))</f>
        <v>0.8397087827297901</v>
      </c>
      <c r="Y42" s="236">
        <f>+IF(Y3&gt;$B$43,X42*Parameters!$B$112,($B$38)*(($B$39-1+EXP(-$B$40*(Y2-1)))/$B$39))</f>
        <v>0.82948116470880362</v>
      </c>
      <c r="Z42" s="236">
        <f>+IF(Z3&gt;$B$43,Y42*Parameters!$B$112,($B$38)*(($B$39-1+EXP(-$B$40*(Z2-1)))/$B$39))</f>
        <v>0.81975235350468723</v>
      </c>
      <c r="AA42" s="236">
        <f>+IF(AA3&gt;$B$43,Z42*Parameters!$B$112,($B$38)*(($B$39-1+EXP(-$B$40*(AA2-1)))/$B$39))</f>
        <v>0.40987617675234361</v>
      </c>
      <c r="AB42" s="236">
        <f>+IF(AB3&gt;$B$43,AA42*Parameters!$B$112,($B$38)*(($B$39-1+EXP(-$B$40*(AB2-1)))/$B$39))</f>
        <v>0.20493808837617181</v>
      </c>
      <c r="AC42" s="236">
        <f>+IF(AC3&gt;$B$43,AB42*Parameters!$B$112,($B$38)*(($B$39-1+EXP(-$B$40*(AC2-1)))/$B$39))</f>
        <v>0.1024690441880859</v>
      </c>
      <c r="AD42" s="236">
        <f>+IF(AD3&gt;$B$43,AC42*Parameters!$B$112,($B$38)*(($B$39-1+EXP(-$B$40*(AD2-1)))/$B$39))</f>
        <v>5.1234522094042952E-2</v>
      </c>
      <c r="AE42" s="236">
        <f>+IF(AE3&gt;$B$43,AD42*Parameters!$B$112,($B$38)*(($B$39-1+EXP(-$B$40*(AE2-1)))/$B$39))</f>
        <v>2.5617261047021476E-2</v>
      </c>
      <c r="AF42" s="236">
        <f>+IF(AF3&gt;$B$43,AE42*Parameters!$B$112,($B$38)*(($B$39-1+EXP(-$B$40*(AF2-1)))/$B$39))</f>
        <v>1.2808630523510738E-2</v>
      </c>
      <c r="AG42" s="236">
        <f>+IF(AG3&gt;$B$43,AF42*Parameters!$B$112,($B$38)*(($B$39-1+EXP(-$B$40*(AG2-1)))/$B$39))</f>
        <v>6.404315261755369E-3</v>
      </c>
      <c r="AH42" s="236">
        <f>+IF(AH3&gt;$B$43,AG42*Parameters!$B$112,($B$38)*(($B$39-1+EXP(-$B$40*(AH2-1)))/$B$39))</f>
        <v>3.2021576308776845E-3</v>
      </c>
      <c r="AI42" s="236">
        <f>+IF(AI3&gt;$B$43,AH42*Parameters!$B$112,($B$38)*(($B$39-1+EXP(-$B$40*(AI2-1)))/$B$39))</f>
        <v>1.6010788154388422E-3</v>
      </c>
      <c r="AJ42" s="236">
        <f>+IF(AJ3&gt;$B$43,AI42*Parameters!$B$112,($B$38)*(($B$39-1+EXP(-$B$40*(AJ2-1)))/$B$39))</f>
        <v>8.0053940771942112E-4</v>
      </c>
      <c r="AK42" s="236">
        <f>+IF(AK3&gt;$B$43,AJ42*Parameters!$B$112,($B$38)*(($B$39-1+EXP(-$B$40*(AK2-1)))/$B$39))</f>
        <v>4.0026970385971056E-4</v>
      </c>
      <c r="AL42" s="236">
        <f>+IF(AL3&gt;$B$43,AK42*Parameters!$B$112,($B$38)*(($B$39-1+EXP(-$B$40*(AL2-1)))/$B$39))</f>
        <v>2.0013485192985528E-4</v>
      </c>
      <c r="AM42" s="236">
        <f>+IF(AM3&gt;$B$43,AL42*Parameters!$B$112,($B$38)*(($B$39-1+EXP(-$B$40*(AM2-1)))/$B$39))</f>
        <v>1.0006742596492764E-4</v>
      </c>
      <c r="AN42" s="236">
        <f>+IF(AN3&gt;$B$43,AM42*Parameters!$B$112,($B$38)*(($B$39-1+EXP(-$B$40*(AN2-1)))/$B$39))</f>
        <v>5.003371298246382E-5</v>
      </c>
      <c r="AO42" s="236">
        <f>+IF(AO3&gt;$B$43,AN42*Parameters!$B$112,($B$38)*(($B$39-1+EXP(-$B$40*(AO2-1)))/$B$39))</f>
        <v>2.501685649123191E-5</v>
      </c>
      <c r="AP42" s="236">
        <f>+IF(AP3&gt;$B$43,AO42*Parameters!$B$112,($B$38)*(($B$39-1+EXP(-$B$40*(AP2-1)))/$B$39))</f>
        <v>1.2508428245615955E-5</v>
      </c>
      <c r="AQ42" s="236">
        <f>+IF(AQ3&gt;$B$43,AP42*Parameters!$B$112,($B$38)*(($B$39-1+EXP(-$B$40*(AQ2-1)))/$B$39))</f>
        <v>6.2542141228079775E-6</v>
      </c>
      <c r="AR42" s="236">
        <f>+IF(AR3&gt;$B$43,AQ42*Parameters!$B$112,($B$38)*(($B$39-1+EXP(-$B$40*(AR2-1)))/$B$39))</f>
        <v>3.1271070614039887E-6</v>
      </c>
      <c r="AS42" s="236">
        <f>+IF(AS3&gt;$B$43,AR42*Parameters!$B$112,($B$38)*(($B$39-1+EXP(-$B$40*(AS2-1)))/$B$39))</f>
        <v>1.5635535307019944E-6</v>
      </c>
      <c r="AT42" s="236">
        <f>+IF(AT3&gt;$B$43,AS42*Parameters!$B$112,($B$38)*(($B$39-1+EXP(-$B$40*(AT2-1)))/$B$39))</f>
        <v>7.8177676535099719E-7</v>
      </c>
      <c r="AU42" s="236">
        <f>+IF(AU3&gt;$B$43,AT42*Parameters!$B$112,($B$38)*(($B$39-1+EXP(-$B$40*(AU2-1)))/$B$39))</f>
        <v>3.9088838267549859E-7</v>
      </c>
      <c r="AV42" s="236">
        <f>+IF(AV3&gt;$B$43,AU42*Parameters!$B$112,($B$38)*(($B$39-1+EXP(-$B$40*(AV2-1)))/$B$39))</f>
        <v>1.954441913377493E-7</v>
      </c>
      <c r="AW42" s="236">
        <f>+IF(AW3&gt;$B$43,AV42*Parameters!$B$112,($B$38)*(($B$39-1+EXP(-$B$40*(AW2-1)))/$B$39))</f>
        <v>9.7722095668874648E-8</v>
      </c>
      <c r="AX42" s="236">
        <f>+IF(AX3&gt;$B$43,AW42*Parameters!$B$112,($B$38)*(($B$39-1+EXP(-$B$40*(AX2-1)))/$B$39))</f>
        <v>4.8861047834437324E-8</v>
      </c>
      <c r="AY42" s="236">
        <f>+IF(AY3&gt;$B$43,AX42*Parameters!$B$112,($B$38)*(($B$39-1+EXP(-$B$40*(AY2-1)))/$B$39))</f>
        <v>2.4430523917218662E-8</v>
      </c>
      <c r="AZ42" s="236">
        <f>+IF(AZ3&gt;$B$43,AY42*Parameters!$B$112,($B$38)*(($B$39-1+EXP(-$B$40*(AZ2-1)))/$B$39))</f>
        <v>1.2215261958609331E-8</v>
      </c>
      <c r="BA42" s="236">
        <f>+IF(BA3&gt;$B$43,AZ42*Parameters!$B$112,($B$38)*(($B$39-1+EXP(-$B$40*(BA2-1)))/$B$39))</f>
        <v>6.1076309793046655E-9</v>
      </c>
      <c r="BB42" s="236">
        <f>+IF(BB3&gt;$B$43,BA42*Parameters!$B$112,($B$38)*(($B$39-1+EXP(-$B$40*(BB2-1)))/$B$39))</f>
        <v>3.0538154896523328E-9</v>
      </c>
      <c r="BC42" s="236">
        <f>+IF(BC3&gt;$B$43,BB42*Parameters!$B$112,($B$38)*(($B$39-1+EXP(-$B$40*(BC2-1)))/$B$39))</f>
        <v>1.5269077448261664E-9</v>
      </c>
      <c r="BD42" s="236">
        <f>+IF(BD3&gt;$B$43,BC42*Parameters!$B$112,($B$38)*(($B$39-1+EXP(-$B$40*(BD2-1)))/$B$39))</f>
        <v>7.6345387241308319E-10</v>
      </c>
      <c r="BE42" s="236">
        <f>+IF(BE3&gt;$B$43,BD42*Parameters!$B$112,($B$38)*(($B$39-1+EXP(-$B$40*(BE2-1)))/$B$39))</f>
        <v>3.8172693620654159E-10</v>
      </c>
      <c r="BF42" s="236">
        <f>+IF(BF3&gt;$B$43,BE42*Parameters!$B$112,($B$38)*(($B$39-1+EXP(-$B$40*(BF2-1)))/$B$39))</f>
        <v>1.908634681032708E-10</v>
      </c>
      <c r="BG42" s="236">
        <f>+IF(BG3&gt;$B$43,BF42*Parameters!$B$112,($B$38)*(($B$39-1+EXP(-$B$40*(BG2-1)))/$B$39))</f>
        <v>9.5431734051635399E-11</v>
      </c>
      <c r="BH42" s="236">
        <f>+IF(BH3&gt;$B$43,BG42*Parameters!$B$112,($B$38)*(($B$39-1+EXP(-$B$40*(BH2-1)))/$B$39))</f>
        <v>4.7715867025817699E-11</v>
      </c>
      <c r="BI42" s="236">
        <f>+IF(BI3&gt;$B$43,BH42*Parameters!$B$112,($B$38)*(($B$39-1+EXP(-$B$40*(BI2-1)))/$B$39))</f>
        <v>2.385793351290885E-11</v>
      </c>
    </row>
    <row r="43" spans="1:61" s="242" customFormat="1" ht="15">
      <c r="A43" s="241" t="s">
        <v>144</v>
      </c>
      <c r="B43" s="236">
        <f>+Parameters!B59</f>
        <v>2250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</row>
    <row r="44" spans="1:61" s="97" customFormat="1" ht="15">
      <c r="A44" s="96" t="s">
        <v>6</v>
      </c>
      <c r="B44" s="236">
        <f>+Parameters!B58</f>
        <v>2.8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</row>
    <row r="45" spans="1:61" ht="15">
      <c r="A45" s="86" t="s">
        <v>7</v>
      </c>
      <c r="B45" s="72"/>
      <c r="C45" s="72"/>
      <c r="D45" s="72"/>
      <c r="E45" s="72"/>
      <c r="F45" s="72"/>
      <c r="G45" s="72"/>
      <c r="H45" s="7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</row>
    <row r="46" spans="1:61" s="94" customFormat="1" ht="15">
      <c r="A46" s="93" t="s">
        <v>8</v>
      </c>
      <c r="B46" s="149">
        <f>B47</f>
        <v>0.14451912616933599</v>
      </c>
      <c r="C46" s="92">
        <f>+B46*(1-B51)</f>
        <v>0.1216851042345809</v>
      </c>
      <c r="D46" s="92">
        <f t="shared" ref="D46:BI46" si="11">+C46*(1-C51)</f>
        <v>0.10366231769009161</v>
      </c>
      <c r="E46" s="92">
        <f t="shared" si="11"/>
        <v>8.9268064441623635E-2</v>
      </c>
      <c r="F46" s="92">
        <f t="shared" si="11"/>
        <v>7.7645440017743275E-2</v>
      </c>
      <c r="G46" s="92">
        <f t="shared" si="11"/>
        <v>6.8165186597799715E-2</v>
      </c>
      <c r="H46" s="92">
        <f t="shared" si="11"/>
        <v>6.0359367966187363E-2</v>
      </c>
      <c r="I46" s="92">
        <f t="shared" si="11"/>
        <v>5.3875888078717564E-2</v>
      </c>
      <c r="J46" s="92">
        <f t="shared" si="11"/>
        <v>4.8446869981267564E-2</v>
      </c>
      <c r="K46" s="92">
        <f t="shared" si="11"/>
        <v>4.3866384311339678E-2</v>
      </c>
      <c r="L46" s="92">
        <f t="shared" si="11"/>
        <v>3.9974570231011232E-2</v>
      </c>
      <c r="M46" s="92">
        <f t="shared" si="11"/>
        <v>3.6646182891160617E-2</v>
      </c>
      <c r="N46" s="92">
        <f t="shared" si="11"/>
        <v>3.378224315478634E-2</v>
      </c>
      <c r="O46" s="92">
        <f t="shared" si="11"/>
        <v>3.130388632561764E-2</v>
      </c>
      <c r="P46" s="92">
        <f t="shared" si="11"/>
        <v>2.9147786475812829E-2</v>
      </c>
      <c r="Q46" s="92">
        <f t="shared" si="11"/>
        <v>2.7262721267511808E-2</v>
      </c>
      <c r="R46" s="92">
        <f t="shared" si="11"/>
        <v>2.5606970343766244E-2</v>
      </c>
      <c r="S46" s="92">
        <f t="shared" si="11"/>
        <v>2.41463285870872E-2</v>
      </c>
      <c r="T46" s="92">
        <f t="shared" si="11"/>
        <v>2.2852576904619663E-2</v>
      </c>
      <c r="U46" s="92">
        <f t="shared" si="11"/>
        <v>2.1702296304713146E-2</v>
      </c>
      <c r="V46" s="92">
        <f t="shared" si="11"/>
        <v>2.0675941600669861E-2</v>
      </c>
      <c r="W46" s="92">
        <f t="shared" si="11"/>
        <v>1.9757112956252879E-2</v>
      </c>
      <c r="X46" s="92">
        <f t="shared" si="11"/>
        <v>1.8931979281740872E-2</v>
      </c>
      <c r="Y46" s="92">
        <f t="shared" si="11"/>
        <v>1.8188818985801082E-2</v>
      </c>
      <c r="Z46" s="92">
        <f t="shared" si="11"/>
        <v>1.7517652023127377E-2</v>
      </c>
      <c r="AA46" s="92">
        <f t="shared" si="11"/>
        <v>1.6909943413127963E-2</v>
      </c>
      <c r="AB46" s="92">
        <f t="shared" si="11"/>
        <v>1.6358363047972554E-2</v>
      </c>
      <c r="AC46" s="92">
        <f t="shared" si="11"/>
        <v>1.5856590089764009E-2</v>
      </c>
      <c r="AD46" s="92">
        <f t="shared" si="11"/>
        <v>1.5399152884542877E-2</v>
      </c>
      <c r="AE46" s="92">
        <f t="shared" si="11"/>
        <v>1.4981297317246359E-2</v>
      </c>
      <c r="AF46" s="92">
        <f t="shared" si="11"/>
        <v>1.4598878057741302E-2</v>
      </c>
      <c r="AG46" s="92">
        <f t="shared" si="11"/>
        <v>1.4248268321389052E-2</v>
      </c>
      <c r="AH46" s="92">
        <f t="shared" si="11"/>
        <v>1.3926284674917798E-2</v>
      </c>
      <c r="AI46" s="92">
        <f t="shared" si="11"/>
        <v>1.3630124123834105E-2</v>
      </c>
      <c r="AJ46" s="92">
        <f t="shared" si="11"/>
        <v>1.335731126900468E-2</v>
      </c>
      <c r="AK46" s="92">
        <f t="shared" si="11"/>
        <v>1.3105653753215792E-2</v>
      </c>
      <c r="AL46" s="92">
        <f t="shared" si="11"/>
        <v>1.2873204560486157E-2</v>
      </c>
      <c r="AM46" s="92">
        <f t="shared" si="11"/>
        <v>1.2658230002149402E-2</v>
      </c>
      <c r="AN46" s="92">
        <f t="shared" si="11"/>
        <v>1.2459182439843569E-2</v>
      </c>
      <c r="AO46" s="92">
        <f t="shared" si="11"/>
        <v>1.2274676968505992E-2</v>
      </c>
      <c r="AP46" s="92">
        <f t="shared" si="11"/>
        <v>1.210347142147989E-2</v>
      </c>
      <c r="AQ46" s="92">
        <f t="shared" si="11"/>
        <v>1.1944449172017736E-2</v>
      </c>
      <c r="AR46" s="92">
        <f t="shared" si="11"/>
        <v>1.1796604296353562E-2</v>
      </c>
      <c r="AS46" s="92">
        <f t="shared" si="11"/>
        <v>1.1659028737435321E-2</v>
      </c>
      <c r="AT46" s="92">
        <f t="shared" si="11"/>
        <v>1.1530901168750472E-2</v>
      </c>
      <c r="AU46" s="92">
        <f t="shared" si="11"/>
        <v>1.141147730711361E-2</v>
      </c>
      <c r="AV46" s="92">
        <f t="shared" si="11"/>
        <v>1.1300081463926455E-2</v>
      </c>
      <c r="AW46" s="92">
        <f t="shared" si="11"/>
        <v>1.1196099157944582E-2</v>
      </c>
      <c r="AX46" s="92">
        <f t="shared" si="11"/>
        <v>1.1098970640328911E-2</v>
      </c>
      <c r="AY46" s="92">
        <f t="shared" si="11"/>
        <v>1.1008185205792094E-2</v>
      </c>
      <c r="AZ46" s="92">
        <f t="shared" si="11"/>
        <v>1.0923276182829671E-2</v>
      </c>
      <c r="BA46" s="92">
        <f t="shared" si="11"/>
        <v>1.0843816512044774E-2</v>
      </c>
      <c r="BB46" s="92">
        <f t="shared" si="11"/>
        <v>1.0769414834992871E-2</v>
      </c>
      <c r="BC46" s="92">
        <f t="shared" si="11"/>
        <v>1.0699712027243399E-2</v>
      </c>
      <c r="BD46" s="92">
        <f t="shared" si="11"/>
        <v>1.063437811884748E-2</v>
      </c>
      <c r="BE46" s="92">
        <f t="shared" si="11"/>
        <v>1.0573109553416931E-2</v>
      </c>
      <c r="BF46" s="92">
        <f t="shared" si="11"/>
        <v>1.0515626743806293E-2</v>
      </c>
      <c r="BG46" s="92">
        <f t="shared" si="11"/>
        <v>1.0461671888149723E-2</v>
      </c>
      <c r="BH46" s="92">
        <f t="shared" si="11"/>
        <v>1.0411007014905195E-2</v>
      </c>
      <c r="BI46" s="92">
        <f t="shared" si="11"/>
        <v>1.0363412229737764E-2</v>
      </c>
    </row>
    <row r="47" spans="1:61" ht="15">
      <c r="A47" s="74" t="s">
        <v>9</v>
      </c>
      <c r="B47" s="146">
        <f>+Parameters!B65</f>
        <v>0.14451912616933599</v>
      </c>
      <c r="C47" s="87">
        <f>+C46/B46</f>
        <v>0.84199999999999997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</row>
    <row r="48" spans="1:61" ht="15">
      <c r="A48" s="74" t="s">
        <v>10</v>
      </c>
      <c r="B48" s="146">
        <f>+Parameters!B66</f>
        <v>15.8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</row>
    <row r="49" spans="1:61" ht="15">
      <c r="A49" s="74" t="s">
        <v>11</v>
      </c>
      <c r="B49" s="146">
        <f>+Parameters!B67</f>
        <v>0.64559999999999995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</row>
    <row r="50" spans="1:61" ht="15">
      <c r="A50" s="74" t="s">
        <v>12</v>
      </c>
      <c r="B50" s="146">
        <f>+Parameters!B68</f>
        <v>2.0000000000000001E-4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</row>
    <row r="51" spans="1:61" s="94" customFormat="1" ht="15">
      <c r="A51" s="95" t="s">
        <v>13</v>
      </c>
      <c r="B51" s="245">
        <f>+Parameters!B66/100</f>
        <v>0.158</v>
      </c>
      <c r="C51" s="149">
        <f>+B$51*(1-   ($B$49*EXP(-$B$50*10*(C2-1)))/100)^10</f>
        <v>0.14811004730493141</v>
      </c>
      <c r="D51" s="149">
        <f t="shared" ref="D51:BI51" si="12">+C$51*(1-   ($B$49*EXP(-$B$50*10*(D2-1)))/100)^10</f>
        <v>0.13885714278066766</v>
      </c>
      <c r="E51" s="149">
        <f t="shared" si="12"/>
        <v>0.13019913108434114</v>
      </c>
      <c r="F51" s="149">
        <f t="shared" si="12"/>
        <v>0.12209671833628816</v>
      </c>
      <c r="G51" s="149">
        <f t="shared" si="12"/>
        <v>0.11451327314145893</v>
      </c>
      <c r="H51" s="149">
        <f t="shared" si="12"/>
        <v>0.10741464176864424</v>
      </c>
      <c r="I51" s="149">
        <f t="shared" si="12"/>
        <v>0.10076897645784903</v>
      </c>
      <c r="J51" s="149">
        <f t="shared" si="12"/>
        <v>9.4546575902611951E-2</v>
      </c>
      <c r="K51" s="149">
        <f t="shared" si="12"/>
        <v>8.871973702474481E-2</v>
      </c>
      <c r="L51" s="149">
        <f t="shared" si="12"/>
        <v>8.3262617224300756E-2</v>
      </c>
      <c r="M51" s="149">
        <f t="shared" si="12"/>
        <v>7.8151106347970706E-2</v>
      </c>
      <c r="N51" s="149">
        <f t="shared" si="12"/>
        <v>7.3362707674950872E-2</v>
      </c>
      <c r="O51" s="149">
        <f t="shared" si="12"/>
        <v>6.8876427270960341E-2</v>
      </c>
      <c r="P51" s="149">
        <f t="shared" si="12"/>
        <v>6.4672671108842894E-2</v>
      </c>
      <c r="Q51" s="149">
        <f t="shared" si="12"/>
        <v>6.0733149398357125E-2</v>
      </c>
      <c r="R51" s="149">
        <f t="shared" si="12"/>
        <v>5.7040787608621586E-2</v>
      </c>
      <c r="S51" s="149">
        <f t="shared" si="12"/>
        <v>5.3579643704484266E-2</v>
      </c>
      <c r="T51" s="149">
        <f t="shared" si="12"/>
        <v>5.033483115306734E-2</v>
      </c>
      <c r="U51" s="149">
        <f t="shared" si="12"/>
        <v>4.7292447289109689E-2</v>
      </c>
      <c r="V51" s="149">
        <f t="shared" si="12"/>
        <v>4.4439506657690253E-2</v>
      </c>
      <c r="W51" s="149">
        <f t="shared" si="12"/>
        <v>4.1763878980651453E-2</v>
      </c>
      <c r="X51" s="149">
        <f t="shared" si="12"/>
        <v>3.9254231418715826E-2</v>
      </c>
      <c r="Y51" s="149">
        <f t="shared" si="12"/>
        <v>3.6899974825064012E-2</v>
      </c>
      <c r="Z51" s="149">
        <f t="shared" si="12"/>
        <v>3.4691213708155554E-2</v>
      </c>
      <c r="AA51" s="149">
        <f t="shared" si="12"/>
        <v>3.2618699641962692E-2</v>
      </c>
      <c r="AB51" s="149">
        <f t="shared" si="12"/>
        <v>3.0673787880672768E-2</v>
      </c>
      <c r="AC51" s="149">
        <f t="shared" si="12"/>
        <v>2.8848396952408015E-2</v>
      </c>
      <c r="AD51" s="149">
        <f t="shared" si="12"/>
        <v>2.7134971022720816E-2</v>
      </c>
      <c r="AE51" s="149">
        <f t="shared" si="12"/>
        <v>2.5526444833640541E-2</v>
      </c>
      <c r="AF51" s="149">
        <f t="shared" si="12"/>
        <v>2.4016211037966251E-2</v>
      </c>
      <c r="AG51" s="149">
        <f t="shared" si="12"/>
        <v>2.2598089761399532E-2</v>
      </c>
      <c r="AH51" s="149">
        <f t="shared" si="12"/>
        <v>2.1266300237068915E-2</v>
      </c>
      <c r="AI51" s="149">
        <f t="shared" si="12"/>
        <v>2.0015434368082879E-2</v>
      </c>
      <c r="AJ51" s="149">
        <f t="shared" si="12"/>
        <v>1.8840432084026779E-2</v>
      </c>
      <c r="AK51" s="149">
        <f t="shared" si="12"/>
        <v>1.7736558366849748E-2</v>
      </c>
      <c r="AL51" s="149">
        <f t="shared" si="12"/>
        <v>1.6699381830427143E-2</v>
      </c>
      <c r="AM51" s="149">
        <f t="shared" si="12"/>
        <v>1.572475474628246E-2</v>
      </c>
      <c r="AN51" s="149">
        <f t="shared" si="12"/>
        <v>1.4808794415558215E-2</v>
      </c>
      <c r="AO51" s="149">
        <f t="shared" si="12"/>
        <v>1.3947865794381158E-2</v>
      </c>
      <c r="AP51" s="149">
        <f t="shared" si="12"/>
        <v>1.3138565286314415E-2</v>
      </c>
      <c r="AQ51" s="149">
        <f t="shared" si="12"/>
        <v>1.2377705621664813E-2</v>
      </c>
      <c r="AR51" s="149">
        <f t="shared" si="12"/>
        <v>1.1662301749052096E-2</v>
      </c>
      <c r="AS51" s="149">
        <f t="shared" si="12"/>
        <v>1.0989557669881328E-2</v>
      </c>
      <c r="AT51" s="149">
        <f t="shared" si="12"/>
        <v>1.0356854151218205E-2</v>
      </c>
      <c r="AU51" s="149">
        <f t="shared" si="12"/>
        <v>9.7617372570784362E-3</v>
      </c>
      <c r="AV51" s="149">
        <f t="shared" si="12"/>
        <v>9.2019076423314142E-3</v>
      </c>
      <c r="AW51" s="149">
        <f t="shared" si="12"/>
        <v>8.675210557308289E-3</v>
      </c>
      <c r="AX51" s="149">
        <f t="shared" si="12"/>
        <v>8.1796265148177741E-3</v>
      </c>
      <c r="AY51" s="149">
        <f t="shared" si="12"/>
        <v>7.7132625746292698E-3</v>
      </c>
      <c r="AZ51" s="149">
        <f t="shared" si="12"/>
        <v>7.2743442036007329E-3</v>
      </c>
      <c r="BA51" s="149">
        <f t="shared" si="12"/>
        <v>6.8612076725256882E-3</v>
      </c>
      <c r="BB51" s="149">
        <f t="shared" si="12"/>
        <v>6.4722929534656573E-3</v>
      </c>
      <c r="BC51" s="149">
        <f t="shared" si="12"/>
        <v>6.1061370838360962E-3</v>
      </c>
      <c r="BD51" s="149">
        <f t="shared" si="12"/>
        <v>5.7613679658391247E-3</v>
      </c>
      <c r="BE51" s="149">
        <f t="shared" si="12"/>
        <v>5.4366985719977584E-3</v>
      </c>
      <c r="BF51" s="149">
        <f t="shared" si="12"/>
        <v>5.1309215295559261E-3</v>
      </c>
      <c r="BG51" s="149">
        <f t="shared" si="12"/>
        <v>4.8429040583768384E-3</v>
      </c>
      <c r="BH51" s="149">
        <f t="shared" si="12"/>
        <v>4.5715832387098034E-3</v>
      </c>
      <c r="BI51" s="149">
        <f t="shared" si="12"/>
        <v>4.3159615868112585E-3</v>
      </c>
    </row>
    <row r="52" spans="1:61" s="97" customFormat="1" ht="15">
      <c r="A52" s="96" t="s">
        <v>14</v>
      </c>
      <c r="B52" s="87">
        <f>$B53*0.9^(B2-1)</f>
        <v>1.6</v>
      </c>
      <c r="C52" s="87">
        <f>$B53*(1-Parameters!$B$70)^(C2-1)</f>
        <v>1.2800000000000002</v>
      </c>
      <c r="D52" s="87">
        <f>$B53*(1-Parameters!$B$70)^(D2-1)</f>
        <v>1.0240000000000002</v>
      </c>
      <c r="E52" s="87">
        <f>$B53*(1-Parameters!$B$70)^(E2-1)</f>
        <v>0.81920000000000026</v>
      </c>
      <c r="F52" s="87">
        <f>$B53*(1-Parameters!$B$70)^(F2-1)</f>
        <v>0.65536000000000039</v>
      </c>
      <c r="G52" s="87">
        <f>$B53*(1-Parameters!$B$70)^(G2-1)</f>
        <v>0.52428800000000031</v>
      </c>
      <c r="H52" s="87">
        <f>$B53*(1-Parameters!$B$70)^(H2-1)</f>
        <v>0.41943040000000026</v>
      </c>
      <c r="I52" s="87">
        <f>$B53*(1-Parameters!$B$70)^(I2-1)</f>
        <v>0.33554432000000028</v>
      </c>
      <c r="J52" s="87">
        <f>$B53*(1-Parameters!$B$70)^(J2-1)</f>
        <v>0.26843545600000024</v>
      </c>
      <c r="K52" s="87">
        <f>$B53*(1-Parameters!$B$70)^(K2-1)</f>
        <v>0.2147483648000002</v>
      </c>
      <c r="L52" s="87">
        <f>$B53*(1-Parameters!$B$70)^(L2-1)</f>
        <v>0.17179869184000018</v>
      </c>
      <c r="M52" s="87">
        <f>$B53*(1-Parameters!$B$70)^(M2-1)</f>
        <v>0.13743895347200016</v>
      </c>
      <c r="N52" s="87">
        <f>$B53*(1-Parameters!$B$70)^(N2-1)</f>
        <v>0.10995116277760016</v>
      </c>
      <c r="O52" s="87">
        <f>$B53*(1-Parameters!$B$70)^(O2-1)</f>
        <v>8.7960930222080125E-2</v>
      </c>
      <c r="P52" s="87">
        <f>$B53*(1-Parameters!$B$70)^(P2-1)</f>
        <v>7.0368744177664103E-2</v>
      </c>
      <c r="Q52" s="87">
        <f>$B53*(1-Parameters!$B$70)^(Q2-1)</f>
        <v>5.6294995342131296E-2</v>
      </c>
      <c r="R52" s="87">
        <f>$B53*(1-Parameters!$B$70)^(R2-1)</f>
        <v>4.503599627370504E-2</v>
      </c>
      <c r="S52" s="87">
        <f>$B53*(1-Parameters!$B$70)^(S2-1)</f>
        <v>3.6028797018964033E-2</v>
      </c>
      <c r="T52" s="87">
        <f>$B53*(1-Parameters!$B$70)^(T2-1)</f>
        <v>2.8823037615171229E-2</v>
      </c>
      <c r="U52" s="87">
        <f>$B53*(1-Parameters!$B$70)^(U2-1)</f>
        <v>2.3058430092136983E-2</v>
      </c>
      <c r="V52" s="87">
        <f>$B53*(1-Parameters!$B$70)^(V2-1)</f>
        <v>1.8446744073709592E-2</v>
      </c>
      <c r="W52" s="87">
        <f>$B53*(1-Parameters!$B$70)^(W2-1)</f>
        <v>1.4757395258967677E-2</v>
      </c>
      <c r="X52" s="87">
        <f>$B53*(1-Parameters!$B$70)^(X2-1)</f>
        <v>1.180591620717414E-2</v>
      </c>
      <c r="Y52" s="87">
        <f>$B53*(1-Parameters!$B$70)^(Y2-1)</f>
        <v>9.444732965739314E-3</v>
      </c>
      <c r="Z52" s="87">
        <f>$B53*(1-Parameters!$B$70)^(Z2-1)</f>
        <v>7.5557863725914517E-3</v>
      </c>
      <c r="AA52" s="87">
        <f>$B53*(1-Parameters!$B$70)^(AA2-1)</f>
        <v>6.0446290980731617E-3</v>
      </c>
      <c r="AB52" s="87">
        <f>$B53*(1-Parameters!$B$70)^(AB2-1)</f>
        <v>4.8357032784585308E-3</v>
      </c>
      <c r="AC52" s="87">
        <f>$B53*(1-Parameters!$B$70)^(AC2-1)</f>
        <v>3.8685626227668241E-3</v>
      </c>
      <c r="AD52" s="87">
        <f>$B53*(1-Parameters!$B$70)^(AD2-1)</f>
        <v>3.0948500982134605E-3</v>
      </c>
      <c r="AE52" s="87">
        <f>$B53*(1-Parameters!$B$70)^(AE2-1)</f>
        <v>2.4758800785707686E-3</v>
      </c>
      <c r="AF52" s="87">
        <f>$B53*(1-Parameters!$B$70)^(AF2-1)</f>
        <v>1.9807040628566147E-3</v>
      </c>
      <c r="AG52" s="87">
        <f>$B53*(1-Parameters!$B$70)^(AG2-1)</f>
        <v>1.5845632502852923E-3</v>
      </c>
      <c r="AH52" s="87">
        <f>$B53*(1-Parameters!$B$70)^(AH2-1)</f>
        <v>1.2676506002282338E-3</v>
      </c>
      <c r="AI52" s="87">
        <f>$B53*(1-Parameters!$B$70)^(AI2-1)</f>
        <v>1.0141204801825871E-3</v>
      </c>
      <c r="AJ52" s="87">
        <f>$B53*(1-Parameters!$B$70)^(AJ2-1)</f>
        <v>8.1129638414606997E-4</v>
      </c>
      <c r="AK52" s="87">
        <f>$B53*(1-Parameters!$B$70)^(AK2-1)</f>
        <v>6.4903710731685591E-4</v>
      </c>
      <c r="AL52" s="87">
        <f>$B53*(1-Parameters!$B$70)^(AL2-1)</f>
        <v>5.1922968585348486E-4</v>
      </c>
      <c r="AM52" s="87">
        <f>$B53*(1-Parameters!$B$70)^(AM2-1)</f>
        <v>4.1538374868278793E-4</v>
      </c>
      <c r="AN52" s="87">
        <f>$B53*(1-Parameters!$B$70)^(AN2-1)</f>
        <v>3.323069989462303E-4</v>
      </c>
      <c r="AO52" s="87">
        <f>$B53*(1-Parameters!$B$70)^(AO2-1)</f>
        <v>2.6584559915698429E-4</v>
      </c>
      <c r="AP52" s="87">
        <f>$B53*(1-Parameters!$B$70)^(AP2-1)</f>
        <v>2.1267647932558749E-4</v>
      </c>
      <c r="AQ52" s="87">
        <f>$B53*(1-Parameters!$B$70)^(AQ2-1)</f>
        <v>1.7014118346046997E-4</v>
      </c>
      <c r="AR52" s="87">
        <f>$B53*(1-Parameters!$B$70)^(AR2-1)</f>
        <v>1.3611294676837599E-4</v>
      </c>
      <c r="AS52" s="87">
        <f>$B53*(1-Parameters!$B$70)^(AS2-1)</f>
        <v>1.088903574147008E-4</v>
      </c>
      <c r="AT52" s="87">
        <f>$B53*(1-Parameters!$B$70)^(AT2-1)</f>
        <v>8.7112285931760679E-5</v>
      </c>
      <c r="AU52" s="87">
        <f>$B53*(1-Parameters!$B$70)^(AU2-1)</f>
        <v>6.9689828745408551E-5</v>
      </c>
      <c r="AV52" s="87">
        <f>$B53*(1-Parameters!$B$70)^(AV2-1)</f>
        <v>5.5751862996326834E-5</v>
      </c>
      <c r="AW52" s="87">
        <f>$B53*(1-Parameters!$B$70)^(AW2-1)</f>
        <v>4.4601490397061476E-5</v>
      </c>
      <c r="AX52" s="87">
        <f>$B53*(1-Parameters!$B$70)^(AX2-1)</f>
        <v>3.5681192317649184E-5</v>
      </c>
      <c r="AY52" s="87">
        <f>$B53*(1-Parameters!$B$70)^(AY2-1)</f>
        <v>2.854495385411935E-5</v>
      </c>
      <c r="AZ52" s="87">
        <f>$B53*(1-Parameters!$B$70)^(AZ2-1)</f>
        <v>2.283596308329548E-5</v>
      </c>
      <c r="BA52" s="87">
        <f>$B53*(1-Parameters!$B$70)^(BA2-1)</f>
        <v>1.8268770466636385E-5</v>
      </c>
      <c r="BB52" s="87">
        <f>$B53*(1-Parameters!$B$70)^(BB2-1)</f>
        <v>1.4615016373309114E-5</v>
      </c>
      <c r="BC52" s="87">
        <f>$B53*(1-Parameters!$B$70)^(BC2-1)</f>
        <v>1.1692013098647291E-5</v>
      </c>
      <c r="BD52" s="87">
        <f>$B53*(1-Parameters!$B$70)^(BD2-1)</f>
        <v>9.3536104789178345E-6</v>
      </c>
      <c r="BE52" s="87">
        <f>$B53*(1-Parameters!$B$70)^(BE2-1)</f>
        <v>7.4828883831342681E-6</v>
      </c>
      <c r="BF52" s="87">
        <f>$B53*(1-Parameters!$B$70)^(BF2-1)</f>
        <v>5.9863107065074145E-6</v>
      </c>
      <c r="BG52" s="87">
        <f>$B53*(1-Parameters!$B$70)^(BG2-1)</f>
        <v>4.7890485652059316E-6</v>
      </c>
      <c r="BH52" s="87">
        <f>$B53*(1-Parameters!$B$70)^(BH2-1)</f>
        <v>3.831238852164746E-6</v>
      </c>
      <c r="BI52" s="87">
        <f>$B53*(1-Parameters!$B$70)^(BI2-1)</f>
        <v>3.0649910817317971E-6</v>
      </c>
    </row>
    <row r="53" spans="1:61" ht="13.5" customHeight="1">
      <c r="A53" s="74" t="s">
        <v>15</v>
      </c>
      <c r="B53" s="87">
        <f>+Parameters!B69</f>
        <v>1.6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</row>
    <row r="54" spans="1:61" ht="13.5" customHeight="1">
      <c r="A54" s="86" t="s">
        <v>98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</row>
    <row r="55" spans="1:61" ht="13.5" customHeight="1">
      <c r="A55" s="74" t="s">
        <v>148</v>
      </c>
      <c r="B55" s="87">
        <f>+Parameters!B72</f>
        <v>6000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</row>
    <row r="56" spans="1:61" ht="15">
      <c r="A56" s="86" t="s">
        <v>16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</row>
    <row r="57" spans="1:61" ht="16.5">
      <c r="A57" s="150" t="s">
        <v>241</v>
      </c>
      <c r="B57" s="151">
        <v>787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</row>
    <row r="58" spans="1:61" ht="16.5">
      <c r="A58" s="150" t="s">
        <v>242</v>
      </c>
      <c r="B58" s="151">
        <v>829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</row>
    <row r="59" spans="1:61" s="97" customFormat="1" ht="15">
      <c r="A59" s="96" t="s">
        <v>17</v>
      </c>
      <c r="B59" s="236">
        <f>+Parameters!B76</f>
        <v>1600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</row>
    <row r="60" spans="1:61" s="97" customFormat="1" ht="15">
      <c r="A60" s="96" t="s">
        <v>18</v>
      </c>
      <c r="B60" s="236">
        <f>+Parameters!B77</f>
        <v>10010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</row>
    <row r="61" spans="1:61" s="97" customFormat="1" ht="15">
      <c r="A61" s="96" t="s">
        <v>19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</row>
    <row r="62" spans="1:61" s="97" customFormat="1" ht="15">
      <c r="A62" s="96" t="s">
        <v>59</v>
      </c>
      <c r="B62" s="236">
        <f>+Parameters!B79</f>
        <v>88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</row>
    <row r="63" spans="1:61" s="97" customFormat="1" ht="15">
      <c r="A63" s="96" t="s">
        <v>60</v>
      </c>
      <c r="B63" s="236">
        <f>+Parameters!B80</f>
        <v>4.7039999999999997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</row>
    <row r="64" spans="1:61" s="97" customFormat="1" ht="15">
      <c r="A64" s="96" t="s">
        <v>61</v>
      </c>
      <c r="B64" s="236">
        <f>+Parameters!B81</f>
        <v>12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</row>
    <row r="65" spans="1:61" s="97" customFormat="1" ht="27.75">
      <c r="A65" s="96" t="s">
        <v>62</v>
      </c>
      <c r="B65" s="236">
        <f>+Parameters!B82</f>
        <v>94.796000000000006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</row>
    <row r="66" spans="1:61" s="97" customFormat="1" ht="15">
      <c r="A66" s="96" t="s">
        <v>63</v>
      </c>
      <c r="B66" s="236">
        <f>+Parameters!B83</f>
        <v>7.4999999999999997E-2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</row>
    <row r="67" spans="1:61" s="97" customFormat="1" ht="15">
      <c r="A67" s="96" t="s">
        <v>64</v>
      </c>
      <c r="B67" s="236">
        <f>+Parameters!B84</f>
        <v>0.5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</row>
    <row r="68" spans="1:61" s="97" customFormat="1" ht="15">
      <c r="A68" s="96" t="s">
        <v>65</v>
      </c>
      <c r="B68" s="236">
        <f>+Parameters!B85</f>
        <v>99.924999999999997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</row>
    <row r="69" spans="1:61" s="97" customFormat="1" ht="15">
      <c r="A69" s="238" t="s">
        <v>20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</row>
    <row r="70" spans="1:61" s="72" customFormat="1" ht="15">
      <c r="A70" s="246" t="s">
        <v>21</v>
      </c>
      <c r="B70" s="236">
        <f t="shared" ref="B70:L70" si="13">+$B$71+0.1*($B$72-$B$71)*(B2-1)</f>
        <v>0.83</v>
      </c>
      <c r="C70" s="236">
        <f t="shared" si="13"/>
        <v>0.77699999999999991</v>
      </c>
      <c r="D70" s="236">
        <f t="shared" si="13"/>
        <v>0.72399999999999998</v>
      </c>
      <c r="E70" s="236">
        <f t="shared" si="13"/>
        <v>0.67099999999999993</v>
      </c>
      <c r="F70" s="236">
        <f t="shared" si="13"/>
        <v>0.61799999999999988</v>
      </c>
      <c r="G70" s="236">
        <f t="shared" si="13"/>
        <v>0.56499999999999995</v>
      </c>
      <c r="H70" s="236">
        <f t="shared" si="13"/>
        <v>0.5119999999999999</v>
      </c>
      <c r="I70" s="236">
        <f t="shared" si="13"/>
        <v>0.45899999999999991</v>
      </c>
      <c r="J70" s="236">
        <f t="shared" si="13"/>
        <v>0.40599999999999992</v>
      </c>
      <c r="K70" s="236">
        <f t="shared" si="13"/>
        <v>0.35299999999999992</v>
      </c>
      <c r="L70" s="236">
        <f t="shared" si="13"/>
        <v>0.29999999999999993</v>
      </c>
      <c r="M70" s="236">
        <f>+$B$72</f>
        <v>0.3</v>
      </c>
      <c r="N70" s="236">
        <f t="shared" ref="N70:BI70" si="14">+$B$72</f>
        <v>0.3</v>
      </c>
      <c r="O70" s="236">
        <f t="shared" si="14"/>
        <v>0.3</v>
      </c>
      <c r="P70" s="236">
        <f t="shared" si="14"/>
        <v>0.3</v>
      </c>
      <c r="Q70" s="236">
        <f t="shared" si="14"/>
        <v>0.3</v>
      </c>
      <c r="R70" s="236">
        <f t="shared" si="14"/>
        <v>0.3</v>
      </c>
      <c r="S70" s="236">
        <f t="shared" si="14"/>
        <v>0.3</v>
      </c>
      <c r="T70" s="236">
        <f t="shared" si="14"/>
        <v>0.3</v>
      </c>
      <c r="U70" s="236">
        <f t="shared" si="14"/>
        <v>0.3</v>
      </c>
      <c r="V70" s="236">
        <f t="shared" si="14"/>
        <v>0.3</v>
      </c>
      <c r="W70" s="236">
        <f t="shared" si="14"/>
        <v>0.3</v>
      </c>
      <c r="X70" s="236">
        <f t="shared" si="14"/>
        <v>0.3</v>
      </c>
      <c r="Y70" s="236">
        <f t="shared" si="14"/>
        <v>0.3</v>
      </c>
      <c r="Z70" s="236">
        <f t="shared" si="14"/>
        <v>0.3</v>
      </c>
      <c r="AA70" s="236">
        <f t="shared" si="14"/>
        <v>0.3</v>
      </c>
      <c r="AB70" s="236">
        <f t="shared" si="14"/>
        <v>0.3</v>
      </c>
      <c r="AC70" s="236">
        <f t="shared" si="14"/>
        <v>0.3</v>
      </c>
      <c r="AD70" s="236">
        <f t="shared" si="14"/>
        <v>0.3</v>
      </c>
      <c r="AE70" s="236">
        <f t="shared" si="14"/>
        <v>0.3</v>
      </c>
      <c r="AF70" s="236">
        <f t="shared" si="14"/>
        <v>0.3</v>
      </c>
      <c r="AG70" s="236">
        <f t="shared" si="14"/>
        <v>0.3</v>
      </c>
      <c r="AH70" s="236">
        <f t="shared" si="14"/>
        <v>0.3</v>
      </c>
      <c r="AI70" s="236">
        <f t="shared" si="14"/>
        <v>0.3</v>
      </c>
      <c r="AJ70" s="236">
        <f t="shared" si="14"/>
        <v>0.3</v>
      </c>
      <c r="AK70" s="236">
        <f t="shared" si="14"/>
        <v>0.3</v>
      </c>
      <c r="AL70" s="236">
        <f t="shared" si="14"/>
        <v>0.3</v>
      </c>
      <c r="AM70" s="236">
        <f t="shared" si="14"/>
        <v>0.3</v>
      </c>
      <c r="AN70" s="236">
        <f t="shared" si="14"/>
        <v>0.3</v>
      </c>
      <c r="AO70" s="236">
        <f t="shared" si="14"/>
        <v>0.3</v>
      </c>
      <c r="AP70" s="236">
        <f t="shared" si="14"/>
        <v>0.3</v>
      </c>
      <c r="AQ70" s="236">
        <f t="shared" si="14"/>
        <v>0.3</v>
      </c>
      <c r="AR70" s="236">
        <f t="shared" si="14"/>
        <v>0.3</v>
      </c>
      <c r="AS70" s="236">
        <f t="shared" si="14"/>
        <v>0.3</v>
      </c>
      <c r="AT70" s="236">
        <f t="shared" si="14"/>
        <v>0.3</v>
      </c>
      <c r="AU70" s="236">
        <f t="shared" si="14"/>
        <v>0.3</v>
      </c>
      <c r="AV70" s="236">
        <f t="shared" si="14"/>
        <v>0.3</v>
      </c>
      <c r="AW70" s="236">
        <f t="shared" si="14"/>
        <v>0.3</v>
      </c>
      <c r="AX70" s="236">
        <f t="shared" si="14"/>
        <v>0.3</v>
      </c>
      <c r="AY70" s="236">
        <f t="shared" si="14"/>
        <v>0.3</v>
      </c>
      <c r="AZ70" s="236">
        <f t="shared" si="14"/>
        <v>0.3</v>
      </c>
      <c r="BA70" s="236">
        <f t="shared" si="14"/>
        <v>0.3</v>
      </c>
      <c r="BB70" s="236">
        <f t="shared" si="14"/>
        <v>0.3</v>
      </c>
      <c r="BC70" s="236">
        <f t="shared" si="14"/>
        <v>0.3</v>
      </c>
      <c r="BD70" s="236">
        <f t="shared" si="14"/>
        <v>0.3</v>
      </c>
      <c r="BE70" s="236">
        <f t="shared" si="14"/>
        <v>0.3</v>
      </c>
      <c r="BF70" s="236">
        <f t="shared" si="14"/>
        <v>0.3</v>
      </c>
      <c r="BG70" s="236">
        <f t="shared" si="14"/>
        <v>0.3</v>
      </c>
      <c r="BH70" s="236">
        <f t="shared" si="14"/>
        <v>0.3</v>
      </c>
      <c r="BI70" s="236">
        <f t="shared" si="14"/>
        <v>0.3</v>
      </c>
    </row>
    <row r="71" spans="1:61" s="72" customFormat="1" ht="15">
      <c r="A71" s="246" t="s">
        <v>78</v>
      </c>
      <c r="B71" s="236">
        <f>+Parameters!B87</f>
        <v>0.83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</row>
    <row r="72" spans="1:61" s="72" customFormat="1" ht="15">
      <c r="A72" s="246" t="s">
        <v>79</v>
      </c>
      <c r="B72" s="236">
        <f>+Parameters!B88</f>
        <v>0.3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</row>
    <row r="73" spans="1:61" ht="15">
      <c r="A73" s="74" t="s">
        <v>22</v>
      </c>
      <c r="B73" s="146">
        <f>+Parameters!B89</f>
        <v>0.83</v>
      </c>
      <c r="C73" s="146">
        <f>+Parameters!B90</f>
        <v>0.98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</row>
    <row r="74" spans="1:61" s="97" customFormat="1" ht="15">
      <c r="A74" s="96" t="s">
        <v>23</v>
      </c>
      <c r="B74" s="236">
        <f>+Parameters!B91</f>
        <v>6.7999999999999996E-3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</row>
    <row r="75" spans="1:61" s="97" customFormat="1" ht="15">
      <c r="A75" s="96" t="s">
        <v>24</v>
      </c>
      <c r="B75" s="236">
        <f>+Parameters!B92</f>
        <v>0.20799999999999999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</row>
    <row r="76" spans="1:61" ht="15">
      <c r="A76" s="74" t="s">
        <v>25</v>
      </c>
      <c r="B76" s="146">
        <f>+Parameters!B93</f>
        <v>3.2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</row>
    <row r="77" spans="1:61" s="97" customFormat="1" ht="15">
      <c r="A77" s="96" t="s">
        <v>75</v>
      </c>
      <c r="B77" s="236">
        <f>+Parameters!B94</f>
        <v>3.8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</row>
    <row r="78" spans="1:61" s="97" customFormat="1" ht="15">
      <c r="A78" s="96" t="s">
        <v>26</v>
      </c>
      <c r="B78" s="236">
        <f>+Parameters!B95</f>
        <v>0.31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</row>
    <row r="79" spans="1:61" s="97" customFormat="1" ht="15">
      <c r="A79" s="96" t="s">
        <v>27</v>
      </c>
      <c r="B79" s="236">
        <f>+Parameters!B96</f>
        <v>0.05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</row>
    <row r="80" spans="1:61" s="97" customFormat="1" ht="15">
      <c r="A80" s="96"/>
      <c r="B80" s="236">
        <f>+Parameters!B97</f>
        <v>0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</row>
    <row r="81" spans="1:61" s="240" customFormat="1" ht="15">
      <c r="A81" s="243" t="s">
        <v>82</v>
      </c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</row>
    <row r="82" spans="1:61" s="240" customFormat="1" ht="15">
      <c r="A82" s="247" t="s">
        <v>84</v>
      </c>
      <c r="B82" s="236">
        <f>+B135</f>
        <v>1</v>
      </c>
      <c r="C82" s="236">
        <f t="shared" ref="C82:BI82" si="15">+C135</f>
        <v>1</v>
      </c>
      <c r="D82" s="236">
        <f t="shared" si="15"/>
        <v>1</v>
      </c>
      <c r="E82" s="236">
        <f t="shared" si="15"/>
        <v>1</v>
      </c>
      <c r="F82" s="236">
        <f t="shared" si="15"/>
        <v>1</v>
      </c>
      <c r="G82" s="236">
        <f t="shared" si="15"/>
        <v>1</v>
      </c>
      <c r="H82" s="236">
        <f t="shared" si="15"/>
        <v>1</v>
      </c>
      <c r="I82" s="236">
        <f t="shared" si="15"/>
        <v>1</v>
      </c>
      <c r="J82" s="236">
        <f t="shared" si="15"/>
        <v>1</v>
      </c>
      <c r="K82" s="236">
        <f t="shared" si="15"/>
        <v>1</v>
      </c>
      <c r="L82" s="236">
        <f t="shared" si="15"/>
        <v>1</v>
      </c>
      <c r="M82" s="236">
        <f t="shared" si="15"/>
        <v>1</v>
      </c>
      <c r="N82" s="236">
        <f t="shared" si="15"/>
        <v>1</v>
      </c>
      <c r="O82" s="236">
        <f t="shared" si="15"/>
        <v>1</v>
      </c>
      <c r="P82" s="236">
        <f t="shared" si="15"/>
        <v>1</v>
      </c>
      <c r="Q82" s="236">
        <f t="shared" si="15"/>
        <v>1</v>
      </c>
      <c r="R82" s="236">
        <f t="shared" si="15"/>
        <v>1</v>
      </c>
      <c r="S82" s="236">
        <f t="shared" si="15"/>
        <v>1</v>
      </c>
      <c r="T82" s="236">
        <f t="shared" si="15"/>
        <v>1</v>
      </c>
      <c r="U82" s="236">
        <f t="shared" si="15"/>
        <v>1</v>
      </c>
      <c r="V82" s="236">
        <f t="shared" si="15"/>
        <v>1</v>
      </c>
      <c r="W82" s="236">
        <f t="shared" si="15"/>
        <v>1</v>
      </c>
      <c r="X82" s="236">
        <f t="shared" si="15"/>
        <v>1</v>
      </c>
      <c r="Y82" s="236">
        <f t="shared" si="15"/>
        <v>1</v>
      </c>
      <c r="Z82" s="236">
        <f t="shared" si="15"/>
        <v>1</v>
      </c>
      <c r="AA82" s="236">
        <f t="shared" si="15"/>
        <v>1</v>
      </c>
      <c r="AB82" s="236">
        <f t="shared" si="15"/>
        <v>1</v>
      </c>
      <c r="AC82" s="236">
        <f t="shared" si="15"/>
        <v>1</v>
      </c>
      <c r="AD82" s="236">
        <f t="shared" si="15"/>
        <v>1</v>
      </c>
      <c r="AE82" s="236">
        <f t="shared" si="15"/>
        <v>1</v>
      </c>
      <c r="AF82" s="236">
        <f t="shared" si="15"/>
        <v>1</v>
      </c>
      <c r="AG82" s="236">
        <f t="shared" si="15"/>
        <v>1</v>
      </c>
      <c r="AH82" s="236">
        <f t="shared" si="15"/>
        <v>1</v>
      </c>
      <c r="AI82" s="236">
        <f t="shared" si="15"/>
        <v>1</v>
      </c>
      <c r="AJ82" s="236">
        <f t="shared" si="15"/>
        <v>1</v>
      </c>
      <c r="AK82" s="236">
        <f t="shared" si="15"/>
        <v>1</v>
      </c>
      <c r="AL82" s="236">
        <f t="shared" si="15"/>
        <v>1</v>
      </c>
      <c r="AM82" s="236">
        <f t="shared" si="15"/>
        <v>1</v>
      </c>
      <c r="AN82" s="236">
        <f t="shared" si="15"/>
        <v>1</v>
      </c>
      <c r="AO82" s="236">
        <f t="shared" si="15"/>
        <v>1</v>
      </c>
      <c r="AP82" s="236">
        <f t="shared" si="15"/>
        <v>1</v>
      </c>
      <c r="AQ82" s="236">
        <f t="shared" si="15"/>
        <v>1</v>
      </c>
      <c r="AR82" s="236">
        <f t="shared" si="15"/>
        <v>1</v>
      </c>
      <c r="AS82" s="236">
        <f t="shared" si="15"/>
        <v>1</v>
      </c>
      <c r="AT82" s="236">
        <f t="shared" si="15"/>
        <v>1</v>
      </c>
      <c r="AU82" s="236">
        <f t="shared" si="15"/>
        <v>1</v>
      </c>
      <c r="AV82" s="236">
        <f t="shared" si="15"/>
        <v>1</v>
      </c>
      <c r="AW82" s="236">
        <f t="shared" si="15"/>
        <v>1</v>
      </c>
      <c r="AX82" s="236">
        <f t="shared" si="15"/>
        <v>1</v>
      </c>
      <c r="AY82" s="236">
        <f t="shared" si="15"/>
        <v>1</v>
      </c>
      <c r="AZ82" s="236">
        <f t="shared" si="15"/>
        <v>1</v>
      </c>
      <c r="BA82" s="236">
        <f t="shared" si="15"/>
        <v>1</v>
      </c>
      <c r="BB82" s="236">
        <f t="shared" si="15"/>
        <v>1</v>
      </c>
      <c r="BC82" s="236">
        <f t="shared" si="15"/>
        <v>1</v>
      </c>
      <c r="BD82" s="236">
        <f t="shared" si="15"/>
        <v>1</v>
      </c>
      <c r="BE82" s="236">
        <f t="shared" si="15"/>
        <v>1</v>
      </c>
      <c r="BF82" s="236">
        <f t="shared" si="15"/>
        <v>1</v>
      </c>
      <c r="BG82" s="236">
        <f t="shared" si="15"/>
        <v>1</v>
      </c>
      <c r="BH82" s="236">
        <f t="shared" si="15"/>
        <v>1</v>
      </c>
      <c r="BI82" s="236">
        <f t="shared" si="15"/>
        <v>1</v>
      </c>
    </row>
    <row r="83" spans="1:61" s="240" customFormat="1" ht="15">
      <c r="A83" s="247" t="s">
        <v>85</v>
      </c>
      <c r="B83" s="236">
        <f>+Parameters!B131</f>
        <v>0.1</v>
      </c>
      <c r="C83" s="236"/>
      <c r="D83" s="236"/>
      <c r="E83" s="236"/>
      <c r="F83" s="236"/>
      <c r="G83" s="236"/>
      <c r="H83" s="236"/>
      <c r="I83" s="236">
        <v>1</v>
      </c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36"/>
      <c r="BH83" s="236"/>
      <c r="BI83" s="236"/>
    </row>
    <row r="84" spans="1:61" s="240" customFormat="1" ht="15">
      <c r="A84" s="96" t="s">
        <v>87</v>
      </c>
      <c r="B84" s="236">
        <f>+Parameters!B132</f>
        <v>0.5</v>
      </c>
      <c r="C84" s="236"/>
      <c r="D84" s="236"/>
      <c r="E84" s="236"/>
      <c r="F84" s="236"/>
      <c r="G84" s="236"/>
      <c r="H84" s="236"/>
      <c r="I84" s="236">
        <v>1</v>
      </c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236"/>
      <c r="BH84" s="236"/>
      <c r="BI84" s="236"/>
    </row>
    <row r="85" spans="1:61" s="240" customFormat="1" ht="15">
      <c r="A85" s="96" t="s">
        <v>86</v>
      </c>
      <c r="B85" s="236">
        <f>+Parameters!B133</f>
        <v>-6.5986839904467161</v>
      </c>
      <c r="C85" s="236"/>
      <c r="D85" s="236"/>
      <c r="E85" s="236"/>
      <c r="F85" s="236"/>
      <c r="G85" s="236"/>
      <c r="H85" s="236"/>
      <c r="I85" s="236">
        <v>1</v>
      </c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  <c r="BG85" s="236"/>
      <c r="BH85" s="236"/>
      <c r="BI85" s="236"/>
    </row>
    <row r="86" spans="1:61" s="240" customFormat="1" ht="15">
      <c r="A86" s="97" t="s">
        <v>83</v>
      </c>
      <c r="B86" s="236">
        <f>+Parameters!B134</f>
        <v>1.6609949885036206E-2</v>
      </c>
      <c r="C86" s="236"/>
      <c r="D86" s="236"/>
      <c r="E86" s="236"/>
      <c r="F86" s="236"/>
      <c r="G86" s="236"/>
      <c r="H86" s="236"/>
      <c r="I86" s="236">
        <v>0</v>
      </c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</row>
    <row r="87" spans="1:61" ht="15">
      <c r="A87" s="99" t="s">
        <v>147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</row>
    <row r="88" spans="1:61" ht="15">
      <c r="A88" s="97" t="s">
        <v>40</v>
      </c>
      <c r="B88" s="146">
        <f>+Parameters!B105</f>
        <v>1.6597735399445153E-2</v>
      </c>
      <c r="C88" s="23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</row>
    <row r="89" spans="1:61" s="101" customFormat="1" ht="21.75" customHeight="1">
      <c r="A89" s="100" t="s">
        <v>41</v>
      </c>
      <c r="B89" s="146">
        <f>+Parameters!B106</f>
        <v>-2941.7981569300914</v>
      </c>
      <c r="C89" s="23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</row>
    <row r="90" spans="1:61" s="104" customFormat="1" ht="15">
      <c r="A90" s="129" t="s">
        <v>42</v>
      </c>
      <c r="B90" s="102"/>
      <c r="C90" s="103"/>
      <c r="D90" s="103"/>
      <c r="E90" s="103"/>
      <c r="F90" s="103"/>
      <c r="G90" s="103"/>
      <c r="H90" s="103"/>
      <c r="I90" s="103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</row>
    <row r="91" spans="1:61" s="105" customFormat="1" ht="15">
      <c r="A91" s="88" t="s">
        <v>43</v>
      </c>
      <c r="B91" s="72"/>
      <c r="C91" s="72"/>
      <c r="D91" s="72"/>
      <c r="E91" s="72"/>
      <c r="F91" s="72"/>
      <c r="G91" s="72"/>
      <c r="K91" s="105">
        <f t="shared" ref="K91:P91" si="16">+LN(K92/J92)</f>
        <v>0.13345309283411066</v>
      </c>
      <c r="L91" s="105">
        <f t="shared" si="16"/>
        <v>0.12365896896974006</v>
      </c>
      <c r="M91" s="105">
        <f t="shared" si="16"/>
        <v>0.11516233352160046</v>
      </c>
      <c r="N91" s="105">
        <f t="shared" si="16"/>
        <v>0.10761566065011814</v>
      </c>
      <c r="O91" s="105">
        <f t="shared" si="16"/>
        <v>0.10092560531925747</v>
      </c>
      <c r="P91" s="105">
        <f t="shared" si="16"/>
        <v>9.4967206595960002E-2</v>
      </c>
    </row>
    <row r="92" spans="1:61" s="112" customFormat="1" ht="15">
      <c r="A92" s="110" t="s">
        <v>44</v>
      </c>
      <c r="B92" s="111">
        <f t="shared" ref="B92:BI92" si="17">B21*B102^$B9*B27^(1-$B9)</f>
        <v>55.34</v>
      </c>
      <c r="C92" s="111">
        <f t="shared" si="17"/>
        <v>86.328612120439786</v>
      </c>
      <c r="D92" s="111">
        <f t="shared" si="17"/>
        <v>120.91844579849915</v>
      </c>
      <c r="E92" s="111">
        <f t="shared" si="17"/>
        <v>158.4571907863124</v>
      </c>
      <c r="F92" s="111">
        <f t="shared" si="17"/>
        <v>198.87027247438476</v>
      </c>
      <c r="G92" s="111">
        <f t="shared" si="17"/>
        <v>242.26246182614508</v>
      </c>
      <c r="H92" s="111">
        <f t="shared" si="17"/>
        <v>288.74423865478485</v>
      </c>
      <c r="I92" s="111">
        <f t="shared" si="17"/>
        <v>338.37429962275462</v>
      </c>
      <c r="J92" s="111">
        <f t="shared" si="17"/>
        <v>391.13788098740952</v>
      </c>
      <c r="K92" s="111">
        <f t="shared" si="17"/>
        <v>446.97972133974855</v>
      </c>
      <c r="L92" s="111">
        <f t="shared" si="17"/>
        <v>505.81561033560087</v>
      </c>
      <c r="M92" s="111">
        <f t="shared" si="17"/>
        <v>567.55322298040517</v>
      </c>
      <c r="N92" s="111">
        <f t="shared" si="17"/>
        <v>632.03842452365416</v>
      </c>
      <c r="O92" s="111">
        <f t="shared" si="17"/>
        <v>699.15733022628706</v>
      </c>
      <c r="P92" s="111">
        <f t="shared" si="17"/>
        <v>768.80933702104676</v>
      </c>
      <c r="Q92" s="111">
        <f t="shared" si="17"/>
        <v>840.91118017435372</v>
      </c>
      <c r="R92" s="111">
        <f t="shared" si="17"/>
        <v>915.47138189770158</v>
      </c>
      <c r="S92" s="111">
        <f t="shared" si="17"/>
        <v>992.68355446279008</v>
      </c>
      <c r="T92" s="111">
        <f t="shared" si="17"/>
        <v>1072.3643407291941</v>
      </c>
      <c r="U92" s="111">
        <f t="shared" si="17"/>
        <v>1154.3881766743448</v>
      </c>
      <c r="V92" s="111">
        <f t="shared" si="17"/>
        <v>1238.6851131086596</v>
      </c>
      <c r="W92" s="111">
        <f t="shared" si="17"/>
        <v>1325.2611548118564</v>
      </c>
      <c r="X92" s="111">
        <f t="shared" si="17"/>
        <v>1414.2731477080908</v>
      </c>
      <c r="Y92" s="111">
        <f t="shared" si="17"/>
        <v>1506.6060775429569</v>
      </c>
      <c r="Z92" s="111">
        <f t="shared" si="17"/>
        <v>1600.2338715725207</v>
      </c>
      <c r="AA92" s="111">
        <f t="shared" si="17"/>
        <v>1695.4773954631137</v>
      </c>
      <c r="AB92" s="111">
        <f t="shared" si="17"/>
        <v>1792.5798031920117</v>
      </c>
      <c r="AC92" s="111">
        <f t="shared" si="17"/>
        <v>1891.7032643755479</v>
      </c>
      <c r="AD92" s="111">
        <f t="shared" si="17"/>
        <v>1992.9693645079781</v>
      </c>
      <c r="AE92" s="111">
        <f t="shared" si="17"/>
        <v>2096.4815678575646</v>
      </c>
      <c r="AF92" s="111">
        <f t="shared" si="17"/>
        <v>2202.3376380024374</v>
      </c>
      <c r="AG92" s="111">
        <f t="shared" si="17"/>
        <v>2310.4187688744287</v>
      </c>
      <c r="AH92" s="111">
        <f t="shared" si="17"/>
        <v>2421.2487198813865</v>
      </c>
      <c r="AI92" s="111">
        <f t="shared" si="17"/>
        <v>2534.9205897983925</v>
      </c>
      <c r="AJ92" s="111">
        <f t="shared" si="17"/>
        <v>2651.5346415370673</v>
      </c>
      <c r="AK92" s="111">
        <f t="shared" si="17"/>
        <v>2771.2030647491988</v>
      </c>
      <c r="AL92" s="111">
        <f t="shared" si="17"/>
        <v>2894.0517994245856</v>
      </c>
      <c r="AM92" s="111">
        <f t="shared" si="17"/>
        <v>3020.220970640496</v>
      </c>
      <c r="AN92" s="111">
        <f t="shared" si="17"/>
        <v>3149.8647695801969</v>
      </c>
      <c r="AO92" s="111">
        <f t="shared" si="17"/>
        <v>3283.1512056308384</v>
      </c>
      <c r="AP92" s="111">
        <f t="shared" si="17"/>
        <v>3420.2619286254985</v>
      </c>
      <c r="AQ92" s="111">
        <f t="shared" si="17"/>
        <v>3561.3922018308422</v>
      </c>
      <c r="AR92" s="111">
        <f t="shared" si="17"/>
        <v>3706.7510478964768</v>
      </c>
      <c r="AS92" s="111">
        <f t="shared" si="17"/>
        <v>3856.5615639608568</v>
      </c>
      <c r="AT92" s="111">
        <f t="shared" si="17"/>
        <v>4011.0613927330091</v>
      </c>
      <c r="AU92" s="111">
        <f t="shared" si="17"/>
        <v>4170.503335022152</v>
      </c>
      <c r="AV92" s="111">
        <f t="shared" si="17"/>
        <v>4335.1560913223075</v>
      </c>
      <c r="AW92" s="111">
        <f t="shared" si="17"/>
        <v>4505.3051233925662</v>
      </c>
      <c r="AX92" s="111">
        <f t="shared" si="17"/>
        <v>4681.2536302402286</v>
      </c>
      <c r="AY92" s="111">
        <f t="shared" si="17"/>
        <v>4863.3236360794899</v>
      </c>
      <c r="AZ92" s="111">
        <f t="shared" si="17"/>
        <v>5051.8571905779427</v>
      </c>
      <c r="BA92" s="111">
        <f t="shared" si="17"/>
        <v>5247.2176840342809</v>
      </c>
      <c r="BB92" s="111">
        <f t="shared" si="17"/>
        <v>5449.7912821235968</v>
      </c>
      <c r="BC92" s="111">
        <f t="shared" si="17"/>
        <v>5659.9884865867643</v>
      </c>
      <c r="BD92" s="111">
        <f t="shared" si="17"/>
        <v>5878.245829807287</v>
      </c>
      <c r="BE92" s="111">
        <f t="shared" si="17"/>
        <v>6105.0277126812116</v>
      </c>
      <c r="BF92" s="111">
        <f t="shared" si="17"/>
        <v>6340.8283966017889</v>
      </c>
      <c r="BG92" s="111">
        <f t="shared" si="17"/>
        <v>6586.1741617961379</v>
      </c>
      <c r="BH92" s="111">
        <f t="shared" si="17"/>
        <v>6841.6256457063801</v>
      </c>
      <c r="BI92" s="111">
        <f t="shared" si="17"/>
        <v>7107.7803766343686</v>
      </c>
    </row>
    <row r="93" spans="1:61" ht="15">
      <c r="A93" s="107" t="s">
        <v>275</v>
      </c>
      <c r="B93" s="94">
        <f>($B33*B121+$B34*B121^$B$35+Parameters!$B$51*B182+Parameters!$B$52*B182^Parameters!$B$53)</f>
        <v>2.0843876380949337E-3</v>
      </c>
      <c r="C93" s="94">
        <f>($B33*C121+$B34*C121^$B$35+Parameters!$B$51*C182+Parameters!$B$52*C182^Parameters!$B$53)</f>
        <v>2.8180725641993405E-3</v>
      </c>
      <c r="D93" s="94">
        <f>($B33*D121+$B34*D121^$B$35+Parameters!$B$51*D182+Parameters!$B$52*D182^Parameters!$B$53)</f>
        <v>4.8347537834990241E-3</v>
      </c>
      <c r="E93" s="94">
        <f>($B33*E121+$B34*E121^$B$35+Parameters!$B$51*E182+Parameters!$B$52*E182^Parameters!$B$53)</f>
        <v>7.1911348925541548E-3</v>
      </c>
      <c r="F93" s="94">
        <f>($B33*F121+$B34*F121^$B$35+Parameters!$B$51*F182+Parameters!$B$52*F182^Parameters!$B$53)</f>
        <v>9.738412805119865E-3</v>
      </c>
      <c r="G93" s="94">
        <f>($B33*G121+$B34*G121^$B$35+Parameters!$B$51*G182+Parameters!$B$52*G182^Parameters!$B$53)</f>
        <v>1.2344695153890081E-2</v>
      </c>
      <c r="H93" s="94">
        <f>($B33*H121+$B34*H121^$B$35+Parameters!$B$51*H182+Parameters!$B$52*H182^Parameters!$B$53)</f>
        <v>1.4899107264117219E-2</v>
      </c>
      <c r="I93" s="94">
        <f>($B33*I121+$B34*I121^$B$35+Parameters!$B$51*I182+Parameters!$B$52*I182^Parameters!$B$53)</f>
        <v>1.7313359806687106E-2</v>
      </c>
      <c r="J93" s="94">
        <f>($B33*J121+$B34*J121^$B$35+Parameters!$B$51*J182+Parameters!$B$52*J182^Parameters!$B$53)</f>
        <v>1.9520076436498997E-2</v>
      </c>
      <c r="K93" s="94">
        <f>($B33*K121+$B34*K121^$B$35+Parameters!$B$51*K182+Parameters!$B$52*K182^Parameters!$B$53)</f>
        <v>2.1469385468485667E-2</v>
      </c>
      <c r="L93" s="94">
        <f>($B33*L121+$B34*L121^$B$35+Parameters!$B$51*L182+Parameters!$B$52*L182^Parameters!$B$53)</f>
        <v>2.3125300282989425E-2</v>
      </c>
      <c r="M93" s="94">
        <f>($B33*M121+$B34*M121^$B$35+Parameters!$B$51*M182+Parameters!$B$52*M182^Parameters!$B$53)</f>
        <v>2.4770460213044364E-2</v>
      </c>
      <c r="N93" s="94">
        <f>($B33*N121+$B34*N121^$B$35+Parameters!$B$51*N182+Parameters!$B$52*N182^Parameters!$B$53)</f>
        <v>2.6204771969297429E-2</v>
      </c>
      <c r="O93" s="94">
        <f>($B33*O121+$B34*O121^$B$35+Parameters!$B$51*O182+Parameters!$B$52*O182^Parameters!$B$53)</f>
        <v>2.738769795935788E-2</v>
      </c>
      <c r="P93" s="94">
        <f>($B33*P121+$B34*P121^$B$35+Parameters!$B$51*P182+Parameters!$B$52*P182^Parameters!$B$53)</f>
        <v>2.828709397467731E-2</v>
      </c>
      <c r="Q93" s="94">
        <f>($B33*Q121+$B34*Q121^$B$35+Parameters!$B$51*Q182+Parameters!$B$52*Q182^Parameters!$B$53)</f>
        <v>2.8899356711757272E-2</v>
      </c>
      <c r="R93" s="94">
        <f>($B33*R121+$B34*R121^$B$35+Parameters!$B$51*R182+Parameters!$B$52*R182^Parameters!$B$53)</f>
        <v>2.910013568734747E-2</v>
      </c>
      <c r="S93" s="94">
        <f>($B33*S121+$B34*S121^$B$35+Parameters!$B$51*S182+Parameters!$B$52*S182^Parameters!$B$53)</f>
        <v>2.9212481808205321E-2</v>
      </c>
      <c r="T93" s="94">
        <f>($B33*T121+$B34*T121^$B$35+Parameters!$B$51*T182+Parameters!$B$52*T182^Parameters!$B$53)</f>
        <v>2.9312658144405829E-2</v>
      </c>
      <c r="U93" s="94">
        <f>($B33*U121+$B34*U121^$B$35+Parameters!$B$51*U182+Parameters!$B$52*U182^Parameters!$B$53)</f>
        <v>2.944426300911665E-2</v>
      </c>
      <c r="V93" s="94">
        <f>($B33*V121+$B34*V121^$B$35+Parameters!$B$51*V182+Parameters!$B$52*V182^Parameters!$B$53)</f>
        <v>2.9629932411389198E-2</v>
      </c>
      <c r="W93" s="94">
        <f>($B33*W121+$B34*W121^$B$35+Parameters!$B$51*W182+Parameters!$B$52*W182^Parameters!$B$53)</f>
        <v>2.9879363241921142E-2</v>
      </c>
      <c r="X93" s="94">
        <f>($B33*X121+$B34*X121^$B$35+Parameters!$B$51*X182+Parameters!$B$52*X182^Parameters!$B$53)</f>
        <v>3.0194591946397429E-2</v>
      </c>
      <c r="Y93" s="94">
        <f>($B33*Y121+$B34*Y121^$B$35+Parameters!$B$51*Y182+Parameters!$B$52*Y182^Parameters!$B$53)</f>
        <v>3.0598158960764593E-2</v>
      </c>
      <c r="Z93" s="94">
        <f>($B33*Z121+$B34*Z121^$B$35+Parameters!$B$51*Z182+Parameters!$B$52*Z182^Parameters!$B$53)</f>
        <v>3.111105434818286E-2</v>
      </c>
      <c r="AA93" s="94">
        <f>($B33*AA121+$B34*AA121^$B$35+Parameters!$B$51*AA182+Parameters!$B$52*AA182^Parameters!$B$53)</f>
        <v>3.1728992323682204E-2</v>
      </c>
      <c r="AB93" s="94">
        <f>($B33*AB121+$B34*AB121^$B$35+Parameters!$B$51*AB182+Parameters!$B$52*AB182^Parameters!$B$53)</f>
        <v>3.2446566209956368E-2</v>
      </c>
      <c r="AC93" s="94">
        <f>($B33*AC121+$B34*AC121^$B$35+Parameters!$B$51*AC182+Parameters!$B$52*AC182^Parameters!$B$53)</f>
        <v>3.3257861700805774E-2</v>
      </c>
      <c r="AD93" s="94">
        <f>($B33*AD121+$B34*AD121^$B$35+Parameters!$B$51*AD182+Parameters!$B$52*AD182^Parameters!$B$53)</f>
        <v>3.4156955677681976E-2</v>
      </c>
      <c r="AE93" s="94">
        <f>($B33*AE121+$B34*AE121^$B$35+Parameters!$B$51*AE182+Parameters!$B$52*AE182^Parameters!$B$53)</f>
        <v>3.5138292452059988E-2</v>
      </c>
      <c r="AF93" s="94">
        <f>($B33*AF121+$B34*AF121^$B$35+Parameters!$B$51*AF182+Parameters!$B$52*AF182^Parameters!$B$53)</f>
        <v>3.6097158893653385E-2</v>
      </c>
      <c r="AG93" s="94">
        <f>($B33*AG121+$B34*AG121^$B$35+Parameters!$B$51*AG182+Parameters!$B$52*AG182^Parameters!$B$53)</f>
        <v>3.6957860457514223E-2</v>
      </c>
      <c r="AH93" s="94">
        <f>($B33*AH121+$B34*AH121^$B$35+Parameters!$B$51*AH182+Parameters!$B$52*AH182^Parameters!$B$53)</f>
        <v>3.7765267076555128E-2</v>
      </c>
      <c r="AI93" s="94">
        <f>($B33*AI121+$B34*AI121^$B$35+Parameters!$B$51*AI182+Parameters!$B$52*AI182^Parameters!$B$53)</f>
        <v>3.8548315356673885E-2</v>
      </c>
      <c r="AJ93" s="94">
        <f>($B33*AJ121+$B34*AJ121^$B$35+Parameters!$B$51*AJ182+Parameters!$B$52*AJ182^Parameters!$B$53)</f>
        <v>3.9325093590750683E-2</v>
      </c>
      <c r="AK93" s="94">
        <f>($B33*AK121+$B34*AK121^$B$35+Parameters!$B$51*AK182+Parameters!$B$52*AK182^Parameters!$B$53)</f>
        <v>4.0106500454409506E-2</v>
      </c>
      <c r="AL93" s="94">
        <f>($B33*AL121+$B34*AL121^$B$35+Parameters!$B$51*AL182+Parameters!$B$52*AL182^Parameters!$B$53)</f>
        <v>4.0898771448442367E-2</v>
      </c>
      <c r="AM93" s="94">
        <f>($B33*AM121+$B34*AM121^$B$35+Parameters!$B$51*AM182+Parameters!$B$52*AM182^Parameters!$B$53)</f>
        <v>4.1705178817510249E-2</v>
      </c>
      <c r="AN93" s="94">
        <f>($B33*AN121+$B34*AN121^$B$35+Parameters!$B$51*AN182+Parameters!$B$52*AN182^Parameters!$B$53)</f>
        <v>4.2527154621551905E-2</v>
      </c>
      <c r="AO93" s="94">
        <f>($B33*AO121+$B34*AO121^$B$35+Parameters!$B$51*AO182+Parameters!$B$52*AO182^Parameters!$B$53)</f>
        <v>4.3365021862531335E-2</v>
      </c>
      <c r="AP93" s="94">
        <f>($B33*AP121+$B34*AP121^$B$35+Parameters!$B$51*AP182+Parameters!$B$52*AP182^Parameters!$B$53)</f>
        <v>4.4218463886203367E-2</v>
      </c>
      <c r="AQ93" s="94">
        <f>($B33*AQ121+$B34*AQ121^$B$35+Parameters!$B$51*AQ182+Parameters!$B$52*AQ182^Parameters!$B$53)</f>
        <v>4.5086821157511996E-2</v>
      </c>
      <c r="AR93" s="94">
        <f>($B33*AR121+$B34*AR121^$B$35+Parameters!$B$51*AR182+Parameters!$B$52*AR182^Parameters!$B$53)</f>
        <v>4.5969275301259369E-2</v>
      </c>
      <c r="AS93" s="94">
        <f>($B33*AS121+$B34*AS121^$B$35+Parameters!$B$51*AS182+Parameters!$B$52*AS182^Parameters!$B$53)</f>
        <v>4.6864960204995226E-2</v>
      </c>
      <c r="AT93" s="94">
        <f>($B33*AT121+$B34*AT121^$B$35+Parameters!$B$51*AT182+Parameters!$B$52*AT182^Parameters!$B$53)</f>
        <v>4.7773026414424276E-2</v>
      </c>
      <c r="AU93" s="94">
        <f>($B33*AU121+$B34*AU121^$B$35+Parameters!$B$51*AU182+Parameters!$B$52*AU182^Parameters!$B$53)</f>
        <v>4.8692675998182139E-2</v>
      </c>
      <c r="AV93" s="94">
        <f>($B33*AV121+$B34*AV121^$B$35+Parameters!$B$51*AV182+Parameters!$B$52*AV182^Parameters!$B$53)</f>
        <v>4.9623179061917745E-2</v>
      </c>
      <c r="AW93" s="94">
        <f>($B33*AW121+$B34*AW121^$B$35+Parameters!$B$51*AW182+Parameters!$B$52*AW182^Parameters!$B$53)</f>
        <v>5.0563879139457556E-2</v>
      </c>
      <c r="AX93" s="94">
        <f>($B33*AX121+$B34*AX121^$B$35+Parameters!$B$51*AX182+Parameters!$B$52*AX182^Parameters!$B$53)</f>
        <v>5.1514192094510733E-2</v>
      </c>
      <c r="AY93" s="94">
        <f>($B33*AY121+$B34*AY121^$B$35+Parameters!$B$51*AY182+Parameters!$B$52*AY182^Parameters!$B$53)</f>
        <v>5.2473601469736314E-2</v>
      </c>
      <c r="AZ93" s="94">
        <f>($B33*AZ121+$B34*AZ121^$B$35+Parameters!$B$51*AZ182+Parameters!$B$52*AZ182^Parameters!$B$53)</f>
        <v>5.3441652115127747E-2</v>
      </c>
      <c r="BA93" s="94">
        <f>($B33*BA121+$B34*BA121^$B$35+Parameters!$B$51*BA182+Parameters!$B$52*BA182^Parameters!$B$53)</f>
        <v>5.441794321209862E-2</v>
      </c>
      <c r="BB93" s="94">
        <f>($B33*BB121+$B34*BB121^$B$35+Parameters!$B$51*BB182+Parameters!$B$52*BB182^Parameters!$B$53)</f>
        <v>5.5402121349661729E-2</v>
      </c>
      <c r="BC93" s="94">
        <f>($B33*BC121+$B34*BC121^$B$35+Parameters!$B$51*BC182+Parameters!$B$52*BC182^Parameters!$B$53)</f>
        <v>5.6393874016482839E-2</v>
      </c>
      <c r="BD93" s="94">
        <f>($B33*BD121+$B34*BD121^$B$35+Parameters!$B$51*BD182+Parameters!$B$52*BD182^Parameters!$B$53)</f>
        <v>5.7392923689230782E-2</v>
      </c>
      <c r="BE93" s="94">
        <f>($B33*BE121+$B34*BE121^$B$35+Parameters!$B$51*BE182+Parameters!$B$52*BE182^Parameters!$B$53)</f>
        <v>5.8399022585244098E-2</v>
      </c>
      <c r="BF93" s="94">
        <f>($B33*BF121+$B34*BF121^$B$35+Parameters!$B$51*BF182+Parameters!$B$52*BF182^Parameters!$B$53)</f>
        <v>5.9411948080907627E-2</v>
      </c>
      <c r="BG93" s="94">
        <f>($B33*BG121+$B34*BG121^$B$35+Parameters!$B$51*BG182+Parameters!$B$52*BG182^Parameters!$B$53)</f>
        <v>6.0431498759736635E-2</v>
      </c>
      <c r="BH93" s="94">
        <f>($B33*BH121+$B34*BH121^$B$35+Parameters!$B$51*BH182+Parameters!$B$52*BH182^Parameters!$B$53)</f>
        <v>6.1457491035177031E-2</v>
      </c>
      <c r="BI93" s="94">
        <f>($B33*BI121+$B34*BI121^$B$35+Parameters!$B$51*BI182+Parameters!$B$52*BI182^Parameters!$B$53)</f>
        <v>6.2489756285491006E-2</v>
      </c>
    </row>
    <row r="94" spans="1:61" s="274" customFormat="1" ht="15">
      <c r="A94" s="273" t="s">
        <v>77</v>
      </c>
      <c r="B94" s="274">
        <f t="shared" ref="B94:BI94" si="18">+B92-B92/(1+B121*$B$33+$B$34*B121^$B$35)</f>
        <v>8.1639309896409884E-2</v>
      </c>
      <c r="C94" s="274">
        <f t="shared" si="18"/>
        <v>0.17620002577076832</v>
      </c>
      <c r="D94" s="274">
        <f t="shared" si="18"/>
        <v>0.46112954103328718</v>
      </c>
      <c r="E94" s="274">
        <f t="shared" si="18"/>
        <v>0.9271301436426711</v>
      </c>
      <c r="F94" s="274">
        <f t="shared" si="18"/>
        <v>1.5921319221936301</v>
      </c>
      <c r="G94" s="274">
        <f t="shared" si="18"/>
        <v>2.458990546394233</v>
      </c>
      <c r="H94" s="274">
        <f t="shared" si="18"/>
        <v>3.5165582868967249</v>
      </c>
      <c r="I94" s="274">
        <f t="shared" si="18"/>
        <v>4.7410870799955092</v>
      </c>
      <c r="J94" s="274">
        <f t="shared" si="18"/>
        <v>6.0975112146352899</v>
      </c>
      <c r="K94" s="274">
        <f t="shared" si="18"/>
        <v>7.5411976217415031</v>
      </c>
      <c r="L94" s="274">
        <f t="shared" si="18"/>
        <v>9.0194083293475273</v>
      </c>
      <c r="M94" s="274">
        <f t="shared" si="18"/>
        <v>10.548182956865617</v>
      </c>
      <c r="N94" s="274">
        <f t="shared" si="18"/>
        <v>12.065007161567223</v>
      </c>
      <c r="O94" s="274">
        <f t="shared" si="18"/>
        <v>13.501390487986555</v>
      </c>
      <c r="P94" s="274">
        <f t="shared" si="18"/>
        <v>14.78316852121759</v>
      </c>
      <c r="Q94" s="274">
        <f t="shared" si="18"/>
        <v>15.849077494653443</v>
      </c>
      <c r="R94" s="274">
        <f t="shared" si="18"/>
        <v>16.714093604412938</v>
      </c>
      <c r="S94" s="274">
        <f t="shared" si="18"/>
        <v>17.452611481223812</v>
      </c>
      <c r="T94" s="274">
        <f t="shared" si="18"/>
        <v>18.116616967657819</v>
      </c>
      <c r="U94" s="274">
        <f t="shared" si="18"/>
        <v>18.74561652728994</v>
      </c>
      <c r="V94" s="274">
        <f t="shared" si="18"/>
        <v>19.368841437895071</v>
      </c>
      <c r="W94" s="274">
        <f t="shared" si="18"/>
        <v>20.007810114112772</v>
      </c>
      <c r="X94" s="274">
        <f t="shared" si="18"/>
        <v>20.679365661581642</v>
      </c>
      <c r="Y94" s="274">
        <f t="shared" si="18"/>
        <v>21.440636885207823</v>
      </c>
      <c r="Z94" s="274">
        <f t="shared" si="18"/>
        <v>22.312198741362181</v>
      </c>
      <c r="AA94" s="274">
        <f t="shared" si="18"/>
        <v>23.315411945084406</v>
      </c>
      <c r="AB94" s="274">
        <f t="shared" si="18"/>
        <v>24.46673100363455</v>
      </c>
      <c r="AC94" s="274">
        <f t="shared" si="18"/>
        <v>25.778545838324135</v>
      </c>
      <c r="AD94" s="274">
        <f t="shared" si="18"/>
        <v>27.260597674368</v>
      </c>
      <c r="AE94" s="274">
        <f t="shared" si="18"/>
        <v>28.921085621097973</v>
      </c>
      <c r="AF94" s="274">
        <f t="shared" si="18"/>
        <v>30.560420451558912</v>
      </c>
      <c r="AG94" s="274">
        <f t="shared" si="18"/>
        <v>32.003952130521611</v>
      </c>
      <c r="AH94" s="274">
        <f t="shared" si="18"/>
        <v>33.334981130741653</v>
      </c>
      <c r="AI94" s="274">
        <f t="shared" si="18"/>
        <v>34.608372236380092</v>
      </c>
      <c r="AJ94" s="274">
        <f t="shared" si="18"/>
        <v>35.862272233068779</v>
      </c>
      <c r="AK94" s="274">
        <f t="shared" si="18"/>
        <v>37.12279530352771</v>
      </c>
      <c r="AL94" s="274">
        <f t="shared" si="18"/>
        <v>38.407575536683908</v>
      </c>
      <c r="AM94" s="274">
        <f t="shared" si="18"/>
        <v>39.728372620384562</v>
      </c>
      <c r="AN94" s="274">
        <f t="shared" si="18"/>
        <v>41.092944942233316</v>
      </c>
      <c r="AO94" s="274">
        <f t="shared" si="18"/>
        <v>42.506378429895904</v>
      </c>
      <c r="AP94" s="274">
        <f t="shared" si="18"/>
        <v>43.972020463558238</v>
      </c>
      <c r="AQ94" s="274">
        <f t="shared" si="18"/>
        <v>45.492131364141187</v>
      </c>
      <c r="AR94" s="274">
        <f t="shared" si="18"/>
        <v>47.068335845216552</v>
      </c>
      <c r="AS94" s="274">
        <f t="shared" si="18"/>
        <v>48.701933770033975</v>
      </c>
      <c r="AT94" s="274">
        <f t="shared" si="18"/>
        <v>50.39411253137223</v>
      </c>
      <c r="AU94" s="274">
        <f t="shared" si="18"/>
        <v>52.146091048344715</v>
      </c>
      <c r="AV94" s="274">
        <f t="shared" si="18"/>
        <v>53.959216557912441</v>
      </c>
      <c r="AW94" s="274">
        <f t="shared" si="18"/>
        <v>55.835029115238285</v>
      </c>
      <c r="AX94" s="274">
        <f t="shared" si="18"/>
        <v>57.775304285123639</v>
      </c>
      <c r="AY94" s="274">
        <f t="shared" si="18"/>
        <v>59.782081378762996</v>
      </c>
      <c r="AZ94" s="274">
        <f t="shared" si="18"/>
        <v>61.857682385928456</v>
      </c>
      <c r="BA94" s="274">
        <f t="shared" si="18"/>
        <v>64.004725201996735</v>
      </c>
      <c r="BB94" s="274">
        <f t="shared" si="18"/>
        <v>66.226133660285086</v>
      </c>
      <c r="BC94" s="274">
        <f t="shared" si="18"/>
        <v>68.525146117240183</v>
      </c>
      <c r="BD94" s="274">
        <f t="shared" si="18"/>
        <v>70.905323805826811</v>
      </c>
      <c r="BE94" s="274">
        <f t="shared" si="18"/>
        <v>73.370559803131982</v>
      </c>
      <c r="BF94" s="274">
        <f t="shared" si="18"/>
        <v>75.925089204329197</v>
      </c>
      <c r="BG94" s="274">
        <f t="shared" si="18"/>
        <v>78.573500922740095</v>
      </c>
      <c r="BH94" s="274">
        <f t="shared" si="18"/>
        <v>81.320751421380919</v>
      </c>
      <c r="BI94" s="274">
        <f t="shared" si="18"/>
        <v>84.172180607832161</v>
      </c>
    </row>
    <row r="95" spans="1:61" s="105" customFormat="1" ht="15">
      <c r="A95" s="106" t="s">
        <v>101</v>
      </c>
      <c r="B95" s="89">
        <f>+B92/(1+B93)</f>
        <v>55.224889922131162</v>
      </c>
      <c r="C95" s="89">
        <f t="shared" ref="C95:J95" si="19">+C92/(1+C93)</f>
        <v>86.086015482048595</v>
      </c>
      <c r="D95" s="89">
        <f t="shared" si="19"/>
        <v>120.33664773556605</v>
      </c>
      <c r="E95" s="89">
        <f t="shared" si="19"/>
        <v>157.32583945272353</v>
      </c>
      <c r="F95" s="89">
        <f t="shared" si="19"/>
        <v>196.95226996654512</v>
      </c>
      <c r="G95" s="89">
        <f t="shared" si="19"/>
        <v>239.30827413415537</v>
      </c>
      <c r="H95" s="89">
        <f t="shared" si="19"/>
        <v>284.50536273813287</v>
      </c>
      <c r="I95" s="89">
        <f t="shared" si="19"/>
        <v>332.61560595945929</v>
      </c>
      <c r="J95" s="89">
        <f t="shared" si="19"/>
        <v>383.64902273876078</v>
      </c>
      <c r="K95" s="89">
        <f>+K92/(1+K93)</f>
        <v>437.58503945250027</v>
      </c>
      <c r="L95" s="89">
        <f t="shared" ref="L95:BI95" si="20">+L92/(1+L93)</f>
        <v>494.38285828304288</v>
      </c>
      <c r="M95" s="89">
        <f t="shared" si="20"/>
        <v>553.8344878348795</v>
      </c>
      <c r="N95" s="89">
        <f t="shared" si="20"/>
        <v>615.89893341731977</v>
      </c>
      <c r="O95" s="89">
        <f t="shared" si="20"/>
        <v>680.51946856574568</v>
      </c>
      <c r="P95" s="89">
        <f t="shared" si="20"/>
        <v>747.66020260872745</v>
      </c>
      <c r="Q95" s="89">
        <f t="shared" si="20"/>
        <v>817.2919680519658</v>
      </c>
      <c r="R95" s="89">
        <f t="shared" si="20"/>
        <v>889.58435642052268</v>
      </c>
      <c r="S95" s="89">
        <f t="shared" si="20"/>
        <v>964.50788540648261</v>
      </c>
      <c r="T95" s="89">
        <f t="shared" si="20"/>
        <v>1041.8256612741941</v>
      </c>
      <c r="U95" s="89">
        <f t="shared" si="20"/>
        <v>1121.3702559281944</v>
      </c>
      <c r="V95" s="89">
        <f t="shared" si="20"/>
        <v>1203.0391445668874</v>
      </c>
      <c r="W95" s="89">
        <f t="shared" si="20"/>
        <v>1286.8120307218442</v>
      </c>
      <c r="X95" s="89">
        <f t="shared" si="20"/>
        <v>1372.8213667245475</v>
      </c>
      <c r="Y95" s="89">
        <f t="shared" si="20"/>
        <v>1461.8753822170509</v>
      </c>
      <c r="Z95" s="89">
        <f t="shared" si="20"/>
        <v>1551.9510384689929</v>
      </c>
      <c r="AA95" s="89">
        <f t="shared" si="20"/>
        <v>1643.3360001297658</v>
      </c>
      <c r="AB95" s="89">
        <f t="shared" si="20"/>
        <v>1736.2446269470918</v>
      </c>
      <c r="AC95" s="89">
        <f t="shared" si="20"/>
        <v>1830.8142957283562</v>
      </c>
      <c r="AD95" s="89">
        <f t="shared" si="20"/>
        <v>1927.1439925692782</v>
      </c>
      <c r="AE95" s="89">
        <f t="shared" si="20"/>
        <v>2025.3154415642084</v>
      </c>
      <c r="AF95" s="89">
        <f t="shared" si="20"/>
        <v>2125.6091854880656</v>
      </c>
      <c r="AG95" s="89">
        <f t="shared" si="20"/>
        <v>2228.0739237128237</v>
      </c>
      <c r="AH95" s="89">
        <f t="shared" si="20"/>
        <v>2333.1371714744168</v>
      </c>
      <c r="AI95" s="89">
        <f t="shared" si="20"/>
        <v>2440.8306790501238</v>
      </c>
      <c r="AJ95" s="89">
        <f t="shared" si="20"/>
        <v>2551.2081425613565</v>
      </c>
      <c r="AK95" s="89">
        <f t="shared" si="20"/>
        <v>2664.3454910997048</v>
      </c>
      <c r="AL95" s="89">
        <f t="shared" si="20"/>
        <v>2780.3393363577752</v>
      </c>
      <c r="AM95" s="89">
        <f t="shared" si="20"/>
        <v>2899.3049396844649</v>
      </c>
      <c r="AN95" s="89">
        <f t="shared" si="20"/>
        <v>3021.3743168384235</v>
      </c>
      <c r="AO95" s="89">
        <f t="shared" si="20"/>
        <v>3146.694720290719</v>
      </c>
      <c r="AP95" s="89">
        <f t="shared" si="20"/>
        <v>3275.4275536332898</v>
      </c>
      <c r="AQ95" s="89">
        <f t="shared" si="20"/>
        <v>3407.7476911308991</v>
      </c>
      <c r="AR95" s="89">
        <f t="shared" si="20"/>
        <v>3543.8431466630427</v>
      </c>
      <c r="AS95" s="89">
        <f t="shared" si="20"/>
        <v>3683.9150325612882</v>
      </c>
      <c r="AT95" s="89">
        <f t="shared" si="20"/>
        <v>3828.1777556912593</v>
      </c>
      <c r="AU95" s="89">
        <f t="shared" si="20"/>
        <v>3976.8594083605308</v>
      </c>
      <c r="AV95" s="89">
        <f t="shared" si="20"/>
        <v>4130.2023219387902</v>
      </c>
      <c r="AW95" s="89">
        <f t="shared" si="20"/>
        <v>4288.4637601313416</v>
      </c>
      <c r="AX95" s="89">
        <f t="shared" si="20"/>
        <v>4451.9167362978151</v>
      </c>
      <c r="AY95" s="89">
        <f t="shared" si="20"/>
        <v>4620.8509451335003</v>
      </c>
      <c r="AZ95" s="89">
        <f t="shared" si="20"/>
        <v>4795.5738036698012</v>
      </c>
      <c r="BA95" s="89">
        <f t="shared" si="20"/>
        <v>4976.4116001758812</v>
      </c>
      <c r="BB95" s="89">
        <f t="shared" si="20"/>
        <v>5163.7107524043386</v>
      </c>
      <c r="BC95" s="89">
        <f t="shared" si="20"/>
        <v>5357.8391789296311</v>
      </c>
      <c r="BD95" s="89">
        <f t="shared" si="20"/>
        <v>5559.1877892450429</v>
      </c>
      <c r="BE95" s="89">
        <f t="shared" si="20"/>
        <v>5768.1720999411727</v>
      </c>
      <c r="BF95" s="89">
        <f t="shared" si="20"/>
        <v>5985.2339857861762</v>
      </c>
      <c r="BG95" s="89">
        <f t="shared" si="20"/>
        <v>6210.8435759398135</v>
      </c>
      <c r="BH95" s="89">
        <f t="shared" si="20"/>
        <v>6445.5013069191727</v>
      </c>
      <c r="BI95" s="89">
        <f t="shared" si="20"/>
        <v>6689.7401453388775</v>
      </c>
    </row>
    <row r="96" spans="1:61" s="112" customFormat="1" ht="15">
      <c r="A96" s="110" t="s">
        <v>100</v>
      </c>
      <c r="B96" s="134">
        <f t="shared" ref="B96:AG96" si="21">(B37*(B133)^$B44)*(B82^(1-$B$44))</f>
        <v>2.5890345184562257E-10</v>
      </c>
      <c r="C96" s="111">
        <f t="shared" si="21"/>
        <v>4.7425449239047845E-4</v>
      </c>
      <c r="D96" s="111">
        <f t="shared" si="21"/>
        <v>9.0812198874178898E-4</v>
      </c>
      <c r="E96" s="111">
        <f t="shared" si="21"/>
        <v>1.2848636853940161E-3</v>
      </c>
      <c r="F96" s="111">
        <f t="shared" si="21"/>
        <v>1.7127394018274286E-3</v>
      </c>
      <c r="G96" s="111">
        <f t="shared" si="21"/>
        <v>2.1892283516330999E-3</v>
      </c>
      <c r="H96" s="111">
        <f t="shared" si="21"/>
        <v>2.7142938824939499E-3</v>
      </c>
      <c r="I96" s="111">
        <f t="shared" si="21"/>
        <v>3.2898486490125656E-3</v>
      </c>
      <c r="J96" s="111">
        <f t="shared" si="21"/>
        <v>3.9183039397356319E-3</v>
      </c>
      <c r="K96" s="111">
        <f t="shared" si="21"/>
        <v>4.6011637124326113E-3</v>
      </c>
      <c r="L96" s="111">
        <f t="shared" si="21"/>
        <v>5.3357429575985839E-3</v>
      </c>
      <c r="M96" s="111">
        <f t="shared" si="21"/>
        <v>6.1036538101778377E-3</v>
      </c>
      <c r="N96" s="111">
        <f t="shared" si="21"/>
        <v>6.896280536528087E-3</v>
      </c>
      <c r="O96" s="111">
        <f t="shared" si="21"/>
        <v>7.7195512208156469E-3</v>
      </c>
      <c r="P96" s="111">
        <f t="shared" si="21"/>
        <v>8.5667843672928047E-3</v>
      </c>
      <c r="Q96" s="111">
        <f t="shared" si="21"/>
        <v>9.0316617594717406E-3</v>
      </c>
      <c r="R96" s="111">
        <f t="shared" si="21"/>
        <v>8.3504078555650084E-3</v>
      </c>
      <c r="S96" s="111">
        <f t="shared" si="21"/>
        <v>7.7550367448134504E-3</v>
      </c>
      <c r="T96" s="111">
        <f t="shared" si="21"/>
        <v>7.2323417972085186E-3</v>
      </c>
      <c r="U96" s="111">
        <f t="shared" si="21"/>
        <v>6.771479532504919E-3</v>
      </c>
      <c r="V96" s="111">
        <f t="shared" si="21"/>
        <v>6.3634939745439763E-3</v>
      </c>
      <c r="W96" s="111">
        <f t="shared" si="21"/>
        <v>6.000946333447243E-3</v>
      </c>
      <c r="X96" s="111">
        <f t="shared" si="21"/>
        <v>5.6776247419057981E-3</v>
      </c>
      <c r="Y96" s="111">
        <f t="shared" si="21"/>
        <v>5.1717648703070761E-3</v>
      </c>
      <c r="Z96" s="111">
        <f t="shared" si="21"/>
        <v>4.8377576189965604E-3</v>
      </c>
      <c r="AA96" s="111">
        <f t="shared" si="21"/>
        <v>4.539684342081911E-3</v>
      </c>
      <c r="AB96" s="111">
        <f t="shared" si="21"/>
        <v>4.2745064083059931E-3</v>
      </c>
      <c r="AC96" s="111">
        <f t="shared" si="21"/>
        <v>4.0386938535881562E-3</v>
      </c>
      <c r="AD96" s="111">
        <f t="shared" si="21"/>
        <v>3.8286950785887792E-3</v>
      </c>
      <c r="AE96" s="111">
        <f t="shared" si="21"/>
        <v>3.6411133854945496E-3</v>
      </c>
      <c r="AF96" s="111">
        <f t="shared" si="21"/>
        <v>4.0176738127693174E-3</v>
      </c>
      <c r="AG96" s="111">
        <f t="shared" si="21"/>
        <v>3.8862977407073209E-3</v>
      </c>
      <c r="AH96" s="111">
        <f t="shared" ref="AH96:BI96" si="22">(AH37*(AH133)^$B44)*(AH82^(1-$B$44))</f>
        <v>3.7660394383618578E-3</v>
      </c>
      <c r="AI96" s="111">
        <f t="shared" si="22"/>
        <v>3.6557523486688464E-3</v>
      </c>
      <c r="AJ96" s="111">
        <f t="shared" si="22"/>
        <v>3.5544311917865457E-3</v>
      </c>
      <c r="AK96" s="111">
        <f t="shared" si="22"/>
        <v>3.4611918496668509E-3</v>
      </c>
      <c r="AL96" s="111">
        <f t="shared" si="22"/>
        <v>3.3752544664913051E-3</v>
      </c>
      <c r="AM96" s="111">
        <f t="shared" si="22"/>
        <v>3.2959291991025417E-3</v>
      </c>
      <c r="AN96" s="111">
        <f t="shared" si="22"/>
        <v>3.2226041596531219E-3</v>
      </c>
      <c r="AO96" s="111">
        <f t="shared" si="22"/>
        <v>3.1547351786005225E-3</v>
      </c>
      <c r="AP96" s="111">
        <f t="shared" si="22"/>
        <v>3.091837084751727E-3</v>
      </c>
      <c r="AQ96" s="111">
        <f t="shared" si="22"/>
        <v>3.0334762540320456E-3</v>
      </c>
      <c r="AR96" s="111">
        <f t="shared" si="22"/>
        <v>2.9792642228997301E-3</v>
      </c>
      <c r="AS96" s="111">
        <f t="shared" si="22"/>
        <v>2.9288521980838068E-3</v>
      </c>
      <c r="AT96" s="111">
        <f t="shared" si="22"/>
        <v>2.8819263233276892E-3</v>
      </c>
      <c r="AU96" s="111">
        <f t="shared" si="22"/>
        <v>2.8382035874374568E-3</v>
      </c>
      <c r="AV96" s="111">
        <f t="shared" si="22"/>
        <v>2.7974282772314724E-3</v>
      </c>
      <c r="AW96" s="111">
        <f t="shared" si="22"/>
        <v>2.7593688948119957E-3</v>
      </c>
      <c r="AX96" s="111">
        <f t="shared" si="22"/>
        <v>2.7238154715987367E-3</v>
      </c>
      <c r="AY96" s="111">
        <f t="shared" si="22"/>
        <v>2.6905772223110714E-3</v>
      </c>
      <c r="AZ96" s="111">
        <f t="shared" si="22"/>
        <v>2.659480490984785E-3</v>
      </c>
      <c r="BA96" s="111">
        <f t="shared" si="22"/>
        <v>2.63036694850111E-3</v>
      </c>
      <c r="BB96" s="111">
        <f t="shared" si="22"/>
        <v>2.6030920072640223E-3</v>
      </c>
      <c r="BC96" s="111">
        <f t="shared" si="22"/>
        <v>2.577523423807218E-3</v>
      </c>
      <c r="BD96" s="111">
        <f t="shared" si="22"/>
        <v>2.5535400644234253E-3</v>
      </c>
      <c r="BE96" s="111">
        <f t="shared" si="22"/>
        <v>2.531030812530994E-3</v>
      </c>
      <c r="BF96" s="111">
        <f t="shared" si="22"/>
        <v>2.5098935995441283E-3</v>
      </c>
      <c r="BG96" s="111">
        <f t="shared" si="22"/>
        <v>2.4900345435904052E-3</v>
      </c>
      <c r="BH96" s="111">
        <f t="shared" si="22"/>
        <v>2.4713671826014027E-3</v>
      </c>
      <c r="BI96" s="111">
        <f t="shared" si="22"/>
        <v>2.4538117901545409E-3</v>
      </c>
    </row>
    <row r="97" spans="1:102" s="112" customFormat="1" ht="15">
      <c r="A97" s="110" t="s">
        <v>81</v>
      </c>
      <c r="B97" s="111">
        <f t="shared" ref="B97:BI97" si="23">+B92*B96</f>
        <v>1.4327717025136753E-8</v>
      </c>
      <c r="C97" s="111">
        <f t="shared" si="23"/>
        <v>4.0941732119953674E-2</v>
      </c>
      <c r="D97" s="111">
        <f t="shared" si="23"/>
        <v>0.10980869947409927</v>
      </c>
      <c r="E97" s="111">
        <f t="shared" si="23"/>
        <v>0.20359589013088408</v>
      </c>
      <c r="F97" s="111">
        <f t="shared" si="23"/>
        <v>0.34061295151903548</v>
      </c>
      <c r="G97" s="111">
        <f t="shared" si="23"/>
        <v>0.53036784996622843</v>
      </c>
      <c r="H97" s="111">
        <f t="shared" si="23"/>
        <v>0.78373672058605559</v>
      </c>
      <c r="I97" s="111">
        <f t="shared" si="23"/>
        <v>1.1132002324744923</v>
      </c>
      <c r="J97" s="111">
        <f t="shared" si="23"/>
        <v>1.5325971000528134</v>
      </c>
      <c r="K97" s="111">
        <f t="shared" si="23"/>
        <v>2.0566268740216915</v>
      </c>
      <c r="L97" s="111">
        <f t="shared" si="23"/>
        <v>2.698902080691612</v>
      </c>
      <c r="M97" s="111">
        <f t="shared" si="23"/>
        <v>3.4641483919230618</v>
      </c>
      <c r="N97" s="111">
        <f t="shared" si="23"/>
        <v>4.3587142853803522</v>
      </c>
      <c r="O97" s="111">
        <f t="shared" si="23"/>
        <v>5.3971808220905428</v>
      </c>
      <c r="P97" s="111">
        <f t="shared" si="23"/>
        <v>6.5862238098206491</v>
      </c>
      <c r="Q97" s="111">
        <f t="shared" si="23"/>
        <v>7.5948253490929609</v>
      </c>
      <c r="R97" s="111">
        <f t="shared" si="23"/>
        <v>7.6445594189435209</v>
      </c>
      <c r="S97" s="111">
        <f t="shared" si="23"/>
        <v>7.6982974408309612</v>
      </c>
      <c r="T97" s="111">
        <f t="shared" si="23"/>
        <v>7.7557054432917072</v>
      </c>
      <c r="U97" s="111">
        <f t="shared" si="23"/>
        <v>7.8169159109159985</v>
      </c>
      <c r="V97" s="111">
        <f t="shared" si="23"/>
        <v>7.882365253624279</v>
      </c>
      <c r="W97" s="111">
        <f t="shared" si="23"/>
        <v>7.9528210678282685</v>
      </c>
      <c r="X97" s="111">
        <f t="shared" si="23"/>
        <v>8.0297122152404494</v>
      </c>
      <c r="Y97" s="111">
        <f t="shared" si="23"/>
        <v>7.7918123852278027</v>
      </c>
      <c r="Z97" s="111">
        <f t="shared" si="23"/>
        <v>7.741543604376325</v>
      </c>
      <c r="AA97" s="111">
        <f t="shared" si="23"/>
        <v>7.696932184537717</v>
      </c>
      <c r="AB97" s="111">
        <f t="shared" si="23"/>
        <v>7.66239385614415</v>
      </c>
      <c r="AC97" s="111">
        <f t="shared" si="23"/>
        <v>7.640010346646176</v>
      </c>
      <c r="AD97" s="111">
        <f t="shared" si="23"/>
        <v>7.6304719976699023</v>
      </c>
      <c r="AE97" s="111">
        <f t="shared" si="23"/>
        <v>7.633527099168778</v>
      </c>
      <c r="AF97" s="111">
        <f t="shared" si="23"/>
        <v>8.8482742550786249</v>
      </c>
      <c r="AG97" s="111">
        <f t="shared" si="23"/>
        <v>8.9789752415644823</v>
      </c>
      <c r="AH97" s="111">
        <f t="shared" si="23"/>
        <v>9.118518169156463</v>
      </c>
      <c r="AI97" s="111">
        <f t="shared" si="23"/>
        <v>9.2670418998444912</v>
      </c>
      <c r="AJ97" s="111">
        <f t="shared" si="23"/>
        <v>9.4246974359819085</v>
      </c>
      <c r="AK97" s="111">
        <f t="shared" si="23"/>
        <v>9.5916654614817247</v>
      </c>
      <c r="AL97" s="111">
        <f t="shared" si="23"/>
        <v>9.768161262265032</v>
      </c>
      <c r="AM97" s="111">
        <f t="shared" si="23"/>
        <v>9.954434484875831</v>
      </c>
      <c r="AN97" s="111">
        <f t="shared" si="23"/>
        <v>10.150767308793965</v>
      </c>
      <c r="AO97" s="111">
        <f t="shared" si="23"/>
        <v>10.357472605068324</v>
      </c>
      <c r="AP97" s="111">
        <f t="shared" si="23"/>
        <v>10.574892670488781</v>
      </c>
      <c r="AQ97" s="111">
        <f t="shared" si="23"/>
        <v>10.803398675548761</v>
      </c>
      <c r="AR97" s="111">
        <f t="shared" si="23"/>
        <v>11.043390780194057</v>
      </c>
      <c r="AS97" s="111">
        <f t="shared" si="23"/>
        <v>11.295298813652279</v>
      </c>
      <c r="AT97" s="111">
        <f t="shared" si="23"/>
        <v>11.559583412200681</v>
      </c>
      <c r="AU97" s="111">
        <f t="shared" si="23"/>
        <v>11.83673752687975</v>
      </c>
      <c r="AV97" s="111">
        <f t="shared" si="23"/>
        <v>12.127288236077286</v>
      </c>
      <c r="AW97" s="111">
        <f t="shared" si="23"/>
        <v>12.431798819126566</v>
      </c>
      <c r="AX97" s="111">
        <f t="shared" si="23"/>
        <v>12.750871064526086</v>
      </c>
      <c r="AY97" s="111">
        <f t="shared" si="23"/>
        <v>13.085147799962535</v>
      </c>
      <c r="AZ97" s="111">
        <f t="shared" si="23"/>
        <v>13.435315641583244</v>
      </c>
      <c r="BA97" s="111">
        <f t="shared" si="23"/>
        <v>13.802107967674313</v>
      </c>
      <c r="BB97" s="111">
        <f t="shared" si="23"/>
        <v>14.186308127753083</v>
      </c>
      <c r="BC97" s="111">
        <f t="shared" si="23"/>
        <v>14.588752902656552</v>
      </c>
      <c r="BD97" s="111">
        <f t="shared" si="23"/>
        <v>15.01033623494283</v>
      </c>
      <c r="BE97" s="111">
        <f t="shared" si="23"/>
        <v>15.452013252151762</v>
      </c>
      <c r="BF97" s="111">
        <f t="shared" si="23"/>
        <v>15.914804608438487</v>
      </c>
      <c r="BG97" s="111">
        <f t="shared" si="23"/>
        <v>16.399801172974968</v>
      </c>
      <c r="BH97" s="111">
        <f t="shared" si="23"/>
        <v>16.908169096442879</v>
      </c>
      <c r="BI97" s="111">
        <f t="shared" si="23"/>
        <v>17.441155290014496</v>
      </c>
    </row>
    <row r="98" spans="1:102" s="91" customFormat="1" ht="15">
      <c r="A98" s="118" t="s">
        <v>102</v>
      </c>
      <c r="B98" s="109">
        <f>+B95-B97</f>
        <v>55.224889907803444</v>
      </c>
      <c r="C98" s="91">
        <f t="shared" ref="C98:BI98" si="24">+C95-C97</f>
        <v>86.045073749928648</v>
      </c>
      <c r="D98" s="91">
        <f t="shared" si="24"/>
        <v>120.22683903609195</v>
      </c>
      <c r="E98" s="91">
        <f t="shared" si="24"/>
        <v>157.12224356259264</v>
      </c>
      <c r="F98" s="91">
        <f t="shared" si="24"/>
        <v>196.61165701502608</v>
      </c>
      <c r="G98" s="91">
        <f t="shared" si="24"/>
        <v>238.77790628418913</v>
      </c>
      <c r="H98" s="91">
        <f t="shared" si="24"/>
        <v>283.72162601754684</v>
      </c>
      <c r="I98" s="91">
        <f t="shared" si="24"/>
        <v>331.50240572698482</v>
      </c>
      <c r="J98" s="91">
        <f t="shared" si="24"/>
        <v>382.11642563870794</v>
      </c>
      <c r="K98" s="91">
        <f t="shared" si="24"/>
        <v>435.52841257847859</v>
      </c>
      <c r="L98" s="91">
        <f t="shared" si="24"/>
        <v>491.68395620235128</v>
      </c>
      <c r="M98" s="91">
        <f t="shared" si="24"/>
        <v>550.37033944295638</v>
      </c>
      <c r="N98" s="91">
        <f t="shared" si="24"/>
        <v>611.54021913193947</v>
      </c>
      <c r="O98" s="91">
        <f t="shared" si="24"/>
        <v>675.12228774365519</v>
      </c>
      <c r="P98" s="91">
        <f t="shared" si="24"/>
        <v>741.07397879890675</v>
      </c>
      <c r="Q98" s="91">
        <f t="shared" si="24"/>
        <v>809.69714270287284</v>
      </c>
      <c r="R98" s="91">
        <f t="shared" si="24"/>
        <v>881.93979700157911</v>
      </c>
      <c r="S98" s="91">
        <f t="shared" si="24"/>
        <v>956.80958796565164</v>
      </c>
      <c r="T98" s="91">
        <f t="shared" si="24"/>
        <v>1034.0699558309025</v>
      </c>
      <c r="U98" s="91">
        <f t="shared" si="24"/>
        <v>1113.5533400172785</v>
      </c>
      <c r="V98" s="91">
        <f t="shared" si="24"/>
        <v>1195.1567793132631</v>
      </c>
      <c r="W98" s="91">
        <f t="shared" si="24"/>
        <v>1278.8592096540158</v>
      </c>
      <c r="X98" s="91">
        <f t="shared" si="24"/>
        <v>1364.7916545093071</v>
      </c>
      <c r="Y98" s="91">
        <f t="shared" si="24"/>
        <v>1454.0835698318231</v>
      </c>
      <c r="Z98" s="91">
        <f t="shared" si="24"/>
        <v>1544.2094948646165</v>
      </c>
      <c r="AA98" s="91">
        <f t="shared" si="24"/>
        <v>1635.6390679452281</v>
      </c>
      <c r="AB98" s="91">
        <f t="shared" si="24"/>
        <v>1728.5822330909475</v>
      </c>
      <c r="AC98" s="91">
        <f t="shared" si="24"/>
        <v>1823.17428538171</v>
      </c>
      <c r="AD98" s="91">
        <f t="shared" si="24"/>
        <v>1919.5135205716083</v>
      </c>
      <c r="AE98" s="91">
        <f t="shared" si="24"/>
        <v>2017.6819144650397</v>
      </c>
      <c r="AF98" s="91">
        <f t="shared" si="24"/>
        <v>2116.7609112329869</v>
      </c>
      <c r="AG98" s="91">
        <f t="shared" si="24"/>
        <v>2219.0949484712592</v>
      </c>
      <c r="AH98" s="91">
        <f t="shared" si="24"/>
        <v>2324.0186533052602</v>
      </c>
      <c r="AI98" s="91">
        <f t="shared" si="24"/>
        <v>2431.5636371502792</v>
      </c>
      <c r="AJ98" s="91">
        <f t="shared" si="24"/>
        <v>2541.7834451253743</v>
      </c>
      <c r="AK98" s="91">
        <f t="shared" si="24"/>
        <v>2654.7538256382231</v>
      </c>
      <c r="AL98" s="91">
        <f t="shared" si="24"/>
        <v>2770.5711750955102</v>
      </c>
      <c r="AM98" s="91">
        <f t="shared" si="24"/>
        <v>2889.350505199589</v>
      </c>
      <c r="AN98" s="91">
        <f t="shared" si="24"/>
        <v>3011.2235495296295</v>
      </c>
      <c r="AO98" s="91">
        <f t="shared" si="24"/>
        <v>3136.3372476856507</v>
      </c>
      <c r="AP98" s="91">
        <f t="shared" si="24"/>
        <v>3264.8526609628011</v>
      </c>
      <c r="AQ98" s="91">
        <f t="shared" si="24"/>
        <v>3396.9442924553505</v>
      </c>
      <c r="AR98" s="91">
        <f t="shared" si="24"/>
        <v>3532.7997558828488</v>
      </c>
      <c r="AS98" s="91">
        <f t="shared" si="24"/>
        <v>3672.619733747636</v>
      </c>
      <c r="AT98" s="91">
        <f t="shared" si="24"/>
        <v>3816.6181722790589</v>
      </c>
      <c r="AU98" s="91">
        <f t="shared" si="24"/>
        <v>3965.0226708336509</v>
      </c>
      <c r="AV98" s="91">
        <f t="shared" si="24"/>
        <v>4118.075033702713</v>
      </c>
      <c r="AW98" s="91">
        <f t="shared" si="24"/>
        <v>4276.0319613122147</v>
      </c>
      <c r="AX98" s="91">
        <f t="shared" si="24"/>
        <v>4439.165865233289</v>
      </c>
      <c r="AY98" s="91">
        <f t="shared" si="24"/>
        <v>4607.7657973335381</v>
      </c>
      <c r="AZ98" s="91">
        <f t="shared" si="24"/>
        <v>4782.1384880282176</v>
      </c>
      <c r="BA98" s="91">
        <f t="shared" si="24"/>
        <v>4962.6094922082066</v>
      </c>
      <c r="BB98" s="91">
        <f t="shared" si="24"/>
        <v>5149.5244442765852</v>
      </c>
      <c r="BC98" s="91">
        <f t="shared" si="24"/>
        <v>5343.2504260269743</v>
      </c>
      <c r="BD98" s="91">
        <f t="shared" si="24"/>
        <v>5544.1774530101002</v>
      </c>
      <c r="BE98" s="91">
        <f t="shared" si="24"/>
        <v>5752.7200866890207</v>
      </c>
      <c r="BF98" s="91">
        <f t="shared" si="24"/>
        <v>5969.3191811777378</v>
      </c>
      <c r="BG98" s="91">
        <f t="shared" si="24"/>
        <v>6194.4437747668389</v>
      </c>
      <c r="BH98" s="91">
        <f t="shared" si="24"/>
        <v>6428.5931378227297</v>
      </c>
      <c r="BI98" s="91">
        <f t="shared" si="24"/>
        <v>6672.2989900488628</v>
      </c>
    </row>
    <row r="99" spans="1:102" s="89" customFormat="1" ht="15">
      <c r="A99" s="113"/>
      <c r="B99" s="72"/>
      <c r="C99" s="72"/>
      <c r="D99" s="72"/>
      <c r="E99" s="72"/>
      <c r="F99" s="72"/>
      <c r="G99" s="72"/>
    </row>
    <row r="100" spans="1:102">
      <c r="A100" s="86" t="s">
        <v>45</v>
      </c>
    </row>
    <row r="101" spans="1:102" s="94" customFormat="1" ht="15">
      <c r="A101" s="114" t="s">
        <v>46</v>
      </c>
      <c r="B101" s="94">
        <f t="shared" ref="B101:BI101" si="25">(B132/100)*B98</f>
        <v>13.559920631442088</v>
      </c>
      <c r="C101" s="94">
        <f t="shared" si="25"/>
        <v>19.879540658606736</v>
      </c>
      <c r="D101" s="94">
        <f t="shared" si="25"/>
        <v>26.956492433043774</v>
      </c>
      <c r="E101" s="94">
        <f t="shared" si="25"/>
        <v>34.763330813795235</v>
      </c>
      <c r="F101" s="94">
        <f t="shared" si="25"/>
        <v>43.302228313908529</v>
      </c>
      <c r="G101" s="94">
        <f t="shared" si="25"/>
        <v>52.580940980211466</v>
      </c>
      <c r="H101" s="94">
        <f t="shared" si="25"/>
        <v>62.602764787569726</v>
      </c>
      <c r="I101" s="94">
        <f t="shared" si="25"/>
        <v>73.350686816098914</v>
      </c>
      <c r="J101" s="94">
        <f t="shared" si="25"/>
        <v>84.810886594850217</v>
      </c>
      <c r="K101" s="94">
        <f t="shared" si="25"/>
        <v>96.965348379988441</v>
      </c>
      <c r="L101" s="94">
        <f t="shared" si="25"/>
        <v>109.80141889637578</v>
      </c>
      <c r="M101" s="94">
        <f t="shared" si="25"/>
        <v>123.25091445570233</v>
      </c>
      <c r="N101" s="94">
        <f t="shared" si="25"/>
        <v>137.29915172069687</v>
      </c>
      <c r="O101" s="94">
        <f t="shared" si="25"/>
        <v>151.92688320809745</v>
      </c>
      <c r="P101" s="94">
        <f t="shared" si="25"/>
        <v>167.12187962519434</v>
      </c>
      <c r="Q101" s="94">
        <f t="shared" si="25"/>
        <v>182.94995119894321</v>
      </c>
      <c r="R101" s="94">
        <f t="shared" si="25"/>
        <v>199.62406207555998</v>
      </c>
      <c r="S101" s="94">
        <f t="shared" si="25"/>
        <v>216.9202274331322</v>
      </c>
      <c r="T101" s="94">
        <f t="shared" si="25"/>
        <v>234.78934636728101</v>
      </c>
      <c r="U101" s="94">
        <f t="shared" si="25"/>
        <v>253.21091248720072</v>
      </c>
      <c r="V101" s="94">
        <f t="shared" si="25"/>
        <v>272.21566747427613</v>
      </c>
      <c r="W101" s="94">
        <f t="shared" si="25"/>
        <v>291.9564765368072</v>
      </c>
      <c r="X101" s="94">
        <f t="shared" si="25"/>
        <v>313.27796190962943</v>
      </c>
      <c r="Y101" s="94">
        <f t="shared" si="25"/>
        <v>333.77426927993088</v>
      </c>
      <c r="Z101" s="94">
        <f t="shared" si="25"/>
        <v>354.4620174913199</v>
      </c>
      <c r="AA101" s="94">
        <f t="shared" si="25"/>
        <v>375.44900859602421</v>
      </c>
      <c r="AB101" s="94">
        <f t="shared" si="25"/>
        <v>396.78343371071304</v>
      </c>
      <c r="AC101" s="94">
        <f t="shared" si="25"/>
        <v>418.49634883339053</v>
      </c>
      <c r="AD101" s="94">
        <f t="shared" si="25"/>
        <v>440.61031703689264</v>
      </c>
      <c r="AE101" s="94">
        <f t="shared" si="25"/>
        <v>463.14415526873108</v>
      </c>
      <c r="AF101" s="94">
        <f t="shared" si="25"/>
        <v>485.88701574341138</v>
      </c>
      <c r="AG101" s="94">
        <f t="shared" si="25"/>
        <v>509.37704699768108</v>
      </c>
      <c r="AH101" s="94">
        <f t="shared" si="25"/>
        <v>533.46151754510788</v>
      </c>
      <c r="AI101" s="94">
        <f t="shared" si="25"/>
        <v>558.14768355532203</v>
      </c>
      <c r="AJ101" s="94">
        <f t="shared" si="25"/>
        <v>583.44783591954729</v>
      </c>
      <c r="AK101" s="94">
        <f t="shared" si="25"/>
        <v>609.37936213183571</v>
      </c>
      <c r="AL101" s="94">
        <f t="shared" si="25"/>
        <v>635.96438928369014</v>
      </c>
      <c r="AM101" s="94">
        <f t="shared" si="25"/>
        <v>663.22931747185055</v>
      </c>
      <c r="AN101" s="94">
        <f t="shared" si="25"/>
        <v>691.20438517781793</v>
      </c>
      <c r="AO101" s="94">
        <f t="shared" si="25"/>
        <v>719.92332131418152</v>
      </c>
      <c r="AP101" s="94">
        <f t="shared" si="25"/>
        <v>749.42309632556578</v>
      </c>
      <c r="AQ101" s="94">
        <f t="shared" si="25"/>
        <v>779.74376612346384</v>
      </c>
      <c r="AR101" s="94">
        <f t="shared" si="25"/>
        <v>810.92839606770019</v>
      </c>
      <c r="AS101" s="94">
        <f t="shared" si="25"/>
        <v>843.02305136179245</v>
      </c>
      <c r="AT101" s="94">
        <f t="shared" si="25"/>
        <v>876.07684180097306</v>
      </c>
      <c r="AU101" s="94">
        <f t="shared" si="25"/>
        <v>910.14201115615845</v>
      </c>
      <c r="AV101" s="94">
        <f t="shared" si="25"/>
        <v>945.27406383735092</v>
      </c>
      <c r="AW101" s="94">
        <f t="shared" si="25"/>
        <v>981.53192355353087</v>
      </c>
      <c r="AX101" s="94">
        <f t="shared" si="25"/>
        <v>1018.9781203923663</v>
      </c>
      <c r="AY101" s="94">
        <f t="shared" si="25"/>
        <v>1057.6790041001132</v>
      </c>
      <c r="AZ101" s="94">
        <f t="shared" si="25"/>
        <v>1097.7049824045948</v>
      </c>
      <c r="BA101" s="94">
        <f t="shared" si="25"/>
        <v>1139.1307840546046</v>
      </c>
      <c r="BB101" s="94">
        <f t="shared" si="25"/>
        <v>1182.035746904389</v>
      </c>
      <c r="BC101" s="94">
        <f t="shared" si="25"/>
        <v>1226.5041319001373</v>
      </c>
      <c r="BD101" s="94">
        <f t="shared" si="25"/>
        <v>1272.6254642645752</v>
      </c>
      <c r="BE101" s="94">
        <f t="shared" si="25"/>
        <v>1320.49490355543</v>
      </c>
      <c r="BF101" s="94">
        <f t="shared" si="25"/>
        <v>1370.2136446165287</v>
      </c>
      <c r="BG101" s="94">
        <f t="shared" si="25"/>
        <v>1421.8893517637005</v>
      </c>
      <c r="BH101" s="94">
        <f t="shared" si="25"/>
        <v>1475.6366288650986</v>
      </c>
      <c r="BI101" s="94">
        <f t="shared" si="25"/>
        <v>1531.5775282973289</v>
      </c>
    </row>
    <row r="102" spans="1:102" s="94" customFormat="1" ht="15">
      <c r="A102" s="114" t="s">
        <v>47</v>
      </c>
      <c r="B102" s="248">
        <f>+B13</f>
        <v>97.3</v>
      </c>
      <c r="C102" s="94">
        <f>+B102*(1-$B$10)^10+10*B101</f>
        <v>169.52561853615089</v>
      </c>
      <c r="D102" s="94">
        <f>+C102*(1-$B$10)^10+10*C101</f>
        <v>257.90533481424012</v>
      </c>
      <c r="E102" s="94">
        <f t="shared" ref="E102:BI102" si="26">+D102*(1-$B$10)^10+10*D101</f>
        <v>359.49095416693524</v>
      </c>
      <c r="F102" s="94">
        <f t="shared" si="26"/>
        <v>472.98005326693999</v>
      </c>
      <c r="G102" s="94">
        <f t="shared" si="26"/>
        <v>597.94023031061693</v>
      </c>
      <c r="H102" s="94">
        <f t="shared" si="26"/>
        <v>734.2982765798555</v>
      </c>
      <c r="I102" s="94">
        <f t="shared" si="26"/>
        <v>882.06162552167984</v>
      </c>
      <c r="J102" s="94">
        <f t="shared" si="26"/>
        <v>1041.062739819959</v>
      </c>
      <c r="K102" s="94">
        <f t="shared" si="26"/>
        <v>1211.1049981151577</v>
      </c>
      <c r="L102" s="94">
        <f t="shared" si="26"/>
        <v>1391.9396853399912</v>
      </c>
      <c r="M102" s="94">
        <f t="shared" si="26"/>
        <v>1583.3535471613909</v>
      </c>
      <c r="N102" s="94">
        <f t="shared" si="26"/>
        <v>1784.5903895080592</v>
      </c>
      <c r="O102" s="94">
        <f t="shared" si="26"/>
        <v>1995.2397104380902</v>
      </c>
      <c r="P102" s="94">
        <f t="shared" si="26"/>
        <v>2214.9659019421038</v>
      </c>
      <c r="Q102" s="94">
        <f t="shared" si="26"/>
        <v>2443.5296518158061</v>
      </c>
      <c r="R102" s="94">
        <f t="shared" si="26"/>
        <v>2681.5056193226637</v>
      </c>
      <c r="S102" s="94">
        <f t="shared" si="26"/>
        <v>2931.2238172204111</v>
      </c>
      <c r="T102" s="94">
        <f t="shared" si="26"/>
        <v>3191.256822503703</v>
      </c>
      <c r="U102" s="94">
        <f t="shared" si="26"/>
        <v>3460.6159145018842</v>
      </c>
      <c r="V102" s="94">
        <f t="shared" si="26"/>
        <v>3738.75128372576</v>
      </c>
      <c r="W102" s="94">
        <f t="shared" si="26"/>
        <v>4025.7786402741326</v>
      </c>
      <c r="X102" s="94">
        <f t="shared" si="26"/>
        <v>4323.2669818467566</v>
      </c>
      <c r="Y102" s="94">
        <f t="shared" si="26"/>
        <v>4640.2096064624575</v>
      </c>
      <c r="Z102" s="94">
        <f t="shared" si="26"/>
        <v>4955.6837401176745</v>
      </c>
      <c r="AA102" s="94">
        <f t="shared" si="26"/>
        <v>5272.5602510463641</v>
      </c>
      <c r="AB102" s="94">
        <f t="shared" si="26"/>
        <v>5592.918169628354</v>
      </c>
      <c r="AC102" s="94">
        <f t="shared" si="26"/>
        <v>5917.9643201000927</v>
      </c>
      <c r="AD102" s="94">
        <f t="shared" si="26"/>
        <v>6248.4300560338634</v>
      </c>
      <c r="AE102" s="94">
        <f t="shared" si="26"/>
        <v>6584.7960153807699</v>
      </c>
      <c r="AF102" s="94">
        <f t="shared" si="26"/>
        <v>6927.4179557069747</v>
      </c>
      <c r="AG102" s="94">
        <f t="shared" si="26"/>
        <v>7274.3114441507532</v>
      </c>
      <c r="AH102" s="94">
        <f t="shared" si="26"/>
        <v>7630.1660371248745</v>
      </c>
      <c r="AI102" s="94">
        <f t="shared" si="26"/>
        <v>7995.089566979781</v>
      </c>
      <c r="AJ102" s="94">
        <f t="shared" si="26"/>
        <v>8369.1921942275167</v>
      </c>
      <c r="AK102" s="94">
        <f t="shared" si="26"/>
        <v>8752.6352383758203</v>
      </c>
      <c r="AL102" s="94">
        <f t="shared" si="26"/>
        <v>9145.6488229995302</v>
      </c>
      <c r="AM102" s="94">
        <f t="shared" si="26"/>
        <v>9548.5344581427798</v>
      </c>
      <c r="AN102" s="94">
        <f t="shared" si="26"/>
        <v>9961.6612748248299</v>
      </c>
      <c r="AO102" s="94">
        <f t="shared" si="26"/>
        <v>10385.460365888681</v>
      </c>
      <c r="AP102" s="94">
        <f t="shared" si="26"/>
        <v>10820.419333240257</v>
      </c>
      <c r="AQ102" s="94">
        <f t="shared" si="26"/>
        <v>11267.077897597756</v>
      </c>
      <c r="AR102" s="94">
        <f t="shared" si="26"/>
        <v>11726.024807054213</v>
      </c>
      <c r="AS102" s="94">
        <f t="shared" si="26"/>
        <v>12197.895998974571</v>
      </c>
      <c r="AT102" s="94">
        <f t="shared" si="26"/>
        <v>12683.37386304241</v>
      </c>
      <c r="AU102" s="94">
        <f t="shared" si="26"/>
        <v>13183.187431780472</v>
      </c>
      <c r="AV102" s="94">
        <f t="shared" si="26"/>
        <v>13698.113340820728</v>
      </c>
      <c r="AW102" s="94">
        <f t="shared" si="26"/>
        <v>14228.977430363882</v>
      </c>
      <c r="AX102" s="94">
        <f t="shared" si="26"/>
        <v>14776.656890172697</v>
      </c>
      <c r="AY102" s="94">
        <f t="shared" si="26"/>
        <v>15342.082878281999</v>
      </c>
      <c r="AZ102" s="94">
        <f t="shared" si="26"/>
        <v>15926.24356688542</v>
      </c>
      <c r="BA102" s="94">
        <f t="shared" si="26"/>
        <v>16530.18758760022</v>
      </c>
      <c r="BB102" s="94">
        <f t="shared" si="26"/>
        <v>17155.027863150877</v>
      </c>
      <c r="BC102" s="94">
        <f t="shared" si="26"/>
        <v>17801.945824239378</v>
      </c>
      <c r="BD102" s="94">
        <f t="shared" si="26"/>
        <v>18472.19601974187</v>
      </c>
      <c r="BE102" s="94">
        <f t="shared" si="26"/>
        <v>19167.111136030777</v>
      </c>
      <c r="BF102" s="94">
        <f t="shared" si="26"/>
        <v>19888.107447688853</v>
      </c>
      <c r="BG102" s="94">
        <f t="shared" si="26"/>
        <v>20636.690727566631</v>
      </c>
      <c r="BH102" s="94">
        <f t="shared" si="26"/>
        <v>21414.462649351073</v>
      </c>
      <c r="BI102" s="94">
        <f t="shared" si="26"/>
        <v>22223.127720806435</v>
      </c>
    </row>
    <row r="103" spans="1:102" s="94" customFormat="1">
      <c r="A103" s="86" t="s">
        <v>126</v>
      </c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</row>
    <row r="104" spans="1:102" s="115" customFormat="1" ht="15">
      <c r="A104" s="116" t="s">
        <v>127</v>
      </c>
      <c r="B104" s="75">
        <f t="shared" ref="B104:BI104" si="27">+B16</f>
        <v>1.4999999999999999E-2</v>
      </c>
      <c r="C104" s="75">
        <f t="shared" si="27"/>
        <v>1.4999999999999999E-2</v>
      </c>
      <c r="D104" s="75">
        <f t="shared" si="27"/>
        <v>1.4999999999999999E-2</v>
      </c>
      <c r="E104" s="75">
        <f t="shared" si="27"/>
        <v>1.4999999999999999E-2</v>
      </c>
      <c r="F104" s="75">
        <f t="shared" si="27"/>
        <v>1.4999999999999999E-2</v>
      </c>
      <c r="G104" s="75">
        <f t="shared" si="27"/>
        <v>1.4999999999999999E-2</v>
      </c>
      <c r="H104" s="75">
        <f t="shared" si="27"/>
        <v>1.4999999999999999E-2</v>
      </c>
      <c r="I104" s="75">
        <f t="shared" si="27"/>
        <v>1.4999999999999999E-2</v>
      </c>
      <c r="J104" s="75">
        <f t="shared" si="27"/>
        <v>1.4999999999999999E-2</v>
      </c>
      <c r="K104" s="75">
        <f t="shared" si="27"/>
        <v>1.4999999999999999E-2</v>
      </c>
      <c r="L104" s="75">
        <f t="shared" si="27"/>
        <v>1.4999999999999999E-2</v>
      </c>
      <c r="M104" s="75">
        <f t="shared" si="27"/>
        <v>1.4999999999999999E-2</v>
      </c>
      <c r="N104" s="75">
        <f t="shared" si="27"/>
        <v>1.4999999999999999E-2</v>
      </c>
      <c r="O104" s="75">
        <f t="shared" si="27"/>
        <v>1.4999999999999999E-2</v>
      </c>
      <c r="P104" s="75">
        <f t="shared" si="27"/>
        <v>1.4999999999999999E-2</v>
      </c>
      <c r="Q104" s="75">
        <f t="shared" si="27"/>
        <v>1.4999999999999999E-2</v>
      </c>
      <c r="R104" s="75">
        <f t="shared" si="27"/>
        <v>1.4999999999999999E-2</v>
      </c>
      <c r="S104" s="75">
        <f t="shared" si="27"/>
        <v>1.4999999999999999E-2</v>
      </c>
      <c r="T104" s="75">
        <f t="shared" si="27"/>
        <v>1.4999999999999999E-2</v>
      </c>
      <c r="U104" s="75">
        <f t="shared" si="27"/>
        <v>1.4999999999999999E-2</v>
      </c>
      <c r="V104" s="75">
        <f t="shared" si="27"/>
        <v>1.4999999999999999E-2</v>
      </c>
      <c r="W104" s="75">
        <f t="shared" si="27"/>
        <v>1.4999999999999999E-2</v>
      </c>
      <c r="X104" s="75">
        <f t="shared" si="27"/>
        <v>1.4999999999999999E-2</v>
      </c>
      <c r="Y104" s="75">
        <f t="shared" si="27"/>
        <v>1.4999999999999999E-2</v>
      </c>
      <c r="Z104" s="75">
        <f t="shared" si="27"/>
        <v>1.4999999999999999E-2</v>
      </c>
      <c r="AA104" s="75">
        <f t="shared" si="27"/>
        <v>1.4999999999999999E-2</v>
      </c>
      <c r="AB104" s="75">
        <f t="shared" si="27"/>
        <v>1.4999999999999999E-2</v>
      </c>
      <c r="AC104" s="75">
        <f t="shared" si="27"/>
        <v>1.4999999999999999E-2</v>
      </c>
      <c r="AD104" s="75">
        <f t="shared" si="27"/>
        <v>1.4999999999999999E-2</v>
      </c>
      <c r="AE104" s="75">
        <f t="shared" si="27"/>
        <v>1.4999999999999999E-2</v>
      </c>
      <c r="AF104" s="75">
        <f t="shared" si="27"/>
        <v>1.4999999999999999E-2</v>
      </c>
      <c r="AG104" s="75">
        <f t="shared" si="27"/>
        <v>1.4999999999999999E-2</v>
      </c>
      <c r="AH104" s="75">
        <f t="shared" si="27"/>
        <v>1.4999999999999999E-2</v>
      </c>
      <c r="AI104" s="75">
        <f t="shared" si="27"/>
        <v>1.4999999999999999E-2</v>
      </c>
      <c r="AJ104" s="75">
        <f t="shared" si="27"/>
        <v>1.4999999999999999E-2</v>
      </c>
      <c r="AK104" s="75">
        <f t="shared" si="27"/>
        <v>1.4999999999999999E-2</v>
      </c>
      <c r="AL104" s="75">
        <f t="shared" si="27"/>
        <v>1.4999999999999999E-2</v>
      </c>
      <c r="AM104" s="75">
        <f t="shared" si="27"/>
        <v>1.4999999999999999E-2</v>
      </c>
      <c r="AN104" s="75">
        <f t="shared" si="27"/>
        <v>1.4999999999999999E-2</v>
      </c>
      <c r="AO104" s="75">
        <f t="shared" si="27"/>
        <v>1.4999999999999999E-2</v>
      </c>
      <c r="AP104" s="75">
        <f t="shared" si="27"/>
        <v>1.4999999999999999E-2</v>
      </c>
      <c r="AQ104" s="75">
        <f t="shared" si="27"/>
        <v>1.4999999999999999E-2</v>
      </c>
      <c r="AR104" s="75">
        <f t="shared" si="27"/>
        <v>1.4999999999999999E-2</v>
      </c>
      <c r="AS104" s="75">
        <f t="shared" si="27"/>
        <v>1.4999999999999999E-2</v>
      </c>
      <c r="AT104" s="75">
        <f t="shared" si="27"/>
        <v>1.4999999999999999E-2</v>
      </c>
      <c r="AU104" s="75">
        <f t="shared" si="27"/>
        <v>1.4999999999999999E-2</v>
      </c>
      <c r="AV104" s="75">
        <f t="shared" si="27"/>
        <v>1.4999999999999999E-2</v>
      </c>
      <c r="AW104" s="75">
        <f t="shared" si="27"/>
        <v>1.4999999999999999E-2</v>
      </c>
      <c r="AX104" s="75">
        <f t="shared" si="27"/>
        <v>1.4999999999999999E-2</v>
      </c>
      <c r="AY104" s="75">
        <f t="shared" si="27"/>
        <v>1.4999999999999999E-2</v>
      </c>
      <c r="AZ104" s="75">
        <f t="shared" si="27"/>
        <v>1.4999999999999999E-2</v>
      </c>
      <c r="BA104" s="75">
        <f t="shared" si="27"/>
        <v>1.4999999999999999E-2</v>
      </c>
      <c r="BB104" s="75">
        <f t="shared" si="27"/>
        <v>1.4999999999999999E-2</v>
      </c>
      <c r="BC104" s="75">
        <f t="shared" si="27"/>
        <v>1.4999999999999999E-2</v>
      </c>
      <c r="BD104" s="75">
        <f t="shared" si="27"/>
        <v>1.4999999999999999E-2</v>
      </c>
      <c r="BE104" s="75">
        <f t="shared" si="27"/>
        <v>1.4999999999999999E-2</v>
      </c>
      <c r="BF104" s="75">
        <f t="shared" si="27"/>
        <v>1.4999999999999999E-2</v>
      </c>
      <c r="BG104" s="75">
        <f t="shared" si="27"/>
        <v>1.4999999999999999E-2</v>
      </c>
      <c r="BH104" s="75">
        <f t="shared" si="27"/>
        <v>1.4999999999999999E-2</v>
      </c>
      <c r="BI104" s="75">
        <f t="shared" si="27"/>
        <v>1.4999999999999999E-2</v>
      </c>
    </row>
    <row r="105" spans="1:102" s="115" customFormat="1" ht="15">
      <c r="A105" s="116" t="s">
        <v>142</v>
      </c>
      <c r="B105" s="75">
        <f>+$B$9*B92/B102</f>
        <v>0.17062692702980473</v>
      </c>
      <c r="C105" s="75">
        <f t="shared" ref="C105:BI105" si="28">+$B$9*C92/C102</f>
        <v>0.15277091368116219</v>
      </c>
      <c r="D105" s="75">
        <f t="shared" si="28"/>
        <v>0.1406544527885695</v>
      </c>
      <c r="E105" s="75">
        <f t="shared" si="28"/>
        <v>0.13223464091343753</v>
      </c>
      <c r="F105" s="75">
        <f t="shared" si="28"/>
        <v>0.12613868456022176</v>
      </c>
      <c r="G105" s="75">
        <f t="shared" si="28"/>
        <v>0.12154850077588608</v>
      </c>
      <c r="H105" s="75">
        <f t="shared" si="28"/>
        <v>0.11796741781813934</v>
      </c>
      <c r="I105" s="75">
        <f t="shared" si="28"/>
        <v>0.11508525816071946</v>
      </c>
      <c r="J105" s="75">
        <f t="shared" si="28"/>
        <v>0.11271305734802863</v>
      </c>
      <c r="K105" s="75">
        <f t="shared" si="28"/>
        <v>0.11072030634058556</v>
      </c>
      <c r="L105" s="75">
        <f t="shared" si="28"/>
        <v>0.10901670862528466</v>
      </c>
      <c r="M105" s="75">
        <f t="shared" si="28"/>
        <v>0.10753502728393885</v>
      </c>
      <c r="N105" s="75">
        <f t="shared" si="28"/>
        <v>0.10624932672049446</v>
      </c>
      <c r="O105" s="75">
        <f t="shared" si="28"/>
        <v>0.10512380942028884</v>
      </c>
      <c r="P105" s="75">
        <f t="shared" si="28"/>
        <v>0.10412927842549817</v>
      </c>
      <c r="Q105" s="75">
        <f t="shared" si="28"/>
        <v>0.10324137211301683</v>
      </c>
      <c r="R105" s="75">
        <f t="shared" si="28"/>
        <v>0.10242060005031191</v>
      </c>
      <c r="S105" s="75">
        <f t="shared" si="28"/>
        <v>0.10159751861638337</v>
      </c>
      <c r="T105" s="75">
        <f t="shared" si="28"/>
        <v>0.10080959324557304</v>
      </c>
      <c r="U105" s="75">
        <f t="shared" si="28"/>
        <v>0.10007364629835025</v>
      </c>
      <c r="V105" s="75">
        <f t="shared" si="28"/>
        <v>9.9392953885470439E-2</v>
      </c>
      <c r="W105" s="75">
        <f t="shared" si="28"/>
        <v>9.8758124072237621E-2</v>
      </c>
      <c r="X105" s="75">
        <f t="shared" si="28"/>
        <v>9.8139195680944979E-2</v>
      </c>
      <c r="Y105" s="75">
        <f t="shared" si="28"/>
        <v>9.7405475527098676E-2</v>
      </c>
      <c r="Z105" s="75">
        <f t="shared" si="28"/>
        <v>9.6872638902569835E-2</v>
      </c>
      <c r="AA105" s="75">
        <f t="shared" si="28"/>
        <v>9.6469873158489081E-2</v>
      </c>
      <c r="AB105" s="75">
        <f t="shared" si="28"/>
        <v>9.6152656743293319E-2</v>
      </c>
      <c r="AC105" s="75">
        <f t="shared" si="28"/>
        <v>9.589631647239566E-2</v>
      </c>
      <c r="AD105" s="75">
        <f t="shared" si="28"/>
        <v>9.568656510366691E-2</v>
      </c>
      <c r="AE105" s="75">
        <f t="shared" si="28"/>
        <v>9.5514647513481127E-2</v>
      </c>
      <c r="AF105" s="75">
        <f t="shared" si="28"/>
        <v>9.5374827334682388E-2</v>
      </c>
      <c r="AG105" s="75">
        <f t="shared" si="28"/>
        <v>9.5284019110794094E-2</v>
      </c>
      <c r="AH105" s="75">
        <f t="shared" si="28"/>
        <v>9.5197746999241106E-2</v>
      </c>
      <c r="AI105" s="75">
        <f t="shared" si="28"/>
        <v>9.5117905880671025E-2</v>
      </c>
      <c r="AJ105" s="75">
        <f t="shared" si="28"/>
        <v>9.5046257034194184E-2</v>
      </c>
      <c r="AK105" s="75">
        <f t="shared" si="28"/>
        <v>9.4984070143774302E-2</v>
      </c>
      <c r="AL105" s="75">
        <f t="shared" si="28"/>
        <v>9.4932088103359291E-2</v>
      </c>
      <c r="AM105" s="75">
        <f t="shared" si="28"/>
        <v>9.4890613335900514E-2</v>
      </c>
      <c r="AN105" s="75">
        <f t="shared" si="28"/>
        <v>9.4859622788235759E-2</v>
      </c>
      <c r="AO105" s="75">
        <f t="shared" si="28"/>
        <v>9.4838873481654276E-2</v>
      </c>
      <c r="AP105" s="75">
        <f t="shared" si="28"/>
        <v>9.4827986512088555E-2</v>
      </c>
      <c r="AQ105" s="75">
        <f t="shared" si="28"/>
        <v>9.4826508723885636E-2</v>
      </c>
      <c r="AR105" s="75">
        <f t="shared" si="28"/>
        <v>9.4833955468008574E-2</v>
      </c>
      <c r="AS105" s="75">
        <f t="shared" si="28"/>
        <v>9.4849838798881272E-2</v>
      </c>
      <c r="AT105" s="75">
        <f t="shared" si="28"/>
        <v>9.4873685094642307E-2</v>
      </c>
      <c r="AU105" s="75">
        <f t="shared" si="28"/>
        <v>9.4905045307215941E-2</v>
      </c>
      <c r="AV105" s="75">
        <f t="shared" si="28"/>
        <v>9.4943500249850418E-2</v>
      </c>
      <c r="AW105" s="75">
        <f t="shared" si="28"/>
        <v>9.4988662652141481E-2</v>
      </c>
      <c r="AX105" s="75">
        <f t="shared" si="28"/>
        <v>9.5040177186901942E-2</v>
      </c>
      <c r="AY105" s="75">
        <f t="shared" si="28"/>
        <v>9.5097719286158941E-2</v>
      </c>
      <c r="AZ105" s="75">
        <f t="shared" si="28"/>
        <v>9.5160993288122206E-2</v>
      </c>
      <c r="BA105" s="75">
        <f t="shared" si="28"/>
        <v>9.5229730265802434E-2</v>
      </c>
      <c r="BB105" s="75">
        <f t="shared" si="28"/>
        <v>9.5303685757860898E-2</v>
      </c>
      <c r="BC105" s="75">
        <f t="shared" si="28"/>
        <v>9.5382637535275136E-2</v>
      </c>
      <c r="BD105" s="75">
        <f t="shared" si="28"/>
        <v>9.5466383480204586E-2</v>
      </c>
      <c r="BE105" s="75">
        <f t="shared" si="28"/>
        <v>9.555473961652218E-2</v>
      </c>
      <c r="BF105" s="75">
        <f t="shared" si="28"/>
        <v>9.5647538308205993E-2</v>
      </c>
      <c r="BG105" s="75">
        <f t="shared" si="28"/>
        <v>9.5744626627537938E-2</v>
      </c>
      <c r="BH105" s="75">
        <f t="shared" si="28"/>
        <v>9.5845864886743293E-2</v>
      </c>
      <c r="BI105" s="75">
        <f t="shared" si="28"/>
        <v>9.5951125322198003E-2</v>
      </c>
    </row>
    <row r="106" spans="1:102" s="115" customFormat="1" ht="15">
      <c r="A106" s="116" t="s">
        <v>143</v>
      </c>
      <c r="B106" s="75">
        <f>+$B$9*B92/B102*(1-(1-$B$10)^10)/$B$10/10</f>
        <v>0.11113299627399587</v>
      </c>
      <c r="C106" s="75">
        <f t="shared" ref="C106:BI106" si="29">+$B$9*C92/C102*(1-(1-$B$10)^10)/$B$10/10</f>
        <v>9.9502989806162789E-2</v>
      </c>
      <c r="D106" s="75">
        <f t="shared" si="29"/>
        <v>9.1611277597131974E-2</v>
      </c>
      <c r="E106" s="75">
        <f t="shared" si="29"/>
        <v>8.6127272592556481E-2</v>
      </c>
      <c r="F106" s="75">
        <f t="shared" si="29"/>
        <v>8.2156844791497666E-2</v>
      </c>
      <c r="G106" s="75">
        <f t="shared" si="29"/>
        <v>7.9167159128856468E-2</v>
      </c>
      <c r="H106" s="75">
        <f t="shared" si="29"/>
        <v>7.683472259068555E-2</v>
      </c>
      <c r="I106" s="75">
        <f t="shared" si="29"/>
        <v>7.4957509866733968E-2</v>
      </c>
      <c r="J106" s="75">
        <f t="shared" si="29"/>
        <v>7.341244433301615E-2</v>
      </c>
      <c r="K106" s="75">
        <f t="shared" si="29"/>
        <v>7.2114522638356021E-2</v>
      </c>
      <c r="L106" s="75">
        <f t="shared" si="29"/>
        <v>7.1004932716984173E-2</v>
      </c>
      <c r="M106" s="75">
        <f t="shared" si="29"/>
        <v>7.0039881714464097E-2</v>
      </c>
      <c r="N106" s="75">
        <f t="shared" si="29"/>
        <v>6.9202477217917183E-2</v>
      </c>
      <c r="O106" s="75">
        <f t="shared" si="29"/>
        <v>6.8469403534252821E-2</v>
      </c>
      <c r="P106" s="75">
        <f t="shared" si="29"/>
        <v>6.7821644055356872E-2</v>
      </c>
      <c r="Q106" s="75">
        <f t="shared" si="29"/>
        <v>6.7243331530866451E-2</v>
      </c>
      <c r="R106" s="75">
        <f t="shared" si="29"/>
        <v>6.6708744990663149E-2</v>
      </c>
      <c r="S106" s="75">
        <f t="shared" si="29"/>
        <v>6.6172654307192075E-2</v>
      </c>
      <c r="T106" s="75">
        <f t="shared" si="29"/>
        <v>6.5659461525591115E-2</v>
      </c>
      <c r="U106" s="75">
        <f t="shared" si="29"/>
        <v>6.5180123411922336E-2</v>
      </c>
      <c r="V106" s="75">
        <f t="shared" si="29"/>
        <v>6.4736773767753358E-2</v>
      </c>
      <c r="W106" s="75">
        <f t="shared" si="29"/>
        <v>6.4323295423527521E-2</v>
      </c>
      <c r="X106" s="75">
        <f t="shared" si="29"/>
        <v>6.3920174018244416E-2</v>
      </c>
      <c r="Y106" s="75">
        <f t="shared" si="29"/>
        <v>6.3442286263111172E-2</v>
      </c>
      <c r="Z106" s="75">
        <f t="shared" si="29"/>
        <v>6.30952382816512E-2</v>
      </c>
      <c r="AA106" s="75">
        <f t="shared" si="29"/>
        <v>6.2832908268942236E-2</v>
      </c>
      <c r="AB106" s="75">
        <f t="shared" si="29"/>
        <v>6.2626298378571046E-2</v>
      </c>
      <c r="AC106" s="75">
        <f t="shared" si="29"/>
        <v>6.2459338433464795E-2</v>
      </c>
      <c r="AD106" s="75">
        <f t="shared" si="29"/>
        <v>6.2322722844793219E-2</v>
      </c>
      <c r="AE106" s="75">
        <f t="shared" si="29"/>
        <v>6.2210749211779159E-2</v>
      </c>
      <c r="AF106" s="75">
        <f t="shared" si="29"/>
        <v>6.2119681314818473E-2</v>
      </c>
      <c r="AG106" s="75">
        <f t="shared" si="29"/>
        <v>6.20605359607838E-2</v>
      </c>
      <c r="AH106" s="75">
        <f t="shared" si="29"/>
        <v>6.2004345074511247E-2</v>
      </c>
      <c r="AI106" s="75">
        <f t="shared" si="29"/>
        <v>6.1952342832620022E-2</v>
      </c>
      <c r="AJ106" s="75">
        <f t="shared" si="29"/>
        <v>6.1905676394167684E-2</v>
      </c>
      <c r="AK106" s="75">
        <f t="shared" si="29"/>
        <v>6.1865172731694083E-2</v>
      </c>
      <c r="AL106" s="75">
        <f t="shared" si="29"/>
        <v>6.1831315708044191E-2</v>
      </c>
      <c r="AM106" s="75">
        <f t="shared" si="29"/>
        <v>6.1804302297806445E-2</v>
      </c>
      <c r="AN106" s="75">
        <f t="shared" si="29"/>
        <v>6.1784117485959279E-2</v>
      </c>
      <c r="AO106" s="75">
        <f t="shared" si="29"/>
        <v>6.1770603015229783E-2</v>
      </c>
      <c r="AP106" s="75">
        <f t="shared" si="29"/>
        <v>6.1763512097229654E-2</v>
      </c>
      <c r="AQ106" s="75">
        <f t="shared" si="29"/>
        <v>6.176254958191213E-2</v>
      </c>
      <c r="AR106" s="75">
        <f t="shared" si="29"/>
        <v>6.1767399806910463E-2</v>
      </c>
      <c r="AS106" s="75">
        <f t="shared" si="29"/>
        <v>6.1777744962750882E-2</v>
      </c>
      <c r="AT106" s="75">
        <f t="shared" si="29"/>
        <v>6.1793276569303793E-2</v>
      </c>
      <c r="AU106" s="75">
        <f t="shared" si="29"/>
        <v>6.1813702151876038E-2</v>
      </c>
      <c r="AV106" s="75">
        <f t="shared" si="29"/>
        <v>6.1838748685098602E-2</v>
      </c>
      <c r="AW106" s="75">
        <f t="shared" si="29"/>
        <v>6.1868163931407649E-2</v>
      </c>
      <c r="AX106" s="75">
        <f t="shared" si="29"/>
        <v>6.1901716458545343E-2</v>
      </c>
      <c r="AY106" s="75">
        <f t="shared" si="29"/>
        <v>6.1939194868393332E-2</v>
      </c>
      <c r="AZ106" s="75">
        <f t="shared" si="29"/>
        <v>6.1980406590053161E-2</v>
      </c>
      <c r="BA106" s="75">
        <f t="shared" si="29"/>
        <v>6.2025176465578667E-2</v>
      </c>
      <c r="BB106" s="75">
        <f t="shared" si="29"/>
        <v>6.2073345272029359E-2</v>
      </c>
      <c r="BC106" s="75">
        <f t="shared" si="29"/>
        <v>6.212476826685167E-2</v>
      </c>
      <c r="BD106" s="75">
        <f t="shared" si="29"/>
        <v>6.217931380633842E-2</v>
      </c>
      <c r="BE106" s="75">
        <f t="shared" si="29"/>
        <v>6.2236862062871531E-2</v>
      </c>
      <c r="BF106" s="75">
        <f t="shared" si="29"/>
        <v>6.2297303851495713E-2</v>
      </c>
      <c r="BG106" s="75">
        <f t="shared" si="29"/>
        <v>6.2360539567091068E-2</v>
      </c>
      <c r="BH106" s="75">
        <f t="shared" si="29"/>
        <v>6.242647822799826E-2</v>
      </c>
      <c r="BI106" s="75">
        <f t="shared" si="29"/>
        <v>6.2495036619014378E-2</v>
      </c>
    </row>
    <row r="107" spans="1:102" s="115" customFormat="1" ht="15">
      <c r="A107" s="116" t="s">
        <v>141</v>
      </c>
      <c r="B107" s="75">
        <f>+C148</f>
        <v>6.4001913041777048E-2</v>
      </c>
      <c r="C107" s="75">
        <f t="shared" ref="C107:BI107" si="30">+D148</f>
        <v>5.6488643848537246E-2</v>
      </c>
      <c r="D107" s="75">
        <f t="shared" si="30"/>
        <v>5.0976436540326908E-2</v>
      </c>
      <c r="E107" s="75">
        <f t="shared" si="30"/>
        <v>4.6743058007490568E-2</v>
      </c>
      <c r="F107" s="75">
        <f t="shared" si="30"/>
        <v>4.3396383737574595E-2</v>
      </c>
      <c r="G107" s="75">
        <f t="shared" si="30"/>
        <v>4.0675781794976551E-2</v>
      </c>
      <c r="H107" s="75">
        <f t="shared" si="30"/>
        <v>3.8422350677301154E-2</v>
      </c>
      <c r="I107" s="75">
        <f t="shared" si="30"/>
        <v>3.6508594412459683E-2</v>
      </c>
      <c r="J107" s="75">
        <f t="shared" si="30"/>
        <v>3.486573717766861E-2</v>
      </c>
      <c r="K107" s="75">
        <f t="shared" si="30"/>
        <v>3.3439645934498996E-2</v>
      </c>
      <c r="L107" s="75">
        <f t="shared" si="30"/>
        <v>3.2158476220595311E-2</v>
      </c>
      <c r="M107" s="75">
        <f t="shared" si="30"/>
        <v>3.1043620281582474E-2</v>
      </c>
      <c r="N107" s="75">
        <f t="shared" si="30"/>
        <v>3.0059761749119618E-2</v>
      </c>
      <c r="O107" s="75">
        <f t="shared" si="30"/>
        <v>2.91912503641516E-2</v>
      </c>
      <c r="P107" s="75">
        <f t="shared" si="30"/>
        <v>2.8484311266219198E-2</v>
      </c>
      <c r="Q107" s="75">
        <f t="shared" si="30"/>
        <v>2.8015200328213474E-2</v>
      </c>
      <c r="R107" s="75">
        <f t="shared" si="30"/>
        <v>2.7408176424323472E-2</v>
      </c>
      <c r="S107" s="75">
        <f t="shared" si="30"/>
        <v>2.682349206508694E-2</v>
      </c>
      <c r="T107" s="75">
        <f t="shared" si="30"/>
        <v>2.6270368713633196E-2</v>
      </c>
      <c r="U107" s="75">
        <f t="shared" si="30"/>
        <v>2.5749722260080876E-2</v>
      </c>
      <c r="V107" s="75">
        <f t="shared" si="30"/>
        <v>2.5253073342764498E-2</v>
      </c>
      <c r="W107" s="75">
        <f t="shared" si="30"/>
        <v>2.4700907665840655E-2</v>
      </c>
      <c r="X107" s="75">
        <f t="shared" si="30"/>
        <v>2.4694698431596329E-2</v>
      </c>
      <c r="Y107" s="75">
        <f t="shared" si="30"/>
        <v>2.4197161069167805E-2</v>
      </c>
      <c r="Z107" s="75">
        <f t="shared" si="30"/>
        <v>2.3795531372758916E-2</v>
      </c>
      <c r="AA107" s="75">
        <f t="shared" si="30"/>
        <v>2.3449521034890841E-2</v>
      </c>
      <c r="AB107" s="75">
        <f t="shared" si="30"/>
        <v>2.3144003441559757E-2</v>
      </c>
      <c r="AC107" s="75">
        <f t="shared" si="30"/>
        <v>2.287011572332398E-2</v>
      </c>
      <c r="AD107" s="75">
        <f t="shared" si="30"/>
        <v>2.2622328267504654E-2</v>
      </c>
      <c r="AE107" s="75">
        <f t="shared" si="30"/>
        <v>2.2324827929530278E-2</v>
      </c>
      <c r="AF107" s="75">
        <f t="shared" si="30"/>
        <v>2.2213598049541261E-2</v>
      </c>
      <c r="AG107" s="75">
        <f t="shared" si="30"/>
        <v>2.2058138842828479E-2</v>
      </c>
      <c r="AH107" s="75">
        <f t="shared" si="30"/>
        <v>2.1910700797954652E-2</v>
      </c>
      <c r="AI107" s="75">
        <f t="shared" si="30"/>
        <v>2.177195499707052E-2</v>
      </c>
      <c r="AJ107" s="75">
        <f t="shared" si="30"/>
        <v>2.1642376232243077E-2</v>
      </c>
      <c r="AK107" s="75">
        <f t="shared" si="30"/>
        <v>2.1522179778102224E-2</v>
      </c>
      <c r="AL107" s="75">
        <f t="shared" si="30"/>
        <v>2.1411350971060727E-2</v>
      </c>
      <c r="AM107" s="75">
        <f t="shared" si="30"/>
        <v>2.1309702210004389E-2</v>
      </c>
      <c r="AN107" s="75">
        <f t="shared" si="30"/>
        <v>2.1216929663340434E-2</v>
      </c>
      <c r="AO107" s="75">
        <f t="shared" si="30"/>
        <v>2.1132659931861753E-2</v>
      </c>
      <c r="AP107" s="75">
        <f t="shared" si="30"/>
        <v>2.1056484892105543E-2</v>
      </c>
      <c r="AQ107" s="75">
        <f t="shared" si="30"/>
        <v>2.0987986060581942E-2</v>
      </c>
      <c r="AR107" s="75">
        <f t="shared" si="30"/>
        <v>2.0926750702787045E-2</v>
      </c>
      <c r="AS107" s="75">
        <f t="shared" si="30"/>
        <v>2.087238186066398E-2</v>
      </c>
      <c r="AT107" s="75">
        <f t="shared" si="30"/>
        <v>2.0824504099923535E-2</v>
      </c>
      <c r="AU107" s="75">
        <f t="shared" si="30"/>
        <v>2.0782766352959614E-2</v>
      </c>
      <c r="AV107" s="75">
        <f t="shared" si="30"/>
        <v>2.0746842857231496E-2</v>
      </c>
      <c r="AW107" s="75">
        <f t="shared" si="30"/>
        <v>2.071643289143843E-2</v>
      </c>
      <c r="AX107" s="75">
        <f t="shared" si="30"/>
        <v>2.0691259789865635E-2</v>
      </c>
      <c r="AY107" s="75">
        <f t="shared" si="30"/>
        <v>2.0671069555916244E-2</v>
      </c>
      <c r="AZ107" s="75">
        <f t="shared" si="30"/>
        <v>2.0655629284428878E-2</v>
      </c>
      <c r="BA107" s="75">
        <f t="shared" si="30"/>
        <v>2.0644725525983842E-2</v>
      </c>
      <c r="BB107" s="75">
        <f t="shared" si="30"/>
        <v>2.0638162674982974E-2</v>
      </c>
      <c r="BC107" s="75">
        <f t="shared" si="30"/>
        <v>2.0635761429191213E-2</v>
      </c>
      <c r="BD107" s="75">
        <f t="shared" si="30"/>
        <v>2.0637357346182661E-2</v>
      </c>
      <c r="BE107" s="75">
        <f t="shared" si="30"/>
        <v>2.0642799507965659E-2</v>
      </c>
      <c r="BF107" s="75">
        <f t="shared" si="30"/>
        <v>2.0651949296211836E-2</v>
      </c>
      <c r="BG107" s="75">
        <f t="shared" si="30"/>
        <v>2.0664679275224307E-2</v>
      </c>
      <c r="BH107" s="75">
        <f t="shared" si="30"/>
        <v>1.4999999999999902E-2</v>
      </c>
      <c r="BI107" s="75">
        <f t="shared" si="30"/>
        <v>0</v>
      </c>
    </row>
    <row r="108" spans="1:102">
      <c r="A108" s="86" t="s">
        <v>7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1:102" s="94" customFormat="1" ht="15">
      <c r="A109" s="114" t="s">
        <v>48</v>
      </c>
      <c r="B109" s="94">
        <f t="shared" ref="B109:BM109" si="31">+B110+B52</f>
        <v>9.5896907537688438</v>
      </c>
      <c r="C109" s="94">
        <f t="shared" si="31"/>
        <v>9.841175122980836</v>
      </c>
      <c r="D109" s="94">
        <f t="shared" si="31"/>
        <v>10.434661439958786</v>
      </c>
      <c r="E109" s="94">
        <f t="shared" si="31"/>
        <v>10.719557834470601</v>
      </c>
      <c r="F109" s="94">
        <f t="shared" si="31"/>
        <v>10.655531681140157</v>
      </c>
      <c r="G109" s="94">
        <f t="shared" si="31"/>
        <v>10.330514861500058</v>
      </c>
      <c r="H109" s="94">
        <f t="shared" si="31"/>
        <v>9.8026798709782081</v>
      </c>
      <c r="I109" s="94">
        <f t="shared" si="31"/>
        <v>9.1082810201706952</v>
      </c>
      <c r="J109" s="94">
        <f t="shared" si="31"/>
        <v>8.2700174056897495</v>
      </c>
      <c r="K109" s="94">
        <f t="shared" si="31"/>
        <v>7.3039758405270145</v>
      </c>
      <c r="L109" s="94">
        <f t="shared" si="31"/>
        <v>6.225325199455229</v>
      </c>
      <c r="M109" s="94">
        <f t="shared" si="31"/>
        <v>5.060298494192339</v>
      </c>
      <c r="N109" s="94">
        <f t="shared" si="31"/>
        <v>3.8222246625050786</v>
      </c>
      <c r="O109" s="94">
        <f t="shared" si="31"/>
        <v>2.5100051353743802</v>
      </c>
      <c r="P109" s="94">
        <f t="shared" si="31"/>
        <v>1.132934493508309</v>
      </c>
      <c r="Q109" s="94">
        <f t="shared" si="31"/>
        <v>5.6294995342131296E-2</v>
      </c>
      <c r="R109" s="94">
        <f t="shared" si="31"/>
        <v>4.503599627370504E-2</v>
      </c>
      <c r="S109" s="94">
        <f t="shared" si="31"/>
        <v>3.6028797018964033E-2</v>
      </c>
      <c r="T109" s="94">
        <f t="shared" si="31"/>
        <v>2.8823037615173949E-2</v>
      </c>
      <c r="U109" s="94">
        <f t="shared" si="31"/>
        <v>2.3058430092136983E-2</v>
      </c>
      <c r="V109" s="94">
        <f t="shared" si="31"/>
        <v>1.8446744073709592E-2</v>
      </c>
      <c r="W109" s="94">
        <f t="shared" si="31"/>
        <v>1.4757395258967677E-2</v>
      </c>
      <c r="X109" s="94">
        <f t="shared" si="31"/>
        <v>1.180591620717414E-2</v>
      </c>
      <c r="Y109" s="94">
        <f t="shared" si="31"/>
        <v>0.40796610359517077</v>
      </c>
      <c r="Z109" s="94">
        <f t="shared" si="31"/>
        <v>0.58603140595356262</v>
      </c>
      <c r="AA109" s="94">
        <f t="shared" si="31"/>
        <v>0.76698384044686096</v>
      </c>
      <c r="AB109" s="94">
        <f t="shared" si="31"/>
        <v>0.94683511446059421</v>
      </c>
      <c r="AC109" s="94">
        <f t="shared" si="31"/>
        <v>1.1235421400225327</v>
      </c>
      <c r="AD109" s="94">
        <f t="shared" si="31"/>
        <v>1.296381326674922</v>
      </c>
      <c r="AE109" s="94">
        <f t="shared" si="31"/>
        <v>1.4656946279669663</v>
      </c>
      <c r="AF109" s="94">
        <f t="shared" si="31"/>
        <v>1.9807040628566147E-3</v>
      </c>
      <c r="AG109" s="94">
        <f t="shared" si="31"/>
        <v>1.5845632502852923E-3</v>
      </c>
      <c r="AH109" s="94">
        <f t="shared" si="31"/>
        <v>1.2676506002282338E-3</v>
      </c>
      <c r="AI109" s="94">
        <f t="shared" si="31"/>
        <v>1.0141204801825871E-3</v>
      </c>
      <c r="AJ109" s="94">
        <f t="shared" si="31"/>
        <v>8.1129638414606997E-4</v>
      </c>
      <c r="AK109" s="94">
        <f t="shared" si="31"/>
        <v>6.4903710731685591E-4</v>
      </c>
      <c r="AL109" s="94">
        <f t="shared" si="31"/>
        <v>5.1922968585348486E-4</v>
      </c>
      <c r="AM109" s="94">
        <f t="shared" si="31"/>
        <v>4.1538374868278793E-4</v>
      </c>
      <c r="AN109" s="94">
        <f t="shared" si="31"/>
        <v>3.323069989462303E-4</v>
      </c>
      <c r="AO109" s="94">
        <f t="shared" si="31"/>
        <v>2.6584559915698429E-4</v>
      </c>
      <c r="AP109" s="94">
        <f t="shared" si="31"/>
        <v>2.1267647932558749E-4</v>
      </c>
      <c r="AQ109" s="94">
        <f t="shared" si="31"/>
        <v>1.7014118346046997E-4</v>
      </c>
      <c r="AR109" s="94">
        <f t="shared" si="31"/>
        <v>1.3611294676837599E-4</v>
      </c>
      <c r="AS109" s="94">
        <f t="shared" si="31"/>
        <v>1.088903574147008E-4</v>
      </c>
      <c r="AT109" s="94">
        <f t="shared" si="31"/>
        <v>8.7112285931760679E-5</v>
      </c>
      <c r="AU109" s="94">
        <f t="shared" si="31"/>
        <v>6.9689828745408551E-5</v>
      </c>
      <c r="AV109" s="94">
        <f t="shared" si="31"/>
        <v>5.5751862996326834E-5</v>
      </c>
      <c r="AW109" s="94">
        <f t="shared" si="31"/>
        <v>4.4601490397061476E-5</v>
      </c>
      <c r="AX109" s="94">
        <f t="shared" si="31"/>
        <v>3.5681192317649184E-5</v>
      </c>
      <c r="AY109" s="94">
        <f t="shared" si="31"/>
        <v>2.854495385411935E-5</v>
      </c>
      <c r="AZ109" s="94">
        <f t="shared" si="31"/>
        <v>2.283596308329548E-5</v>
      </c>
      <c r="BA109" s="94">
        <f t="shared" si="31"/>
        <v>1.8268770466636385E-5</v>
      </c>
      <c r="BB109" s="94">
        <f t="shared" si="31"/>
        <v>1.4615016373309114E-5</v>
      </c>
      <c r="BC109" s="94">
        <f t="shared" si="31"/>
        <v>1.1692013098647291E-5</v>
      </c>
      <c r="BD109" s="94">
        <f t="shared" si="31"/>
        <v>9.3536104789178345E-6</v>
      </c>
      <c r="BE109" s="94">
        <f t="shared" si="31"/>
        <v>7.4828883831342681E-6</v>
      </c>
      <c r="BF109" s="94">
        <f t="shared" si="31"/>
        <v>5.9863107065074145E-6</v>
      </c>
      <c r="BG109" s="94">
        <f t="shared" si="31"/>
        <v>4.7890485652059316E-6</v>
      </c>
      <c r="BH109" s="94">
        <f t="shared" si="31"/>
        <v>3.831238852164746E-6</v>
      </c>
      <c r="BI109" s="94">
        <f t="shared" si="31"/>
        <v>3.0649910817317971E-6</v>
      </c>
      <c r="BJ109" s="94">
        <f t="shared" si="31"/>
        <v>0</v>
      </c>
      <c r="BK109" s="94">
        <f t="shared" si="31"/>
        <v>0</v>
      </c>
      <c r="BL109" s="94">
        <f t="shared" si="31"/>
        <v>0</v>
      </c>
      <c r="BM109" s="94">
        <f t="shared" si="31"/>
        <v>0</v>
      </c>
      <c r="BN109" s="94">
        <f t="shared" ref="BN109:CX109" si="32">+BN110+BN52</f>
        <v>0</v>
      </c>
      <c r="BO109" s="94">
        <f t="shared" si="32"/>
        <v>0</v>
      </c>
      <c r="BP109" s="94">
        <f t="shared" si="32"/>
        <v>0</v>
      </c>
      <c r="BQ109" s="94">
        <f t="shared" si="32"/>
        <v>0</v>
      </c>
      <c r="BR109" s="94">
        <f t="shared" si="32"/>
        <v>0</v>
      </c>
      <c r="BS109" s="94">
        <f t="shared" si="32"/>
        <v>0</v>
      </c>
      <c r="BT109" s="94">
        <f t="shared" si="32"/>
        <v>0</v>
      </c>
      <c r="BU109" s="94">
        <f t="shared" si="32"/>
        <v>0</v>
      </c>
      <c r="BV109" s="94">
        <f t="shared" si="32"/>
        <v>0</v>
      </c>
      <c r="BW109" s="94">
        <f t="shared" si="32"/>
        <v>0</v>
      </c>
      <c r="BX109" s="94">
        <f t="shared" si="32"/>
        <v>0</v>
      </c>
      <c r="BY109" s="94">
        <f t="shared" si="32"/>
        <v>0</v>
      </c>
      <c r="BZ109" s="94">
        <f t="shared" si="32"/>
        <v>0</v>
      </c>
      <c r="CA109" s="94">
        <f t="shared" si="32"/>
        <v>0</v>
      </c>
      <c r="CB109" s="94">
        <f t="shared" si="32"/>
        <v>0</v>
      </c>
      <c r="CC109" s="94">
        <f t="shared" si="32"/>
        <v>0</v>
      </c>
      <c r="CD109" s="94">
        <f t="shared" si="32"/>
        <v>0</v>
      </c>
      <c r="CE109" s="94">
        <f t="shared" si="32"/>
        <v>0</v>
      </c>
      <c r="CF109" s="94">
        <f t="shared" si="32"/>
        <v>0</v>
      </c>
      <c r="CG109" s="94">
        <f t="shared" si="32"/>
        <v>0</v>
      </c>
      <c r="CH109" s="94">
        <f t="shared" si="32"/>
        <v>0</v>
      </c>
      <c r="CI109" s="94">
        <f t="shared" si="32"/>
        <v>0</v>
      </c>
      <c r="CJ109" s="94">
        <f t="shared" si="32"/>
        <v>0</v>
      </c>
      <c r="CK109" s="94">
        <f t="shared" si="32"/>
        <v>0</v>
      </c>
      <c r="CL109" s="94">
        <f t="shared" si="32"/>
        <v>0</v>
      </c>
      <c r="CM109" s="94">
        <f t="shared" si="32"/>
        <v>0</v>
      </c>
      <c r="CN109" s="94">
        <f t="shared" si="32"/>
        <v>0</v>
      </c>
      <c r="CO109" s="94">
        <f t="shared" si="32"/>
        <v>0</v>
      </c>
      <c r="CP109" s="94">
        <f t="shared" si="32"/>
        <v>0</v>
      </c>
      <c r="CQ109" s="94">
        <f t="shared" si="32"/>
        <v>0</v>
      </c>
      <c r="CR109" s="94">
        <f t="shared" si="32"/>
        <v>0</v>
      </c>
      <c r="CS109" s="94">
        <f t="shared" si="32"/>
        <v>0</v>
      </c>
      <c r="CT109" s="94">
        <f t="shared" si="32"/>
        <v>0</v>
      </c>
      <c r="CU109" s="94">
        <f t="shared" si="32"/>
        <v>0</v>
      </c>
      <c r="CV109" s="94">
        <f t="shared" si="32"/>
        <v>0</v>
      </c>
      <c r="CW109" s="94">
        <f t="shared" si="32"/>
        <v>0</v>
      </c>
      <c r="CX109" s="94">
        <f t="shared" si="32"/>
        <v>0</v>
      </c>
    </row>
    <row r="110" spans="1:102" s="94" customFormat="1" ht="15">
      <c r="A110" s="114" t="s">
        <v>49</v>
      </c>
      <c r="B110" s="75">
        <f t="shared" ref="B110:AG110" si="33">B46*(1-B133)*B92</f>
        <v>7.9896907537688433</v>
      </c>
      <c r="C110" s="94">
        <f t="shared" si="33"/>
        <v>8.5611751229808366</v>
      </c>
      <c r="D110" s="94">
        <f t="shared" si="33"/>
        <v>9.4106614399587851</v>
      </c>
      <c r="E110" s="94">
        <f t="shared" si="33"/>
        <v>9.9003578344706007</v>
      </c>
      <c r="F110" s="94">
        <f t="shared" si="33"/>
        <v>10.000171681140158</v>
      </c>
      <c r="G110" s="94">
        <f t="shared" si="33"/>
        <v>9.8062268615000576</v>
      </c>
      <c r="H110" s="94">
        <f t="shared" si="33"/>
        <v>9.3832494709782086</v>
      </c>
      <c r="I110" s="94">
        <f t="shared" si="33"/>
        <v>8.7727367001706948</v>
      </c>
      <c r="J110" s="94">
        <f t="shared" si="33"/>
        <v>8.0015819496897489</v>
      </c>
      <c r="K110" s="94">
        <f t="shared" si="33"/>
        <v>7.0892274757270144</v>
      </c>
      <c r="L110" s="94">
        <f t="shared" si="33"/>
        <v>6.0535265076152287</v>
      </c>
      <c r="M110" s="94">
        <f t="shared" si="33"/>
        <v>4.9228595407203386</v>
      </c>
      <c r="N110" s="94">
        <f t="shared" si="33"/>
        <v>3.7122734997274787</v>
      </c>
      <c r="O110" s="94">
        <f t="shared" si="33"/>
        <v>2.4220442051523001</v>
      </c>
      <c r="P110" s="94">
        <f t="shared" si="33"/>
        <v>1.0625657493306448</v>
      </c>
      <c r="Q110" s="94">
        <f t="shared" si="33"/>
        <v>0</v>
      </c>
      <c r="R110" s="94">
        <f t="shared" si="33"/>
        <v>0</v>
      </c>
      <c r="S110" s="94">
        <f t="shared" si="33"/>
        <v>0</v>
      </c>
      <c r="T110" s="94">
        <f t="shared" si="33"/>
        <v>2.720744581439857E-15</v>
      </c>
      <c r="U110" s="94">
        <f t="shared" si="33"/>
        <v>0</v>
      </c>
      <c r="V110" s="94">
        <f t="shared" si="33"/>
        <v>0</v>
      </c>
      <c r="W110" s="94">
        <f t="shared" si="33"/>
        <v>0</v>
      </c>
      <c r="X110" s="94">
        <f t="shared" si="33"/>
        <v>0</v>
      </c>
      <c r="Y110" s="94">
        <f t="shared" si="33"/>
        <v>0.39852137062943144</v>
      </c>
      <c r="Z110" s="94">
        <f t="shared" si="33"/>
        <v>0.57847561958097116</v>
      </c>
      <c r="AA110" s="94">
        <f t="shared" si="33"/>
        <v>0.76093921134878784</v>
      </c>
      <c r="AB110" s="94">
        <f t="shared" si="33"/>
        <v>0.9419994111821357</v>
      </c>
      <c r="AC110" s="94">
        <f t="shared" si="33"/>
        <v>1.1196735773997659</v>
      </c>
      <c r="AD110" s="94">
        <f t="shared" si="33"/>
        <v>1.2932864765767085</v>
      </c>
      <c r="AE110" s="94">
        <f t="shared" si="33"/>
        <v>1.4632187478883956</v>
      </c>
      <c r="AF110" s="94">
        <f t="shared" si="33"/>
        <v>0</v>
      </c>
      <c r="AG110" s="94">
        <f t="shared" si="33"/>
        <v>0</v>
      </c>
      <c r="AH110" s="94">
        <f t="shared" ref="AH110:BM110" si="34">AH46*(1-AH133)*AH92</f>
        <v>0</v>
      </c>
      <c r="AI110" s="94">
        <f t="shared" si="34"/>
        <v>0</v>
      </c>
      <c r="AJ110" s="94">
        <f t="shared" si="34"/>
        <v>0</v>
      </c>
      <c r="AK110" s="94">
        <f t="shared" si="34"/>
        <v>0</v>
      </c>
      <c r="AL110" s="94">
        <f t="shared" si="34"/>
        <v>0</v>
      </c>
      <c r="AM110" s="94">
        <f t="shared" si="34"/>
        <v>0</v>
      </c>
      <c r="AN110" s="94">
        <f t="shared" si="34"/>
        <v>0</v>
      </c>
      <c r="AO110" s="94">
        <f t="shared" si="34"/>
        <v>0</v>
      </c>
      <c r="AP110" s="94">
        <f t="shared" si="34"/>
        <v>0</v>
      </c>
      <c r="AQ110" s="94">
        <f t="shared" si="34"/>
        <v>0</v>
      </c>
      <c r="AR110" s="94">
        <f t="shared" si="34"/>
        <v>0</v>
      </c>
      <c r="AS110" s="94">
        <f t="shared" si="34"/>
        <v>0</v>
      </c>
      <c r="AT110" s="94">
        <f t="shared" si="34"/>
        <v>0</v>
      </c>
      <c r="AU110" s="94">
        <f t="shared" si="34"/>
        <v>0</v>
      </c>
      <c r="AV110" s="94">
        <f t="shared" si="34"/>
        <v>0</v>
      </c>
      <c r="AW110" s="94">
        <f t="shared" si="34"/>
        <v>0</v>
      </c>
      <c r="AX110" s="94">
        <f t="shared" si="34"/>
        <v>0</v>
      </c>
      <c r="AY110" s="94">
        <f t="shared" si="34"/>
        <v>0</v>
      </c>
      <c r="AZ110" s="94">
        <f t="shared" si="34"/>
        <v>0</v>
      </c>
      <c r="BA110" s="94">
        <f t="shared" si="34"/>
        <v>0</v>
      </c>
      <c r="BB110" s="94">
        <f t="shared" si="34"/>
        <v>0</v>
      </c>
      <c r="BC110" s="94">
        <f t="shared" si="34"/>
        <v>0</v>
      </c>
      <c r="BD110" s="94">
        <f t="shared" si="34"/>
        <v>0</v>
      </c>
      <c r="BE110" s="94">
        <f t="shared" si="34"/>
        <v>0</v>
      </c>
      <c r="BF110" s="94">
        <f t="shared" si="34"/>
        <v>0</v>
      </c>
      <c r="BG110" s="94">
        <f t="shared" si="34"/>
        <v>0</v>
      </c>
      <c r="BH110" s="94">
        <f t="shared" si="34"/>
        <v>0</v>
      </c>
      <c r="BI110" s="94">
        <f t="shared" si="34"/>
        <v>0</v>
      </c>
      <c r="BJ110" s="94">
        <f t="shared" si="34"/>
        <v>0</v>
      </c>
      <c r="BK110" s="94">
        <f t="shared" si="34"/>
        <v>0</v>
      </c>
      <c r="BL110" s="94">
        <f t="shared" si="34"/>
        <v>0</v>
      </c>
      <c r="BM110" s="94">
        <f t="shared" si="34"/>
        <v>0</v>
      </c>
      <c r="BN110" s="94">
        <f t="shared" ref="BN110:CX110" si="35">BN46*(1-BN133)*BN92</f>
        <v>0</v>
      </c>
      <c r="BO110" s="94">
        <f t="shared" si="35"/>
        <v>0</v>
      </c>
      <c r="BP110" s="94">
        <f t="shared" si="35"/>
        <v>0</v>
      </c>
      <c r="BQ110" s="94">
        <f t="shared" si="35"/>
        <v>0</v>
      </c>
      <c r="BR110" s="94">
        <f t="shared" si="35"/>
        <v>0</v>
      </c>
      <c r="BS110" s="94">
        <f t="shared" si="35"/>
        <v>0</v>
      </c>
      <c r="BT110" s="94">
        <f t="shared" si="35"/>
        <v>0</v>
      </c>
      <c r="BU110" s="94">
        <f t="shared" si="35"/>
        <v>0</v>
      </c>
      <c r="BV110" s="94">
        <f t="shared" si="35"/>
        <v>0</v>
      </c>
      <c r="BW110" s="94">
        <f t="shared" si="35"/>
        <v>0</v>
      </c>
      <c r="BX110" s="94">
        <f t="shared" si="35"/>
        <v>0</v>
      </c>
      <c r="BY110" s="94">
        <f t="shared" si="35"/>
        <v>0</v>
      </c>
      <c r="BZ110" s="94">
        <f t="shared" si="35"/>
        <v>0</v>
      </c>
      <c r="CA110" s="94">
        <f t="shared" si="35"/>
        <v>0</v>
      </c>
      <c r="CB110" s="94">
        <f t="shared" si="35"/>
        <v>0</v>
      </c>
      <c r="CC110" s="94">
        <f t="shared" si="35"/>
        <v>0</v>
      </c>
      <c r="CD110" s="94">
        <f t="shared" si="35"/>
        <v>0</v>
      </c>
      <c r="CE110" s="94">
        <f t="shared" si="35"/>
        <v>0</v>
      </c>
      <c r="CF110" s="94">
        <f t="shared" si="35"/>
        <v>0</v>
      </c>
      <c r="CG110" s="94">
        <f t="shared" si="35"/>
        <v>0</v>
      </c>
      <c r="CH110" s="94">
        <f t="shared" si="35"/>
        <v>0</v>
      </c>
      <c r="CI110" s="94">
        <f t="shared" si="35"/>
        <v>0</v>
      </c>
      <c r="CJ110" s="94">
        <f t="shared" si="35"/>
        <v>0</v>
      </c>
      <c r="CK110" s="94">
        <f t="shared" si="35"/>
        <v>0</v>
      </c>
      <c r="CL110" s="94">
        <f t="shared" si="35"/>
        <v>0</v>
      </c>
      <c r="CM110" s="94">
        <f t="shared" si="35"/>
        <v>0</v>
      </c>
      <c r="CN110" s="94">
        <f t="shared" si="35"/>
        <v>0</v>
      </c>
      <c r="CO110" s="94">
        <f t="shared" si="35"/>
        <v>0</v>
      </c>
      <c r="CP110" s="94">
        <f t="shared" si="35"/>
        <v>0</v>
      </c>
      <c r="CQ110" s="94">
        <f t="shared" si="35"/>
        <v>0</v>
      </c>
      <c r="CR110" s="94">
        <f t="shared" si="35"/>
        <v>0</v>
      </c>
      <c r="CS110" s="94">
        <f t="shared" si="35"/>
        <v>0</v>
      </c>
      <c r="CT110" s="94">
        <f t="shared" si="35"/>
        <v>0</v>
      </c>
      <c r="CU110" s="94">
        <f t="shared" si="35"/>
        <v>0</v>
      </c>
      <c r="CV110" s="94">
        <f t="shared" si="35"/>
        <v>0</v>
      </c>
      <c r="CW110" s="94">
        <f t="shared" si="35"/>
        <v>0</v>
      </c>
      <c r="CX110" s="94">
        <f t="shared" si="35"/>
        <v>0</v>
      </c>
    </row>
    <row r="111" spans="1:102">
      <c r="A111" s="86" t="s">
        <v>50</v>
      </c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2" ht="15">
      <c r="A112" s="107" t="s">
        <v>51</v>
      </c>
      <c r="B112" s="135">
        <f>B57</f>
        <v>787</v>
      </c>
      <c r="C112" s="135">
        <f>B58</f>
        <v>829</v>
      </c>
      <c r="D112" s="75">
        <f t="shared" ref="D112:BO112" si="36">$B62*C112/100+$B63*C114/100+C109*10</f>
        <v>904.07462306980835</v>
      </c>
      <c r="E112" s="75">
        <f t="shared" si="36"/>
        <v>977.14538886586558</v>
      </c>
      <c r="F112" s="75">
        <f t="shared" si="36"/>
        <v>1045.7349679325378</v>
      </c>
      <c r="G112" s="75">
        <f t="shared" si="36"/>
        <v>1107.2295204365751</v>
      </c>
      <c r="H112" s="75">
        <f t="shared" si="36"/>
        <v>1160.1653251583939</v>
      </c>
      <c r="I112" s="75">
        <f t="shared" si="36"/>
        <v>1203.7806485419153</v>
      </c>
      <c r="J112" s="75">
        <f t="shared" si="36"/>
        <v>1237.7069451884252</v>
      </c>
      <c r="K112" s="75">
        <f t="shared" si="36"/>
        <v>1261.784986301451</v>
      </c>
      <c r="L112" s="75">
        <f t="shared" si="36"/>
        <v>1275.9747604228328</v>
      </c>
      <c r="M112" s="75">
        <f t="shared" si="36"/>
        <v>1280.3342514451997</v>
      </c>
      <c r="N112" s="75">
        <f t="shared" si="36"/>
        <v>1275.1211389531993</v>
      </c>
      <c r="O112" s="75">
        <f t="shared" si="36"/>
        <v>1260.6430186892087</v>
      </c>
      <c r="P112" s="75">
        <f t="shared" si="36"/>
        <v>1237.1113214555048</v>
      </c>
      <c r="Q112" s="75">
        <f t="shared" si="36"/>
        <v>1204.7610321528846</v>
      </c>
      <c r="R112" s="75">
        <f t="shared" si="36"/>
        <v>1167.4112237492752</v>
      </c>
      <c r="S112" s="75">
        <f t="shared" si="36"/>
        <v>1136.0350728671472</v>
      </c>
      <c r="T112" s="75">
        <f t="shared" si="36"/>
        <v>1109.6440745258053</v>
      </c>
      <c r="U112" s="75">
        <f t="shared" si="36"/>
        <v>1087.4128760991614</v>
      </c>
      <c r="V112" s="75">
        <f t="shared" si="36"/>
        <v>1068.65246693261</v>
      </c>
      <c r="W112" s="75">
        <f t="shared" si="36"/>
        <v>1052.7877494409965</v>
      </c>
      <c r="X112" s="75">
        <f t="shared" si="36"/>
        <v>1039.3387806073711</v>
      </c>
      <c r="Y112" s="75">
        <f t="shared" si="36"/>
        <v>1027.9050871818231</v>
      </c>
      <c r="Z112" s="75">
        <f t="shared" si="36"/>
        <v>1022.1377677797226</v>
      </c>
      <c r="AA112" s="75">
        <f t="shared" si="36"/>
        <v>1019.0942105404788</v>
      </c>
      <c r="AB112" s="75">
        <f t="shared" si="36"/>
        <v>1018.4309754462931</v>
      </c>
      <c r="AC112" s="75">
        <f t="shared" si="36"/>
        <v>1019.8236940021688</v>
      </c>
      <c r="AD112" s="75">
        <f t="shared" si="36"/>
        <v>1022.9813706029938</v>
      </c>
      <c r="AE112" s="75">
        <f t="shared" si="36"/>
        <v>1027.6529673303942</v>
      </c>
      <c r="AF112" s="75">
        <f t="shared" si="36"/>
        <v>1033.630983064711</v>
      </c>
      <c r="AG112" s="75">
        <f t="shared" si="36"/>
        <v>1024.4458590531876</v>
      </c>
      <c r="AH112" s="75">
        <f t="shared" si="36"/>
        <v>1016.5742988248071</v>
      </c>
      <c r="AI112" s="75">
        <f t="shared" si="36"/>
        <v>1009.7965773379057</v>
      </c>
      <c r="AJ112" s="75">
        <f t="shared" si="36"/>
        <v>1003.9298663676917</v>
      </c>
      <c r="AK112" s="75">
        <f t="shared" si="36"/>
        <v>998.8220418217436</v>
      </c>
      <c r="AL112" s="75">
        <f t="shared" si="36"/>
        <v>994.34652965807845</v>
      </c>
      <c r="AM112" s="75">
        <f t="shared" si="36"/>
        <v>990.39801637125527</v>
      </c>
      <c r="AN112" s="75">
        <f t="shared" si="36"/>
        <v>986.88887914329166</v>
      </c>
      <c r="AO112" s="75">
        <f t="shared" si="36"/>
        <v>983.74621501748254</v>
      </c>
      <c r="AP112" s="75">
        <f t="shared" si="36"/>
        <v>980.90936865738593</v>
      </c>
      <c r="AQ112" s="75">
        <f t="shared" si="36"/>
        <v>978.32787507776607</v>
      </c>
      <c r="AR112" s="75">
        <f t="shared" si="36"/>
        <v>975.95974774366402</v>
      </c>
      <c r="AS112" s="75">
        <f t="shared" si="36"/>
        <v>973.7700540984215</v>
      </c>
      <c r="AT112" s="75">
        <f t="shared" si="36"/>
        <v>971.72973029332638</v>
      </c>
      <c r="AU112" s="75">
        <f t="shared" si="36"/>
        <v>969.81459497710114</v>
      </c>
      <c r="AV112" s="75">
        <f t="shared" si="36"/>
        <v>968.00452873471875</v>
      </c>
      <c r="AW112" s="75">
        <f t="shared" si="36"/>
        <v>966.28279136858475</v>
      </c>
      <c r="AX112" s="75">
        <f t="shared" si="36"/>
        <v>964.63545387968225</v>
      </c>
      <c r="AY112" s="75">
        <f t="shared" si="36"/>
        <v>963.05092588903403</v>
      </c>
      <c r="AZ112" s="75">
        <f t="shared" si="36"/>
        <v>961.51956247167686</v>
      </c>
      <c r="BA112" s="75">
        <f t="shared" si="36"/>
        <v>960.03333706529781</v>
      </c>
      <c r="BB112" s="75">
        <f t="shared" si="36"/>
        <v>958.58556935451543</v>
      </c>
      <c r="BC112" s="75">
        <f t="shared" si="36"/>
        <v>957.17069889509094</v>
      </c>
      <c r="BD112" s="75">
        <f t="shared" si="36"/>
        <v>955.78409679306424</v>
      </c>
      <c r="BE112" s="75">
        <f t="shared" si="36"/>
        <v>954.42190904431664</v>
      </c>
      <c r="BF112" s="75">
        <f t="shared" si="36"/>
        <v>953.08092621400499</v>
      </c>
      <c r="BG112" s="75">
        <f t="shared" si="36"/>
        <v>951.75847502899296</v>
      </c>
      <c r="BH112" s="75">
        <f t="shared" si="36"/>
        <v>950.45232820006856</v>
      </c>
      <c r="BI112" s="75">
        <f t="shared" si="36"/>
        <v>949.16062940954032</v>
      </c>
      <c r="BJ112" s="75">
        <f t="shared" si="36"/>
        <v>947.88183091470739</v>
      </c>
      <c r="BK112" s="75">
        <f t="shared" si="36"/>
        <v>946.61461712619143</v>
      </c>
      <c r="BL112" s="75">
        <f t="shared" si="36"/>
        <v>945.35794284254382</v>
      </c>
      <c r="BM112" s="75">
        <f t="shared" si="36"/>
        <v>944.11090602753472</v>
      </c>
      <c r="BN112" s="75">
        <f t="shared" si="36"/>
        <v>942.87275286368254</v>
      </c>
      <c r="BO112" s="75">
        <f t="shared" si="36"/>
        <v>941.64285279576518</v>
      </c>
      <c r="BP112" s="75">
        <f t="shared" ref="BP112:CX112" si="37">$B62*BO112/100+$B63*BO114/100+BO109*10</f>
        <v>940.42067777906266</v>
      </c>
      <c r="BQ112" s="75">
        <f t="shared" si="37"/>
        <v>939.20578502389674</v>
      </c>
      <c r="BR112" s="75">
        <f t="shared" si="37"/>
        <v>937.99780264739275</v>
      </c>
      <c r="BS112" s="75">
        <f t="shared" si="37"/>
        <v>936.79641774263916</v>
      </c>
      <c r="BT112" s="75">
        <f t="shared" si="37"/>
        <v>935.60136645795023</v>
      </c>
      <c r="BU112" s="75">
        <f t="shared" si="37"/>
        <v>934.4124257475587</v>
      </c>
      <c r="BV112" s="75">
        <f t="shared" si="37"/>
        <v>933.2294065121273</v>
      </c>
      <c r="BW112" s="75">
        <f t="shared" si="37"/>
        <v>932.0521478949164</v>
      </c>
      <c r="BX112" s="75">
        <f t="shared" si="37"/>
        <v>930.88051253889466</v>
      </c>
      <c r="BY112" s="75">
        <f t="shared" si="37"/>
        <v>929.71438264289122</v>
      </c>
      <c r="BZ112" s="75">
        <f t="shared" si="37"/>
        <v>928.55365668216018</v>
      </c>
      <c r="CA112" s="75">
        <f t="shared" si="37"/>
        <v>927.39824668141705</v>
      </c>
      <c r="CB112" s="75">
        <f t="shared" si="37"/>
        <v>926.2480759472603</v>
      </c>
      <c r="CC112" s="75">
        <f t="shared" si="37"/>
        <v>925.10307718258173</v>
      </c>
      <c r="CD112" s="75">
        <f t="shared" si="37"/>
        <v>923.96319091860528</v>
      </c>
      <c r="CE112" s="75">
        <f t="shared" si="37"/>
        <v>922.82836421103866</v>
      </c>
      <c r="CF112" s="75">
        <f t="shared" si="37"/>
        <v>921.69854955583958</v>
      </c>
      <c r="CG112" s="75">
        <f t="shared" si="37"/>
        <v>920.57370398759372</v>
      </c>
      <c r="CH112" s="75">
        <f t="shared" si="37"/>
        <v>919.4537883297395</v>
      </c>
      <c r="CI112" s="75">
        <f t="shared" si="37"/>
        <v>918.33876657105418</v>
      </c>
      <c r="CJ112" s="75">
        <f t="shared" si="37"/>
        <v>917.22860534712856</v>
      </c>
      <c r="CK112" s="75">
        <f t="shared" si="37"/>
        <v>916.12327350914302</v>
      </c>
      <c r="CL112" s="75">
        <f t="shared" si="37"/>
        <v>915.02274176523304</v>
      </c>
      <c r="CM112" s="75">
        <f t="shared" si="37"/>
        <v>913.92698238221897</v>
      </c>
      <c r="CN112" s="75">
        <f t="shared" si="37"/>
        <v>912.83596893752485</v>
      </c>
      <c r="CO112" s="75">
        <f t="shared" si="37"/>
        <v>911.74967611283364</v>
      </c>
      <c r="CP112" s="75">
        <f t="shared" si="37"/>
        <v>910.66807952244619</v>
      </c>
      <c r="CQ112" s="75">
        <f t="shared" si="37"/>
        <v>909.59115557049699</v>
      </c>
      <c r="CR112" s="75">
        <f t="shared" si="37"/>
        <v>908.51888133216551</v>
      </c>
      <c r="CS112" s="75">
        <f t="shared" si="37"/>
        <v>907.45123445483944</v>
      </c>
      <c r="CT112" s="75">
        <f t="shared" si="37"/>
        <v>906.38819307587039</v>
      </c>
      <c r="CU112" s="75">
        <f t="shared" si="37"/>
        <v>905.32973575412439</v>
      </c>
      <c r="CV112" s="75">
        <f t="shared" si="37"/>
        <v>904.2758414130052</v>
      </c>
      <c r="CW112" s="75">
        <f t="shared" si="37"/>
        <v>903.22648929301658</v>
      </c>
      <c r="CX112" s="75">
        <f t="shared" si="37"/>
        <v>902.18165891225715</v>
      </c>
    </row>
    <row r="113" spans="1:102" ht="15">
      <c r="A113" s="107" t="s">
        <v>105</v>
      </c>
      <c r="B113" s="75">
        <f>+B112/2.13</f>
        <v>369.48356807511738</v>
      </c>
      <c r="C113" s="75">
        <f t="shared" ref="C113:BN113" si="38">+C112/2.13</f>
        <v>389.20187793427232</v>
      </c>
      <c r="D113" s="75">
        <f t="shared" si="38"/>
        <v>424.44817984498047</v>
      </c>
      <c r="E113" s="75">
        <f t="shared" si="38"/>
        <v>458.75370369289465</v>
      </c>
      <c r="F113" s="75">
        <f t="shared" si="38"/>
        <v>490.95538400588629</v>
      </c>
      <c r="G113" s="75">
        <f t="shared" si="38"/>
        <v>519.82606593266439</v>
      </c>
      <c r="H113" s="75">
        <f t="shared" si="38"/>
        <v>544.67855641239157</v>
      </c>
      <c r="I113" s="75">
        <f t="shared" si="38"/>
        <v>565.15523405723729</v>
      </c>
      <c r="J113" s="75">
        <f t="shared" si="38"/>
        <v>581.08307285841556</v>
      </c>
      <c r="K113" s="75">
        <f t="shared" si="38"/>
        <v>592.38731751241835</v>
      </c>
      <c r="L113" s="75">
        <f t="shared" si="38"/>
        <v>599.04918329710461</v>
      </c>
      <c r="M113" s="75">
        <f t="shared" si="38"/>
        <v>601.09589269727689</v>
      </c>
      <c r="N113" s="75">
        <f t="shared" si="38"/>
        <v>598.64842204375555</v>
      </c>
      <c r="O113" s="75">
        <f t="shared" si="38"/>
        <v>591.85118248319657</v>
      </c>
      <c r="P113" s="75">
        <f t="shared" si="38"/>
        <v>580.8034373030539</v>
      </c>
      <c r="Q113" s="75">
        <f t="shared" si="38"/>
        <v>565.61550805299748</v>
      </c>
      <c r="R113" s="75">
        <f t="shared" si="38"/>
        <v>548.08038673674901</v>
      </c>
      <c r="S113" s="75">
        <f t="shared" si="38"/>
        <v>533.34979946814428</v>
      </c>
      <c r="T113" s="75">
        <f t="shared" si="38"/>
        <v>520.95965940178655</v>
      </c>
      <c r="U113" s="75">
        <f t="shared" si="38"/>
        <v>510.52247704185982</v>
      </c>
      <c r="V113" s="75">
        <f t="shared" si="38"/>
        <v>501.71477320779815</v>
      </c>
      <c r="W113" s="75">
        <f t="shared" si="38"/>
        <v>494.26654903333173</v>
      </c>
      <c r="X113" s="75">
        <f t="shared" si="38"/>
        <v>487.95247915839019</v>
      </c>
      <c r="Y113" s="75">
        <f t="shared" si="38"/>
        <v>482.58454797268695</v>
      </c>
      <c r="Z113" s="75">
        <f t="shared" si="38"/>
        <v>479.87688628155991</v>
      </c>
      <c r="AA113" s="75">
        <f t="shared" si="38"/>
        <v>478.4479861692389</v>
      </c>
      <c r="AB113" s="75">
        <f t="shared" si="38"/>
        <v>478.13660819074795</v>
      </c>
      <c r="AC113" s="75">
        <f t="shared" si="38"/>
        <v>478.79046666768494</v>
      </c>
      <c r="AD113" s="75">
        <f t="shared" si="38"/>
        <v>480.27294394506754</v>
      </c>
      <c r="AE113" s="75">
        <f t="shared" si="38"/>
        <v>482.46618184525551</v>
      </c>
      <c r="AF113" s="75">
        <f t="shared" si="38"/>
        <v>485.27276200221178</v>
      </c>
      <c r="AG113" s="75">
        <f t="shared" si="38"/>
        <v>480.96049720806934</v>
      </c>
      <c r="AH113" s="75">
        <f t="shared" si="38"/>
        <v>477.26492902573108</v>
      </c>
      <c r="AI113" s="75">
        <f t="shared" si="38"/>
        <v>474.08290015864117</v>
      </c>
      <c r="AJ113" s="75">
        <f t="shared" si="38"/>
        <v>471.32857575947969</v>
      </c>
      <c r="AK113" s="75">
        <f t="shared" si="38"/>
        <v>468.93053606654632</v>
      </c>
      <c r="AL113" s="75">
        <f t="shared" si="38"/>
        <v>466.82935664698522</v>
      </c>
      <c r="AM113" s="75">
        <f t="shared" si="38"/>
        <v>464.97559454049548</v>
      </c>
      <c r="AN113" s="75">
        <f t="shared" si="38"/>
        <v>463.32811227384587</v>
      </c>
      <c r="AO113" s="75">
        <f t="shared" si="38"/>
        <v>461.85268310679936</v>
      </c>
      <c r="AP113" s="75">
        <f t="shared" si="38"/>
        <v>460.52083035558024</v>
      </c>
      <c r="AQ113" s="75">
        <f t="shared" si="38"/>
        <v>459.30886153885734</v>
      </c>
      <c r="AR113" s="75">
        <f t="shared" si="38"/>
        <v>458.19706466838687</v>
      </c>
      <c r="AS113" s="75">
        <f t="shared" si="38"/>
        <v>457.16903948282703</v>
      </c>
      <c r="AT113" s="75">
        <f t="shared" si="38"/>
        <v>456.21114098278235</v>
      </c>
      <c r="AU113" s="75">
        <f t="shared" si="38"/>
        <v>455.31201642117429</v>
      </c>
      <c r="AV113" s="75">
        <f t="shared" si="38"/>
        <v>454.46222006324825</v>
      </c>
      <c r="AW113" s="75">
        <f t="shared" si="38"/>
        <v>453.6538926613074</v>
      </c>
      <c r="AX113" s="75">
        <f t="shared" si="38"/>
        <v>452.88049477919355</v>
      </c>
      <c r="AY113" s="75">
        <f t="shared" si="38"/>
        <v>452.13658492442914</v>
      </c>
      <c r="AZ113" s="75">
        <f t="shared" si="38"/>
        <v>451.41763496322858</v>
      </c>
      <c r="BA113" s="75">
        <f t="shared" si="38"/>
        <v>450.71987655647786</v>
      </c>
      <c r="BB113" s="75">
        <f t="shared" si="38"/>
        <v>450.04017340587581</v>
      </c>
      <c r="BC113" s="75">
        <f t="shared" si="38"/>
        <v>449.37591497422113</v>
      </c>
      <c r="BD113" s="75">
        <f t="shared" si="38"/>
        <v>448.72492807186114</v>
      </c>
      <c r="BE113" s="75">
        <f t="shared" si="38"/>
        <v>448.08540330719092</v>
      </c>
      <c r="BF113" s="75">
        <f t="shared" si="38"/>
        <v>447.45583390328875</v>
      </c>
      <c r="BG113" s="75">
        <f t="shared" si="38"/>
        <v>446.83496480234413</v>
      </c>
      <c r="BH113" s="75">
        <f t="shared" si="38"/>
        <v>446.22175032867074</v>
      </c>
      <c r="BI113" s="75">
        <f t="shared" si="38"/>
        <v>445.61531897161518</v>
      </c>
      <c r="BJ113" s="75">
        <f t="shared" si="38"/>
        <v>445.01494409141196</v>
      </c>
      <c r="BK113" s="75">
        <f t="shared" si="38"/>
        <v>444.42000804046546</v>
      </c>
      <c r="BL113" s="75">
        <f t="shared" si="38"/>
        <v>443.83002011387038</v>
      </c>
      <c r="BM113" s="75">
        <f t="shared" si="38"/>
        <v>443.24455682043885</v>
      </c>
      <c r="BN113" s="75">
        <f t="shared" si="38"/>
        <v>442.66326425525006</v>
      </c>
      <c r="BO113" s="75">
        <f t="shared" ref="BO113:CX113" si="39">+BO112/2.13</f>
        <v>442.08584638298839</v>
      </c>
      <c r="BP113" s="75">
        <f t="shared" si="39"/>
        <v>441.51205529533462</v>
      </c>
      <c r="BQ113" s="75">
        <f t="shared" si="39"/>
        <v>440.9416831098107</v>
      </c>
      <c r="BR113" s="75">
        <f t="shared" si="39"/>
        <v>440.37455523351775</v>
      </c>
      <c r="BS113" s="75">
        <f t="shared" si="39"/>
        <v>439.81052476180247</v>
      </c>
      <c r="BT113" s="75">
        <f t="shared" si="39"/>
        <v>439.24946782063392</v>
      </c>
      <c r="BU113" s="75">
        <f t="shared" si="39"/>
        <v>438.69127969368958</v>
      </c>
      <c r="BV113" s="75">
        <f t="shared" si="39"/>
        <v>438.13587160193771</v>
      </c>
      <c r="BW113" s="75">
        <f t="shared" si="39"/>
        <v>437.58316802578236</v>
      </c>
      <c r="BX113" s="75">
        <f t="shared" si="39"/>
        <v>437.03310447835435</v>
      </c>
      <c r="BY113" s="75">
        <f t="shared" si="39"/>
        <v>436.48562565393956</v>
      </c>
      <c r="BZ113" s="75">
        <f t="shared" si="39"/>
        <v>435.94068388833813</v>
      </c>
      <c r="CA113" s="75">
        <f t="shared" si="39"/>
        <v>435.39823787859956</v>
      </c>
      <c r="CB113" s="75">
        <f t="shared" si="39"/>
        <v>434.85825161843206</v>
      </c>
      <c r="CC113" s="75">
        <f t="shared" si="39"/>
        <v>434.32069351294916</v>
      </c>
      <c r="CD113" s="75">
        <f t="shared" si="39"/>
        <v>433.7855356425377</v>
      </c>
      <c r="CE113" s="75">
        <f t="shared" si="39"/>
        <v>433.25275315072241</v>
      </c>
      <c r="CF113" s="75">
        <f t="shared" si="39"/>
        <v>432.722323735136</v>
      </c>
      <c r="CG113" s="75">
        <f t="shared" si="39"/>
        <v>432.1942272242224</v>
      </c>
      <c r="CH113" s="75">
        <f t="shared" si="39"/>
        <v>431.66844522522985</v>
      </c>
      <c r="CI113" s="75">
        <f t="shared" si="39"/>
        <v>431.14496083148083</v>
      </c>
      <c r="CJ113" s="75">
        <f t="shared" si="39"/>
        <v>430.62375837893364</v>
      </c>
      <c r="CK113" s="75">
        <f t="shared" si="39"/>
        <v>430.10482324372913</v>
      </c>
      <c r="CL113" s="75">
        <f t="shared" si="39"/>
        <v>429.58814167381837</v>
      </c>
      <c r="CM113" s="75">
        <f t="shared" si="39"/>
        <v>429.0737006489291</v>
      </c>
      <c r="CN113" s="75">
        <f t="shared" si="39"/>
        <v>428.56148776409617</v>
      </c>
      <c r="CO113" s="75">
        <f t="shared" si="39"/>
        <v>428.05149113278577</v>
      </c>
      <c r="CP113" s="75">
        <f t="shared" si="39"/>
        <v>427.54369930631276</v>
      </c>
      <c r="CQ113" s="75">
        <f t="shared" si="39"/>
        <v>427.03810120680612</v>
      </c>
      <c r="CR113" s="75">
        <f t="shared" si="39"/>
        <v>426.53468607143924</v>
      </c>
      <c r="CS113" s="75">
        <f t="shared" si="39"/>
        <v>426.03344340602791</v>
      </c>
      <c r="CT113" s="75">
        <f t="shared" si="39"/>
        <v>425.53436294641807</v>
      </c>
      <c r="CU113" s="75">
        <f t="shared" si="39"/>
        <v>425.03743462634952</v>
      </c>
      <c r="CV113" s="75">
        <f t="shared" si="39"/>
        <v>424.5426485507067</v>
      </c>
      <c r="CW113" s="75">
        <f t="shared" si="39"/>
        <v>424.04999497324724</v>
      </c>
      <c r="CX113" s="75">
        <f t="shared" si="39"/>
        <v>423.55946427805503</v>
      </c>
    </row>
    <row r="114" spans="1:102" ht="15">
      <c r="A114" s="107" t="s">
        <v>52</v>
      </c>
      <c r="B114" s="75">
        <f>B59</f>
        <v>1600</v>
      </c>
      <c r="C114" s="75">
        <f t="shared" ref="C114:BN114" si="40">B112*$B64/100+B114*$B65/100+B115*$B66/100</f>
        <v>1618.6835000000001</v>
      </c>
      <c r="D114" s="75">
        <f t="shared" si="40"/>
        <v>1641.4350800350003</v>
      </c>
      <c r="E114" s="75">
        <f t="shared" si="40"/>
        <v>1672.0120617744496</v>
      </c>
      <c r="F114" s="75">
        <f t="shared" si="40"/>
        <v>1709.766833429853</v>
      </c>
      <c r="G114" s="75">
        <f t="shared" si="40"/>
        <v>1753.7882346770268</v>
      </c>
      <c r="H114" s="75">
        <f t="shared" si="40"/>
        <v>1802.8988880260774</v>
      </c>
      <c r="I114" s="75">
        <f t="shared" si="40"/>
        <v>1855.8070635593699</v>
      </c>
      <c r="J114" s="75">
        <f t="shared" si="40"/>
        <v>1911.1968639187771</v>
      </c>
      <c r="K114" s="75">
        <f t="shared" si="40"/>
        <v>1967.7766596999586</v>
      </c>
      <c r="L114" s="75">
        <f t="shared" si="40"/>
        <v>2024.3029395951228</v>
      </c>
      <c r="M114" s="75">
        <f t="shared" si="40"/>
        <v>2079.5921075574001</v>
      </c>
      <c r="N114" s="75">
        <f t="shared" si="40"/>
        <v>2132.529119586362</v>
      </c>
      <c r="O114" s="75">
        <f t="shared" si="40"/>
        <v>2182.0878753243501</v>
      </c>
      <c r="P114" s="75">
        <f t="shared" si="40"/>
        <v>2227.3325751904176</v>
      </c>
      <c r="Q114" s="75">
        <f t="shared" si="40"/>
        <v>2267.4014774939515</v>
      </c>
      <c r="R114" s="75">
        <f t="shared" si="40"/>
        <v>2301.5058674542456</v>
      </c>
      <c r="S114" s="75">
        <f t="shared" si="40"/>
        <v>2329.356344228871</v>
      </c>
      <c r="T114" s="75">
        <f t="shared" si="40"/>
        <v>2351.9953261118421</v>
      </c>
      <c r="U114" s="75">
        <f t="shared" si="40"/>
        <v>2370.2923398049838</v>
      </c>
      <c r="V114" s="75">
        <f t="shared" si="40"/>
        <v>2384.9725999056691</v>
      </c>
      <c r="W114" s="75">
        <f t="shared" si="40"/>
        <v>2396.6408832207539</v>
      </c>
      <c r="X114" s="75">
        <f t="shared" si="40"/>
        <v>2405.8014686493407</v>
      </c>
      <c r="Y114" s="75">
        <f t="shared" si="40"/>
        <v>2412.8747879202069</v>
      </c>
      <c r="Z114" s="75">
        <f t="shared" si="40"/>
        <v>2418.211327270139</v>
      </c>
      <c r="AA114" s="75">
        <f t="shared" si="40"/>
        <v>2422.5814576148646</v>
      </c>
      <c r="AB114" s="75">
        <f t="shared" si="40"/>
        <v>2426.3623398134573</v>
      </c>
      <c r="AC114" s="75">
        <f t="shared" si="40"/>
        <v>2429.8702908346081</v>
      </c>
      <c r="AD114" s="75">
        <f t="shared" si="40"/>
        <v>2433.3662400724988</v>
      </c>
      <c r="AE114" s="75">
        <f t="shared" si="40"/>
        <v>2437.0626176508199</v>
      </c>
      <c r="AF114" s="75">
        <f t="shared" si="40"/>
        <v>2441.1306742264742</v>
      </c>
      <c r="AG114" s="75">
        <f t="shared" si="40"/>
        <v>2445.7078491815264</v>
      </c>
      <c r="AH114" s="75">
        <f t="shared" si="40"/>
        <v>2448.9480838876079</v>
      </c>
      <c r="AI114" s="75">
        <f t="shared" si="40"/>
        <v>2451.078594930545</v>
      </c>
      <c r="AJ114" s="75">
        <f t="shared" si="40"/>
        <v>2452.2884025155918</v>
      </c>
      <c r="AK114" s="75">
        <f t="shared" si="40"/>
        <v>2452.7347466809301</v>
      </c>
      <c r="AL114" s="75">
        <f t="shared" si="40"/>
        <v>2452.5484263453986</v>
      </c>
      <c r="AM114" s="75">
        <f t="shared" si="40"/>
        <v>2451.8382419026411</v>
      </c>
      <c r="AN114" s="75">
        <f t="shared" si="40"/>
        <v>2450.6946917813857</v>
      </c>
      <c r="AO114" s="75">
        <f t="shared" si="40"/>
        <v>2449.1930481719746</v>
      </c>
      <c r="AP114" s="75">
        <f t="shared" si="40"/>
        <v>2447.3959161240045</v>
      </c>
      <c r="AQ114" s="75">
        <f t="shared" si="40"/>
        <v>2445.3553627422471</v>
      </c>
      <c r="AR114" s="75">
        <f t="shared" si="40"/>
        <v>2443.1146886592164</v>
      </c>
      <c r="AS114" s="75">
        <f t="shared" si="40"/>
        <v>2440.7099018524964</v>
      </c>
      <c r="AT114" s="75">
        <f t="shared" si="40"/>
        <v>2438.1709437949548</v>
      </c>
      <c r="AU114" s="75">
        <f t="shared" si="40"/>
        <v>2435.5227095361911</v>
      </c>
      <c r="AV114" s="75">
        <f t="shared" si="40"/>
        <v>2432.7858963308299</v>
      </c>
      <c r="AW114" s="75">
        <f t="shared" si="40"/>
        <v>2429.9777096178491</v>
      </c>
      <c r="AX114" s="75">
        <f t="shared" si="40"/>
        <v>2427.1124503186738</v>
      </c>
      <c r="AY114" s="75">
        <f t="shared" si="40"/>
        <v>2424.2020033968624</v>
      </c>
      <c r="AZ114" s="75">
        <f t="shared" si="40"/>
        <v>2421.2562442727772</v>
      </c>
      <c r="BA114" s="75">
        <f t="shared" si="40"/>
        <v>2418.2833768994196</v>
      </c>
      <c r="BB114" s="75">
        <f t="shared" si="40"/>
        <v>2415.2902149862607</v>
      </c>
      <c r="BC114" s="75">
        <f t="shared" si="40"/>
        <v>2412.2824159280021</v>
      </c>
      <c r="BD114" s="75">
        <f t="shared" si="40"/>
        <v>2409.2646753893555</v>
      </c>
      <c r="BE114" s="75">
        <f t="shared" si="40"/>
        <v>2406.240889160767</v>
      </c>
      <c r="BF114" s="75">
        <f t="shared" si="40"/>
        <v>2403.2142877883002</v>
      </c>
      <c r="BG114" s="75">
        <f t="shared" si="40"/>
        <v>2400.1875485558921</v>
      </c>
      <c r="BH114" s="75">
        <f t="shared" si="40"/>
        <v>2397.1628886286485</v>
      </c>
      <c r="BI114" s="75">
        <f t="shared" si="40"/>
        <v>2394.1421425255321</v>
      </c>
      <c r="BJ114" s="75">
        <f t="shared" si="40"/>
        <v>2391.1268265571625</v>
      </c>
      <c r="BK114" s="75">
        <f t="shared" si="40"/>
        <v>2388.1181924212424</v>
      </c>
      <c r="BL114" s="75">
        <f t="shared" si="40"/>
        <v>2385.1172688370775</v>
      </c>
      <c r="BM114" s="75">
        <f t="shared" si="40"/>
        <v>2382.124905600595</v>
      </c>
      <c r="BN114" s="75">
        <f t="shared" si="40"/>
        <v>2379.1418000791768</v>
      </c>
      <c r="BO114" s="75">
        <f t="shared" ref="BO114:CX114" si="41">BN112*$B64/100+BN114*$B65/100+BN115*$B66/100</f>
        <v>2376.1685229334448</v>
      </c>
      <c r="BP114" s="75">
        <f t="shared" si="41"/>
        <v>2373.205539505137</v>
      </c>
      <c r="BQ114" s="75">
        <f t="shared" si="41"/>
        <v>2370.253227601268</v>
      </c>
      <c r="BR114" s="75">
        <f t="shared" si="41"/>
        <v>2367.3118922817507</v>
      </c>
      <c r="BS114" s="75">
        <f t="shared" si="41"/>
        <v>2364.3817781553525</v>
      </c>
      <c r="BT114" s="75">
        <f t="shared" si="41"/>
        <v>2361.4630796037945</v>
      </c>
      <c r="BU114" s="75">
        <f t="shared" si="41"/>
        <v>2358.5559492830739</v>
      </c>
      <c r="BV114" s="75">
        <f t="shared" si="41"/>
        <v>2355.6605051922711</v>
      </c>
      <c r="BW114" s="75">
        <f t="shared" si="41"/>
        <v>2352.7768365511961</v>
      </c>
      <c r="BX114" s="75">
        <f t="shared" si="41"/>
        <v>2349.9050086875814</v>
      </c>
      <c r="BY114" s="75">
        <f t="shared" si="41"/>
        <v>2347.0450671006802</v>
      </c>
      <c r="BZ114" s="75">
        <f t="shared" si="41"/>
        <v>2344.1970408400539</v>
      </c>
      <c r="CA114" s="75">
        <f t="shared" si="41"/>
        <v>2341.3609453149083</v>
      </c>
      <c r="CB114" s="75">
        <f t="shared" si="41"/>
        <v>2338.5367846299464</v>
      </c>
      <c r="CC114" s="75">
        <f t="shared" si="41"/>
        <v>2335.7245535274956</v>
      </c>
      <c r="CD114" s="75">
        <f t="shared" si="41"/>
        <v>2332.9242390022555</v>
      </c>
      <c r="CE114" s="75">
        <f t="shared" si="41"/>
        <v>2330.1358216438239</v>
      </c>
      <c r="CF114" s="75">
        <f t="shared" si="41"/>
        <v>2327.3592767528662</v>
      </c>
      <c r="CG114" s="75">
        <f t="shared" si="41"/>
        <v>2324.59457526907</v>
      </c>
      <c r="CH114" s="75">
        <f t="shared" si="41"/>
        <v>2321.84168454259</v>
      </c>
      <c r="CI114" s="75">
        <f t="shared" si="41"/>
        <v>2319.100568975362</v>
      </c>
      <c r="CJ114" s="75">
        <f t="shared" si="41"/>
        <v>2316.3711905542045</v>
      </c>
      <c r="CK114" s="75">
        <f t="shared" si="41"/>
        <v>2313.6535092939466</v>
      </c>
      <c r="CL114" s="75">
        <f t="shared" si="41"/>
        <v>2310.9474836057379</v>
      </c>
      <c r="CM114" s="75">
        <f t="shared" si="41"/>
        <v>2308.2530706031489</v>
      </c>
      <c r="CN114" s="75">
        <f t="shared" si="41"/>
        <v>2305.5702263565422</v>
      </c>
      <c r="CO114" s="75">
        <f t="shared" si="41"/>
        <v>2302.898906104434</v>
      </c>
      <c r="CP114" s="75">
        <f t="shared" si="41"/>
        <v>2300.2390644290904</v>
      </c>
      <c r="CQ114" s="75">
        <f t="shared" si="41"/>
        <v>2297.5906554023836</v>
      </c>
      <c r="CR114" s="75">
        <f t="shared" si="41"/>
        <v>2294.9536327069272</v>
      </c>
      <c r="CS114" s="75">
        <f t="shared" si="41"/>
        <v>2292.3279497366429</v>
      </c>
      <c r="CT114" s="75">
        <f t="shared" si="41"/>
        <v>2289.7135596802386</v>
      </c>
      <c r="CU114" s="75">
        <f t="shared" si="41"/>
        <v>2287.11041559047</v>
      </c>
      <c r="CV114" s="75">
        <f t="shared" si="41"/>
        <v>2284.5184704415819</v>
      </c>
      <c r="CW114" s="75">
        <f t="shared" si="41"/>
        <v>2281.9376771769257</v>
      </c>
      <c r="CX114" s="75">
        <f t="shared" si="41"/>
        <v>2279.3679887484018</v>
      </c>
    </row>
    <row r="115" spans="1:102" s="89" customFormat="1" ht="15">
      <c r="A115" s="113" t="s">
        <v>53</v>
      </c>
      <c r="B115" s="75">
        <f>B60</f>
        <v>10010</v>
      </c>
      <c r="C115" s="89">
        <f t="shared" ref="C115:BN115" si="42">($B67/100)*B114+($B68/100)*B115</f>
        <v>10010.4925</v>
      </c>
      <c r="D115" s="89">
        <f t="shared" si="42"/>
        <v>10011.078048125</v>
      </c>
      <c r="E115" s="89">
        <f t="shared" si="42"/>
        <v>10011.776914989081</v>
      </c>
      <c r="F115" s="89">
        <f t="shared" si="42"/>
        <v>10012.628142611711</v>
      </c>
      <c r="G115" s="89">
        <f t="shared" si="42"/>
        <v>10013.667505671901</v>
      </c>
      <c r="H115" s="89">
        <f t="shared" si="42"/>
        <v>10014.926196216031</v>
      </c>
      <c r="I115" s="89">
        <f t="shared" si="42"/>
        <v>10016.429496008999</v>
      </c>
      <c r="J115" s="89">
        <f t="shared" si="42"/>
        <v>10018.196209204789</v>
      </c>
      <c r="K115" s="89">
        <f t="shared" si="42"/>
        <v>10020.238546367478</v>
      </c>
      <c r="L115" s="89">
        <f t="shared" si="42"/>
        <v>10022.562250756202</v>
      </c>
      <c r="M115" s="89">
        <f t="shared" si="42"/>
        <v>10025.16684376611</v>
      </c>
      <c r="N115" s="89">
        <f t="shared" si="42"/>
        <v>10028.045929171072</v>
      </c>
      <c r="O115" s="89">
        <f t="shared" si="42"/>
        <v>10031.187540322126</v>
      </c>
      <c r="P115" s="89">
        <f t="shared" si="42"/>
        <v>10034.574589043505</v>
      </c>
      <c r="Q115" s="89">
        <f t="shared" si="42"/>
        <v>10038.185320977673</v>
      </c>
      <c r="R115" s="89">
        <f t="shared" si="42"/>
        <v>10041.993689374409</v>
      </c>
      <c r="S115" s="89">
        <f t="shared" si="42"/>
        <v>10045.96972344465</v>
      </c>
      <c r="T115" s="89">
        <f t="shared" si="42"/>
        <v>10050.082027873212</v>
      </c>
      <c r="U115" s="89">
        <f t="shared" si="42"/>
        <v>10054.304442982866</v>
      </c>
      <c r="V115" s="89">
        <f t="shared" si="42"/>
        <v>10058.615176349655</v>
      </c>
      <c r="W115" s="89">
        <f t="shared" si="42"/>
        <v>10062.996077966922</v>
      </c>
      <c r="X115" s="89">
        <f t="shared" si="42"/>
        <v>10067.432035324549</v>
      </c>
      <c r="Y115" s="89">
        <f t="shared" si="42"/>
        <v>10071.910468641301</v>
      </c>
      <c r="Z115" s="89">
        <f t="shared" si="42"/>
        <v>10076.420909729422</v>
      </c>
      <c r="AA115" s="89">
        <f t="shared" si="42"/>
        <v>10080.954650683476</v>
      </c>
      <c r="AB115" s="89">
        <f t="shared" si="42"/>
        <v>10085.506841983537</v>
      </c>
      <c r="AC115" s="89">
        <f t="shared" si="42"/>
        <v>10090.074523551117</v>
      </c>
      <c r="AD115" s="89">
        <f t="shared" si="42"/>
        <v>10094.656319112626</v>
      </c>
      <c r="AE115" s="89">
        <f t="shared" si="42"/>
        <v>10099.252158073654</v>
      </c>
      <c r="AF115" s="89">
        <f t="shared" si="42"/>
        <v>10103.863032043351</v>
      </c>
      <c r="AG115" s="89">
        <f t="shared" si="42"/>
        <v>10108.490788140451</v>
      </c>
      <c r="AH115" s="89">
        <f t="shared" si="42"/>
        <v>10113.137959295253</v>
      </c>
      <c r="AI115" s="89">
        <f t="shared" si="42"/>
        <v>10117.797846245217</v>
      </c>
      <c r="AJ115" s="89">
        <f t="shared" si="42"/>
        <v>10122.464890835185</v>
      </c>
      <c r="AK115" s="89">
        <f t="shared" si="42"/>
        <v>10127.134484179634</v>
      </c>
      <c r="AL115" s="89">
        <f t="shared" si="42"/>
        <v>10131.802807049904</v>
      </c>
      <c r="AM115" s="89">
        <f t="shared" si="42"/>
        <v>10136.466697076343</v>
      </c>
      <c r="AN115" s="89">
        <f t="shared" si="42"/>
        <v>10141.123538263049</v>
      </c>
      <c r="AO115" s="89">
        <f t="shared" si="42"/>
        <v>10145.771169068257</v>
      </c>
      <c r="AP115" s="89">
        <f t="shared" si="42"/>
        <v>10150.407805932315</v>
      </c>
      <c r="AQ115" s="89">
        <f t="shared" si="42"/>
        <v>10155.031979658486</v>
      </c>
      <c r="AR115" s="89">
        <f t="shared" si="42"/>
        <v>10159.642482487454</v>
      </c>
      <c r="AS115" s="89">
        <f t="shared" si="42"/>
        <v>10164.238324068885</v>
      </c>
      <c r="AT115" s="89">
        <f t="shared" si="42"/>
        <v>10168.818694835096</v>
      </c>
      <c r="AU115" s="89">
        <f t="shared" si="42"/>
        <v>10173.382935532944</v>
      </c>
      <c r="AV115" s="89">
        <f t="shared" si="42"/>
        <v>10177.930511878974</v>
      </c>
      <c r="AW115" s="89">
        <f t="shared" si="42"/>
        <v>10182.46099347672</v>
      </c>
      <c r="AX115" s="89">
        <f t="shared" si="42"/>
        <v>10186.9740362797</v>
      </c>
      <c r="AY115" s="89">
        <f t="shared" si="42"/>
        <v>10191.469368004084</v>
      </c>
      <c r="AZ115" s="89">
        <f t="shared" si="42"/>
        <v>10195.946775995066</v>
      </c>
      <c r="BA115" s="89">
        <f t="shared" si="42"/>
        <v>10200.406097134433</v>
      </c>
      <c r="BB115" s="89">
        <f t="shared" si="42"/>
        <v>10204.847209446079</v>
      </c>
      <c r="BC115" s="89">
        <f t="shared" si="42"/>
        <v>10209.270025113925</v>
      </c>
      <c r="BD115" s="89">
        <f t="shared" si="42"/>
        <v>10213.67448467473</v>
      </c>
      <c r="BE115" s="89">
        <f t="shared" si="42"/>
        <v>10218.06055218817</v>
      </c>
      <c r="BF115" s="89">
        <f t="shared" si="42"/>
        <v>10222.428211219833</v>
      </c>
      <c r="BG115" s="89">
        <f t="shared" si="42"/>
        <v>10226.77746150036</v>
      </c>
      <c r="BH115" s="89">
        <f t="shared" si="42"/>
        <v>10231.108316147014</v>
      </c>
      <c r="BI115" s="89">
        <f t="shared" si="42"/>
        <v>10235.420799353047</v>
      </c>
      <c r="BJ115" s="89">
        <f t="shared" si="42"/>
        <v>10239.714944466159</v>
      </c>
      <c r="BK115" s="89">
        <f t="shared" si="42"/>
        <v>10243.990792390596</v>
      </c>
      <c r="BL115" s="89">
        <f t="shared" si="42"/>
        <v>10248.248390258408</v>
      </c>
      <c r="BM115" s="89">
        <f t="shared" si="42"/>
        <v>10252.487790309899</v>
      </c>
      <c r="BN115" s="89">
        <f t="shared" si="42"/>
        <v>10256.70904899517</v>
      </c>
      <c r="BO115" s="89">
        <f t="shared" ref="BO115:CX115" si="43">($B67/100)*BN114+($B68/100)*BN115</f>
        <v>10260.912226208819</v>
      </c>
      <c r="BP115" s="89">
        <f t="shared" si="43"/>
        <v>10265.097384653829</v>
      </c>
      <c r="BQ115" s="89">
        <f t="shared" si="43"/>
        <v>10269.264589312865</v>
      </c>
      <c r="BR115" s="89">
        <f t="shared" si="43"/>
        <v>10273.413907008886</v>
      </c>
      <c r="BS115" s="89">
        <f t="shared" si="43"/>
        <v>10277.545406040037</v>
      </c>
      <c r="BT115" s="89">
        <f t="shared" si="43"/>
        <v>10281.659155876285</v>
      </c>
      <c r="BU115" s="89">
        <f t="shared" si="43"/>
        <v>10285.755226907397</v>
      </c>
      <c r="BV115" s="89">
        <f t="shared" si="43"/>
        <v>10289.833690233632</v>
      </c>
      <c r="BW115" s="89">
        <f t="shared" si="43"/>
        <v>10293.894617491918</v>
      </c>
      <c r="BX115" s="89">
        <f t="shared" si="43"/>
        <v>10297.938080711554</v>
      </c>
      <c r="BY115" s="89">
        <f t="shared" si="43"/>
        <v>10301.964152194458</v>
      </c>
      <c r="BZ115" s="89">
        <f t="shared" si="43"/>
        <v>10305.972904415816</v>
      </c>
      <c r="CA115" s="89">
        <f t="shared" si="43"/>
        <v>10309.964409941704</v>
      </c>
      <c r="CB115" s="89">
        <f t="shared" si="43"/>
        <v>10313.938741360822</v>
      </c>
      <c r="CC115" s="89">
        <f t="shared" si="43"/>
        <v>10317.89597122795</v>
      </c>
      <c r="CD115" s="89">
        <f t="shared" si="43"/>
        <v>10321.836172017165</v>
      </c>
      <c r="CE115" s="89">
        <f t="shared" si="43"/>
        <v>10325.759416083163</v>
      </c>
      <c r="CF115" s="89">
        <f t="shared" si="43"/>
        <v>10329.665775629319</v>
      </c>
      <c r="CG115" s="89">
        <f t="shared" si="43"/>
        <v>10333.555322681361</v>
      </c>
      <c r="CH115" s="89">
        <f t="shared" si="43"/>
        <v>10337.428129065695</v>
      </c>
      <c r="CI115" s="89">
        <f t="shared" si="43"/>
        <v>10341.284266391607</v>
      </c>
      <c r="CJ115" s="89">
        <f t="shared" si="43"/>
        <v>10345.12380603669</v>
      </c>
      <c r="CK115" s="89">
        <f t="shared" si="43"/>
        <v>10348.946819134933</v>
      </c>
      <c r="CL115" s="89">
        <f t="shared" si="43"/>
        <v>10352.753376567052</v>
      </c>
      <c r="CM115" s="89">
        <f t="shared" si="43"/>
        <v>10356.543548952655</v>
      </c>
      <c r="CN115" s="89">
        <f t="shared" si="43"/>
        <v>10360.317406643957</v>
      </c>
      <c r="CO115" s="89">
        <f t="shared" si="43"/>
        <v>10364.075019720756</v>
      </c>
      <c r="CP115" s="89">
        <f t="shared" si="43"/>
        <v>10367.816457986488</v>
      </c>
      <c r="CQ115" s="89">
        <f t="shared" si="43"/>
        <v>10371.541790965144</v>
      </c>
      <c r="CR115" s="89">
        <f t="shared" si="43"/>
        <v>10375.251087898932</v>
      </c>
      <c r="CS115" s="89">
        <f t="shared" si="43"/>
        <v>10378.944417746543</v>
      </c>
      <c r="CT115" s="89">
        <f t="shared" si="43"/>
        <v>10382.621849181915</v>
      </c>
      <c r="CU115" s="89">
        <f t="shared" si="43"/>
        <v>10386.28345059343</v>
      </c>
      <c r="CV115" s="89">
        <f t="shared" si="43"/>
        <v>10389.929290083435</v>
      </c>
      <c r="CW115" s="89">
        <f t="shared" si="43"/>
        <v>10393.55943546808</v>
      </c>
      <c r="CX115" s="89">
        <f t="shared" si="43"/>
        <v>10397.173954277363</v>
      </c>
    </row>
    <row r="116" spans="1:102" s="89" customFormat="1">
      <c r="A116" s="86" t="s">
        <v>95</v>
      </c>
      <c r="B116" s="75"/>
      <c r="C116" s="75"/>
      <c r="D116" s="75"/>
      <c r="E116" s="75"/>
      <c r="F116" s="75"/>
      <c r="G116" s="75"/>
    </row>
    <row r="117" spans="1:102" s="89" customFormat="1" ht="15">
      <c r="A117" s="107" t="s">
        <v>96</v>
      </c>
      <c r="B117" s="75">
        <f>+B110*10</f>
        <v>79.896907537688435</v>
      </c>
      <c r="C117" s="75">
        <f>+C110*10+B117</f>
        <v>165.5086587674968</v>
      </c>
      <c r="D117" s="75">
        <f t="shared" ref="D117:BI117" si="44">+D110*10+C117</f>
        <v>259.61527316708464</v>
      </c>
      <c r="E117" s="75">
        <f t="shared" si="44"/>
        <v>358.61885151179064</v>
      </c>
      <c r="F117" s="75">
        <f t="shared" si="44"/>
        <v>458.62056832319223</v>
      </c>
      <c r="G117" s="75">
        <f t="shared" si="44"/>
        <v>556.68283693819285</v>
      </c>
      <c r="H117" s="75">
        <f t="shared" si="44"/>
        <v>650.5153316479749</v>
      </c>
      <c r="I117" s="75">
        <f t="shared" si="44"/>
        <v>738.24269864968187</v>
      </c>
      <c r="J117" s="75">
        <f t="shared" si="44"/>
        <v>818.25851814657938</v>
      </c>
      <c r="K117" s="75">
        <f t="shared" si="44"/>
        <v>889.15079290384949</v>
      </c>
      <c r="L117" s="75">
        <f t="shared" si="44"/>
        <v>949.68605798000181</v>
      </c>
      <c r="M117" s="75">
        <f t="shared" si="44"/>
        <v>998.91465338720514</v>
      </c>
      <c r="N117" s="75">
        <f t="shared" si="44"/>
        <v>1036.03738838448</v>
      </c>
      <c r="O117" s="75">
        <f t="shared" si="44"/>
        <v>1060.2578304360029</v>
      </c>
      <c r="P117" s="75">
        <f t="shared" si="44"/>
        <v>1070.8834879293095</v>
      </c>
      <c r="Q117" s="75">
        <f t="shared" si="44"/>
        <v>1070.8834879293095</v>
      </c>
      <c r="R117" s="75">
        <f t="shared" si="44"/>
        <v>1070.8834879293095</v>
      </c>
      <c r="S117" s="75">
        <f t="shared" si="44"/>
        <v>1070.8834879293095</v>
      </c>
      <c r="T117" s="75">
        <f t="shared" si="44"/>
        <v>1070.8834879293095</v>
      </c>
      <c r="U117" s="75">
        <f t="shared" si="44"/>
        <v>1070.8834879293095</v>
      </c>
      <c r="V117" s="75">
        <f t="shared" si="44"/>
        <v>1070.8834879293095</v>
      </c>
      <c r="W117" s="75">
        <f t="shared" si="44"/>
        <v>1070.8834879293095</v>
      </c>
      <c r="X117" s="75">
        <f t="shared" si="44"/>
        <v>1070.8834879293095</v>
      </c>
      <c r="Y117" s="75">
        <f t="shared" si="44"/>
        <v>1074.8687016356039</v>
      </c>
      <c r="Z117" s="75">
        <f t="shared" si="44"/>
        <v>1080.6534578314136</v>
      </c>
      <c r="AA117" s="75">
        <f t="shared" si="44"/>
        <v>1088.2628499449015</v>
      </c>
      <c r="AB117" s="75">
        <f t="shared" si="44"/>
        <v>1097.6828440567228</v>
      </c>
      <c r="AC117" s="75">
        <f t="shared" si="44"/>
        <v>1108.8795798307206</v>
      </c>
      <c r="AD117" s="75">
        <f t="shared" si="44"/>
        <v>1121.8124445964877</v>
      </c>
      <c r="AE117" s="75">
        <f t="shared" si="44"/>
        <v>1136.4446320753716</v>
      </c>
      <c r="AF117" s="75">
        <f t="shared" si="44"/>
        <v>1136.4446320753716</v>
      </c>
      <c r="AG117" s="75">
        <f t="shared" si="44"/>
        <v>1136.4446320753716</v>
      </c>
      <c r="AH117" s="75">
        <f t="shared" si="44"/>
        <v>1136.4446320753716</v>
      </c>
      <c r="AI117" s="75">
        <f t="shared" si="44"/>
        <v>1136.4446320753716</v>
      </c>
      <c r="AJ117" s="75">
        <f t="shared" si="44"/>
        <v>1136.4446320753716</v>
      </c>
      <c r="AK117" s="75">
        <f t="shared" si="44"/>
        <v>1136.4446320753716</v>
      </c>
      <c r="AL117" s="75">
        <f t="shared" si="44"/>
        <v>1136.4446320753716</v>
      </c>
      <c r="AM117" s="75">
        <f t="shared" si="44"/>
        <v>1136.4446320753716</v>
      </c>
      <c r="AN117" s="75">
        <f t="shared" si="44"/>
        <v>1136.4446320753716</v>
      </c>
      <c r="AO117" s="75">
        <f t="shared" si="44"/>
        <v>1136.4446320753716</v>
      </c>
      <c r="AP117" s="75">
        <f t="shared" si="44"/>
        <v>1136.4446320753716</v>
      </c>
      <c r="AQ117" s="75">
        <f t="shared" si="44"/>
        <v>1136.4446320753716</v>
      </c>
      <c r="AR117" s="75">
        <f t="shared" si="44"/>
        <v>1136.4446320753716</v>
      </c>
      <c r="AS117" s="75">
        <f t="shared" si="44"/>
        <v>1136.4446320753716</v>
      </c>
      <c r="AT117" s="75">
        <f t="shared" si="44"/>
        <v>1136.4446320753716</v>
      </c>
      <c r="AU117" s="75">
        <f t="shared" si="44"/>
        <v>1136.4446320753716</v>
      </c>
      <c r="AV117" s="75">
        <f t="shared" si="44"/>
        <v>1136.4446320753716</v>
      </c>
      <c r="AW117" s="75">
        <f t="shared" si="44"/>
        <v>1136.4446320753716</v>
      </c>
      <c r="AX117" s="75">
        <f t="shared" si="44"/>
        <v>1136.4446320753716</v>
      </c>
      <c r="AY117" s="75">
        <f t="shared" si="44"/>
        <v>1136.4446320753716</v>
      </c>
      <c r="AZ117" s="75">
        <f t="shared" si="44"/>
        <v>1136.4446320753716</v>
      </c>
      <c r="BA117" s="75">
        <f t="shared" si="44"/>
        <v>1136.4446320753716</v>
      </c>
      <c r="BB117" s="75">
        <f t="shared" si="44"/>
        <v>1136.4446320753716</v>
      </c>
      <c r="BC117" s="75">
        <f t="shared" si="44"/>
        <v>1136.4446320753716</v>
      </c>
      <c r="BD117" s="75">
        <f t="shared" si="44"/>
        <v>1136.4446320753716</v>
      </c>
      <c r="BE117" s="75">
        <f t="shared" si="44"/>
        <v>1136.4446320753716</v>
      </c>
      <c r="BF117" s="75">
        <f t="shared" si="44"/>
        <v>1136.4446320753716</v>
      </c>
      <c r="BG117" s="75">
        <f t="shared" si="44"/>
        <v>1136.4446320753716</v>
      </c>
      <c r="BH117" s="75">
        <f t="shared" si="44"/>
        <v>1136.4446320753716</v>
      </c>
      <c r="BI117" s="75">
        <f t="shared" si="44"/>
        <v>1136.4446320753716</v>
      </c>
    </row>
    <row r="118" spans="1:102" s="89" customFormat="1" ht="15">
      <c r="A118" s="107" t="s">
        <v>97</v>
      </c>
      <c r="B118" s="75">
        <f t="shared" ref="B118:BI118" si="45">+B117/$B$55</f>
        <v>1.3316151256281406E-2</v>
      </c>
      <c r="C118" s="75">
        <f t="shared" si="45"/>
        <v>2.7584776461249468E-2</v>
      </c>
      <c r="D118" s="75">
        <f t="shared" si="45"/>
        <v>4.3269212194514108E-2</v>
      </c>
      <c r="E118" s="75">
        <f t="shared" si="45"/>
        <v>5.9769808585298442E-2</v>
      </c>
      <c r="F118" s="75">
        <f t="shared" si="45"/>
        <v>7.6436761387198709E-2</v>
      </c>
      <c r="G118" s="75">
        <f t="shared" si="45"/>
        <v>9.2780472823032145E-2</v>
      </c>
      <c r="H118" s="75">
        <f t="shared" si="45"/>
        <v>0.10841922194132915</v>
      </c>
      <c r="I118" s="75">
        <f t="shared" si="45"/>
        <v>0.12304044977494698</v>
      </c>
      <c r="J118" s="75">
        <f t="shared" si="45"/>
        <v>0.13637641969109657</v>
      </c>
      <c r="K118" s="75">
        <f t="shared" si="45"/>
        <v>0.14819179881730826</v>
      </c>
      <c r="L118" s="75">
        <f t="shared" si="45"/>
        <v>0.15828100966333364</v>
      </c>
      <c r="M118" s="75">
        <f t="shared" si="45"/>
        <v>0.1664857755645342</v>
      </c>
      <c r="N118" s="75">
        <f t="shared" si="45"/>
        <v>0.17267289806408001</v>
      </c>
      <c r="O118" s="75">
        <f t="shared" si="45"/>
        <v>0.17670963840600049</v>
      </c>
      <c r="P118" s="75">
        <f t="shared" si="45"/>
        <v>0.17848058132155159</v>
      </c>
      <c r="Q118" s="75">
        <f t="shared" si="45"/>
        <v>0.17848058132155159</v>
      </c>
      <c r="R118" s="75">
        <f t="shared" si="45"/>
        <v>0.17848058132155159</v>
      </c>
      <c r="S118" s="75">
        <f t="shared" si="45"/>
        <v>0.17848058132155159</v>
      </c>
      <c r="T118" s="75">
        <f t="shared" si="45"/>
        <v>0.17848058132155159</v>
      </c>
      <c r="U118" s="75">
        <f t="shared" si="45"/>
        <v>0.17848058132155159</v>
      </c>
      <c r="V118" s="75">
        <f t="shared" si="45"/>
        <v>0.17848058132155159</v>
      </c>
      <c r="W118" s="75">
        <f t="shared" si="45"/>
        <v>0.17848058132155159</v>
      </c>
      <c r="X118" s="75">
        <f t="shared" si="45"/>
        <v>0.17848058132155159</v>
      </c>
      <c r="Y118" s="75">
        <f t="shared" si="45"/>
        <v>0.17914478360593397</v>
      </c>
      <c r="Z118" s="75">
        <f t="shared" si="45"/>
        <v>0.18010890963856893</v>
      </c>
      <c r="AA118" s="75">
        <f t="shared" si="45"/>
        <v>0.18137714165748359</v>
      </c>
      <c r="AB118" s="75">
        <f t="shared" si="45"/>
        <v>0.18294714067612047</v>
      </c>
      <c r="AC118" s="75">
        <f t="shared" si="45"/>
        <v>0.1848132633051201</v>
      </c>
      <c r="AD118" s="75">
        <f t="shared" si="45"/>
        <v>0.18696874076608128</v>
      </c>
      <c r="AE118" s="75">
        <f t="shared" si="45"/>
        <v>0.1894074386792286</v>
      </c>
      <c r="AF118" s="75">
        <f t="shared" si="45"/>
        <v>0.1894074386792286</v>
      </c>
      <c r="AG118" s="75">
        <f t="shared" si="45"/>
        <v>0.1894074386792286</v>
      </c>
      <c r="AH118" s="75">
        <f t="shared" si="45"/>
        <v>0.1894074386792286</v>
      </c>
      <c r="AI118" s="75">
        <f t="shared" si="45"/>
        <v>0.1894074386792286</v>
      </c>
      <c r="AJ118" s="75">
        <f t="shared" si="45"/>
        <v>0.1894074386792286</v>
      </c>
      <c r="AK118" s="75">
        <f t="shared" si="45"/>
        <v>0.1894074386792286</v>
      </c>
      <c r="AL118" s="75">
        <f t="shared" si="45"/>
        <v>0.1894074386792286</v>
      </c>
      <c r="AM118" s="75">
        <f t="shared" si="45"/>
        <v>0.1894074386792286</v>
      </c>
      <c r="AN118" s="75">
        <f t="shared" si="45"/>
        <v>0.1894074386792286</v>
      </c>
      <c r="AO118" s="75">
        <f t="shared" si="45"/>
        <v>0.1894074386792286</v>
      </c>
      <c r="AP118" s="75">
        <f t="shared" si="45"/>
        <v>0.1894074386792286</v>
      </c>
      <c r="AQ118" s="75">
        <f t="shared" si="45"/>
        <v>0.1894074386792286</v>
      </c>
      <c r="AR118" s="75">
        <f t="shared" si="45"/>
        <v>0.1894074386792286</v>
      </c>
      <c r="AS118" s="75">
        <f t="shared" si="45"/>
        <v>0.1894074386792286</v>
      </c>
      <c r="AT118" s="75">
        <f t="shared" si="45"/>
        <v>0.1894074386792286</v>
      </c>
      <c r="AU118" s="75">
        <f t="shared" si="45"/>
        <v>0.1894074386792286</v>
      </c>
      <c r="AV118" s="75">
        <f t="shared" si="45"/>
        <v>0.1894074386792286</v>
      </c>
      <c r="AW118" s="75">
        <f t="shared" si="45"/>
        <v>0.1894074386792286</v>
      </c>
      <c r="AX118" s="75">
        <f t="shared" si="45"/>
        <v>0.1894074386792286</v>
      </c>
      <c r="AY118" s="75">
        <f t="shared" si="45"/>
        <v>0.1894074386792286</v>
      </c>
      <c r="AZ118" s="75">
        <f t="shared" si="45"/>
        <v>0.1894074386792286</v>
      </c>
      <c r="BA118" s="75">
        <f t="shared" si="45"/>
        <v>0.1894074386792286</v>
      </c>
      <c r="BB118" s="75">
        <f t="shared" si="45"/>
        <v>0.1894074386792286</v>
      </c>
      <c r="BC118" s="75">
        <f t="shared" si="45"/>
        <v>0.1894074386792286</v>
      </c>
      <c r="BD118" s="75">
        <f t="shared" si="45"/>
        <v>0.1894074386792286</v>
      </c>
      <c r="BE118" s="75">
        <f t="shared" si="45"/>
        <v>0.1894074386792286</v>
      </c>
      <c r="BF118" s="75">
        <f t="shared" si="45"/>
        <v>0.1894074386792286</v>
      </c>
      <c r="BG118" s="75">
        <f t="shared" si="45"/>
        <v>0.1894074386792286</v>
      </c>
      <c r="BH118" s="75">
        <f t="shared" si="45"/>
        <v>0.1894074386792286</v>
      </c>
      <c r="BI118" s="75">
        <f t="shared" si="45"/>
        <v>0.1894074386792286</v>
      </c>
    </row>
    <row r="119" spans="1:102" s="89" customFormat="1" ht="15">
      <c r="A119" s="107" t="s">
        <v>149</v>
      </c>
      <c r="B119" s="117">
        <f>+MAX(B118:BI118)</f>
        <v>0.1894074386792286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</row>
    <row r="120" spans="1:102">
      <c r="A120" s="86" t="s">
        <v>20</v>
      </c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02" ht="30">
      <c r="A121" s="107" t="s">
        <v>54</v>
      </c>
      <c r="B121" s="135">
        <f>B73</f>
        <v>0.83</v>
      </c>
      <c r="C121" s="135">
        <f>C73</f>
        <v>0.98</v>
      </c>
      <c r="D121" s="75">
        <f t="shared" ref="D121:BO121" si="46">C121+$B75*(D122-($B$77/$B76)*C121-$B78*(C121-C123))</f>
        <v>1.3479769617048156</v>
      </c>
      <c r="E121" s="75">
        <f t="shared" si="46"/>
        <v>1.6761057570001419</v>
      </c>
      <c r="F121" s="75">
        <f t="shared" si="46"/>
        <v>1.9661136583866692</v>
      </c>
      <c r="G121" s="75">
        <f t="shared" si="46"/>
        <v>2.2187144154783129</v>
      </c>
      <c r="H121" s="75">
        <f t="shared" si="46"/>
        <v>2.4347496642729514</v>
      </c>
      <c r="I121" s="75">
        <f t="shared" si="46"/>
        <v>2.615395976668327</v>
      </c>
      <c r="J121" s="75">
        <f t="shared" si="46"/>
        <v>2.7620373409818963</v>
      </c>
      <c r="K121" s="75">
        <f t="shared" si="46"/>
        <v>2.8760741182494294</v>
      </c>
      <c r="L121" s="75">
        <f t="shared" si="46"/>
        <v>2.9587747702570844</v>
      </c>
      <c r="M121" s="75">
        <f t="shared" si="46"/>
        <v>3.0222609746301887</v>
      </c>
      <c r="N121" s="75">
        <f t="shared" si="46"/>
        <v>3.0639980839748828</v>
      </c>
      <c r="O121" s="75">
        <f t="shared" si="46"/>
        <v>3.0822215935966204</v>
      </c>
      <c r="P121" s="75">
        <f t="shared" si="46"/>
        <v>3.0754749924959488</v>
      </c>
      <c r="Q121" s="75">
        <f t="shared" si="46"/>
        <v>3.0440488653150801</v>
      </c>
      <c r="R121" s="75">
        <f t="shared" si="46"/>
        <v>2.9947940440037142</v>
      </c>
      <c r="S121" s="75">
        <f t="shared" si="46"/>
        <v>2.9374298396870309</v>
      </c>
      <c r="T121" s="75">
        <f t="shared" si="46"/>
        <v>2.8780493077158016</v>
      </c>
      <c r="U121" s="75">
        <f t="shared" si="46"/>
        <v>2.8203259637190277</v>
      </c>
      <c r="V121" s="75">
        <f t="shared" si="46"/>
        <v>2.7663352743419169</v>
      </c>
      <c r="W121" s="75">
        <f t="shared" si="46"/>
        <v>2.7171126329929987</v>
      </c>
      <c r="X121" s="75">
        <f t="shared" si="46"/>
        <v>2.6730308694905087</v>
      </c>
      <c r="Y121" s="75">
        <f t="shared" si="46"/>
        <v>2.6362729932659899</v>
      </c>
      <c r="Z121" s="75">
        <f t="shared" si="46"/>
        <v>2.608875991752337</v>
      </c>
      <c r="AA121" s="75">
        <f t="shared" si="46"/>
        <v>2.5905033331230478</v>
      </c>
      <c r="AB121" s="75">
        <f t="shared" si="46"/>
        <v>2.5806084345528588</v>
      </c>
      <c r="AC121" s="75">
        <f t="shared" si="46"/>
        <v>2.5785087740314987</v>
      </c>
      <c r="AD121" s="75">
        <f t="shared" si="46"/>
        <v>2.5834549783210004</v>
      </c>
      <c r="AE121" s="75">
        <f t="shared" si="46"/>
        <v>2.5946888016960052</v>
      </c>
      <c r="AF121" s="75">
        <f t="shared" si="46"/>
        <v>2.6024894256985704</v>
      </c>
      <c r="AG121" s="75">
        <f t="shared" si="46"/>
        <v>2.600156054792889</v>
      </c>
      <c r="AH121" s="75">
        <f t="shared" si="46"/>
        <v>2.5920569848002399</v>
      </c>
      <c r="AI121" s="75">
        <f t="shared" si="46"/>
        <v>2.5809707660334489</v>
      </c>
      <c r="AJ121" s="75">
        <f t="shared" si="46"/>
        <v>2.5686265549091525</v>
      </c>
      <c r="AK121" s="75">
        <f t="shared" si="46"/>
        <v>2.5560663816646083</v>
      </c>
      <c r="AL121" s="75">
        <f t="shared" si="46"/>
        <v>2.5438871838534363</v>
      </c>
      <c r="AM121" s="75">
        <f t="shared" si="46"/>
        <v>2.5324017860571284</v>
      </c>
      <c r="AN121" s="75">
        <f t="shared" si="46"/>
        <v>2.5217453465965427</v>
      </c>
      <c r="AO121" s="75">
        <f t="shared" si="46"/>
        <v>2.5119452082634672</v>
      </c>
      <c r="AP121" s="75">
        <f t="shared" si="46"/>
        <v>2.5029662712315677</v>
      </c>
      <c r="AQ121" s="75">
        <f t="shared" si="46"/>
        <v>2.4947400632316854</v>
      </c>
      <c r="AR121" s="75">
        <f t="shared" si="46"/>
        <v>2.4871830116038445</v>
      </c>
      <c r="AS121" s="75">
        <f t="shared" si="46"/>
        <v>2.4802076146631249</v>
      </c>
      <c r="AT121" s="75">
        <f t="shared" si="46"/>
        <v>2.4737289881487663</v>
      </c>
      <c r="AU121" s="75">
        <f t="shared" si="46"/>
        <v>2.4676684378153406</v>
      </c>
      <c r="AV121" s="75">
        <f t="shared" si="46"/>
        <v>2.4619551534929975</v>
      </c>
      <c r="AW121" s="75">
        <f t="shared" si="46"/>
        <v>2.4565267463338922</v>
      </c>
      <c r="AX121" s="75">
        <f t="shared" si="46"/>
        <v>2.4513291005391515</v>
      </c>
      <c r="AY121" s="75">
        <f t="shared" si="46"/>
        <v>2.4463158436506292</v>
      </c>
      <c r="AZ121" s="75">
        <f t="shared" si="46"/>
        <v>2.4414476283946529</v>
      </c>
      <c r="BA121" s="75">
        <f t="shared" si="46"/>
        <v>2.4366913457230774</v>
      </c>
      <c r="BB121" s="75">
        <f t="shared" si="46"/>
        <v>2.4320193406861739</v>
      </c>
      <c r="BC121" s="75">
        <f t="shared" si="46"/>
        <v>2.4274086716948635</v>
      </c>
      <c r="BD121" s="75">
        <f t="shared" si="46"/>
        <v>2.4228404339199923</v>
      </c>
      <c r="BE121" s="75">
        <f t="shared" si="46"/>
        <v>2.4182991552181705</v>
      </c>
      <c r="BF121" s="75">
        <f t="shared" si="46"/>
        <v>2.4137722655047398</v>
      </c>
      <c r="BG121" s="75">
        <f t="shared" si="46"/>
        <v>2.4092496361998315</v>
      </c>
      <c r="BH121" s="75">
        <f t="shared" si="46"/>
        <v>2.40472318411067</v>
      </c>
      <c r="BI121" s="75">
        <f t="shared" si="46"/>
        <v>2.4001865331252961</v>
      </c>
      <c r="BJ121" s="75">
        <f t="shared" si="46"/>
        <v>2.3332347121233719</v>
      </c>
      <c r="BK121" s="75">
        <f t="shared" si="46"/>
        <v>2.2857002880535502</v>
      </c>
      <c r="BL121" s="75">
        <f t="shared" si="46"/>
        <v>2.2513252553857077</v>
      </c>
      <c r="BM121" s="75">
        <f t="shared" si="46"/>
        <v>2.2258734973772811</v>
      </c>
      <c r="BN121" s="75">
        <f t="shared" si="46"/>
        <v>2.2064773110808384</v>
      </c>
      <c r="BO121" s="75">
        <f t="shared" si="46"/>
        <v>2.191195161542272</v>
      </c>
      <c r="BP121" s="75">
        <f t="shared" ref="BP121:CX121" si="47">BO121+$B75*(BP122-($B$77/$B76)*BO121-$B78*(BO121-BO123))</f>
        <v>2.1787123835879658</v>
      </c>
      <c r="BQ121" s="75">
        <f t="shared" si="47"/>
        <v>2.1681386228336033</v>
      </c>
      <c r="BR121" s="75">
        <f t="shared" si="47"/>
        <v>2.1588707451128544</v>
      </c>
      <c r="BS121" s="75">
        <f t="shared" si="47"/>
        <v>2.1505000522038178</v>
      </c>
      <c r="BT121" s="75">
        <f t="shared" si="47"/>
        <v>2.1427494825796796</v>
      </c>
      <c r="BU121" s="75">
        <f t="shared" si="47"/>
        <v>2.1354311053309143</v>
      </c>
      <c r="BV121" s="75">
        <f t="shared" si="47"/>
        <v>2.1284173482936932</v>
      </c>
      <c r="BW121" s="75">
        <f t="shared" si="47"/>
        <v>2.1216215215595309</v>
      </c>
      <c r="BX121" s="75">
        <f t="shared" si="47"/>
        <v>2.1149846323254726</v>
      </c>
      <c r="BY121" s="75">
        <f t="shared" si="47"/>
        <v>2.1084664580262475</v>
      </c>
      <c r="BZ121" s="75">
        <f t="shared" si="47"/>
        <v>2.1020395018013365</v>
      </c>
      <c r="CA121" s="75">
        <f t="shared" si="47"/>
        <v>2.0956848990538384</v>
      </c>
      <c r="CB121" s="75">
        <f t="shared" si="47"/>
        <v>2.0893896448172722</v>
      </c>
      <c r="CC121" s="75">
        <f t="shared" si="47"/>
        <v>2.0831447153274798</v>
      </c>
      <c r="CD121" s="75">
        <f t="shared" si="47"/>
        <v>2.0769437950448868</v>
      </c>
      <c r="CE121" s="75">
        <f t="shared" si="47"/>
        <v>2.0707824136677773</v>
      </c>
      <c r="CF121" s="75">
        <f t="shared" si="47"/>
        <v>2.0646573608210748</v>
      </c>
      <c r="CG121" s="75">
        <f t="shared" si="47"/>
        <v>2.0585662888432261</v>
      </c>
      <c r="CH121" s="75">
        <f t="shared" si="47"/>
        <v>2.0525074430217152</v>
      </c>
      <c r="CI121" s="75">
        <f t="shared" si="47"/>
        <v>2.0464794782089339</v>
      </c>
      <c r="CJ121" s="75">
        <f t="shared" si="47"/>
        <v>2.0404813340054027</v>
      </c>
      <c r="CK121" s="75">
        <f t="shared" si="47"/>
        <v>2.0345121496709662</v>
      </c>
      <c r="CL121" s="75">
        <f t="shared" si="47"/>
        <v>2.0285712060001679</v>
      </c>
      <c r="CM121" s="75">
        <f t="shared" si="47"/>
        <v>2.0226578855119262</v>
      </c>
      <c r="CN121" s="75">
        <f t="shared" si="47"/>
        <v>2.0167716450896318</v>
      </c>
      <c r="CO121" s="75">
        <f t="shared" si="47"/>
        <v>2.0109119970948477</v>
      </c>
      <c r="CP121" s="75">
        <f t="shared" si="47"/>
        <v>2.0050784962561794</v>
      </c>
      <c r="CQ121" s="75">
        <f t="shared" si="47"/>
        <v>1.9992707305012125</v>
      </c>
      <c r="CR121" s="75">
        <f t="shared" si="47"/>
        <v>1.9934883144866233</v>
      </c>
      <c r="CS121" s="75">
        <f t="shared" si="47"/>
        <v>1.9877308849797852</v>
      </c>
      <c r="CT121" s="75">
        <f t="shared" si="47"/>
        <v>1.9819980975153375</v>
      </c>
      <c r="CU121" s="75">
        <f t="shared" si="47"/>
        <v>1.9762896239335863</v>
      </c>
      <c r="CV121" s="75">
        <f t="shared" si="47"/>
        <v>1.9706051505321687</v>
      </c>
      <c r="CW121" s="75">
        <f t="shared" si="47"/>
        <v>1.9649443766471195</v>
      </c>
      <c r="CX121" s="75">
        <f t="shared" si="47"/>
        <v>1.169564662589647</v>
      </c>
    </row>
    <row r="122" spans="1:102" s="109" customFormat="1" ht="30">
      <c r="A122" s="108" t="s">
        <v>55</v>
      </c>
      <c r="B122" s="109">
        <f t="shared" ref="B122:BM122" si="48">$B$77*((LOG(( ((B112+C112)/2) +0.000001)/596.4)/LOG(2)))+B70</f>
        <v>2.4946851411366682</v>
      </c>
      <c r="C122" s="109">
        <f t="shared" si="48"/>
        <v>2.8251301355360487</v>
      </c>
      <c r="D122" s="109">
        <f t="shared" si="48"/>
        <v>3.2218024081962291</v>
      </c>
      <c r="E122" s="109">
        <f t="shared" si="48"/>
        <v>3.5668235652266445</v>
      </c>
      <c r="F122" s="109">
        <f t="shared" si="48"/>
        <v>3.8554949758672836</v>
      </c>
      <c r="G122" s="109">
        <f t="shared" si="48"/>
        <v>4.0863972366761807</v>
      </c>
      <c r="H122" s="109">
        <f t="shared" si="48"/>
        <v>4.2620106299267819</v>
      </c>
      <c r="I122" s="109">
        <f t="shared" si="48"/>
        <v>4.3859514848063101</v>
      </c>
      <c r="J122" s="109">
        <f t="shared" si="48"/>
        <v>4.4616742917037095</v>
      </c>
      <c r="K122" s="109">
        <f t="shared" si="48"/>
        <v>4.4919726619160558</v>
      </c>
      <c r="L122" s="109">
        <f t="shared" si="48"/>
        <v>4.4788983083775431</v>
      </c>
      <c r="M122" s="109">
        <f t="shared" si="48"/>
        <v>4.4770673324469206</v>
      </c>
      <c r="N122" s="109">
        <f t="shared" si="48"/>
        <v>4.4346599588104141</v>
      </c>
      <c r="O122" s="109">
        <f t="shared" si="48"/>
        <v>4.3518618339451152</v>
      </c>
      <c r="P122" s="109">
        <f t="shared" si="48"/>
        <v>4.2278153762514465</v>
      </c>
      <c r="Q122" s="109">
        <f t="shared" si="48"/>
        <v>4.0690551326064242</v>
      </c>
      <c r="R122" s="109">
        <f t="shared" si="48"/>
        <v>3.9078788450794089</v>
      </c>
      <c r="S122" s="109">
        <f t="shared" si="48"/>
        <v>3.7686386897181836</v>
      </c>
      <c r="T122" s="109">
        <f t="shared" si="48"/>
        <v>3.6486364004847034</v>
      </c>
      <c r="U122" s="109">
        <f t="shared" si="48"/>
        <v>3.5453852141029225</v>
      </c>
      <c r="V122" s="109">
        <f t="shared" si="48"/>
        <v>3.4566290744650816</v>
      </c>
      <c r="W122" s="109">
        <f t="shared" si="48"/>
        <v>3.3803481942230027</v>
      </c>
      <c r="X122" s="109">
        <f t="shared" si="48"/>
        <v>3.3147544291740836</v>
      </c>
      <c r="Y122" s="109">
        <f t="shared" si="48"/>
        <v>3.2689472482180455</v>
      </c>
      <c r="Z122" s="109">
        <f t="shared" si="48"/>
        <v>3.2453343514390403</v>
      </c>
      <c r="AA122" s="109">
        <f t="shared" si="48"/>
        <v>3.235369779271144</v>
      </c>
      <c r="AB122" s="109">
        <f t="shared" si="48"/>
        <v>3.2373322033649234</v>
      </c>
      <c r="AC122" s="109">
        <f t="shared" si="48"/>
        <v>3.2495576426089205</v>
      </c>
      <c r="AD122" s="109">
        <f t="shared" si="48"/>
        <v>3.270528768614668</v>
      </c>
      <c r="AE122" s="109">
        <f t="shared" si="48"/>
        <v>3.2989261588924026</v>
      </c>
      <c r="AF122" s="109">
        <f t="shared" si="48"/>
        <v>3.2903898128873084</v>
      </c>
      <c r="AG122" s="109">
        <f t="shared" si="48"/>
        <v>3.2447654249215314</v>
      </c>
      <c r="AH122" s="109">
        <f t="shared" si="48"/>
        <v>3.2052751267784529</v>
      </c>
      <c r="AI122" s="109">
        <f t="shared" si="48"/>
        <v>3.1709590948703354</v>
      </c>
      <c r="AJ122" s="109">
        <f t="shared" si="48"/>
        <v>3.1409999143814256</v>
      </c>
      <c r="AK122" s="109">
        <f t="shared" si="48"/>
        <v>3.1147039638693466</v>
      </c>
      <c r="AL122" s="109">
        <f t="shared" si="48"/>
        <v>3.091484448185795</v>
      </c>
      <c r="AM122" s="109">
        <f t="shared" si="48"/>
        <v>3.0708462036786193</v>
      </c>
      <c r="AN122" s="109">
        <f t="shared" si="48"/>
        <v>3.0523722755182585</v>
      </c>
      <c r="AO122" s="109">
        <f t="shared" si="48"/>
        <v>3.035712187939958</v>
      </c>
      <c r="AP122" s="109">
        <f t="shared" si="48"/>
        <v>3.020571782038167</v>
      </c>
      <c r="AQ122" s="109">
        <f t="shared" si="48"/>
        <v>3.0067044727236629</v>
      </c>
      <c r="AR122" s="109">
        <f t="shared" si="48"/>
        <v>2.9939037690584112</v>
      </c>
      <c r="AS122" s="109">
        <f t="shared" si="48"/>
        <v>2.9819969048631862</v>
      </c>
      <c r="AT122" s="109">
        <f t="shared" si="48"/>
        <v>2.9708394352620315</v>
      </c>
      <c r="AU122" s="109">
        <f t="shared" si="48"/>
        <v>2.960310666910527</v>
      </c>
      <c r="AV122" s="109">
        <f t="shared" si="48"/>
        <v>2.9503098031813146</v>
      </c>
      <c r="AW122" s="109">
        <f t="shared" si="48"/>
        <v>2.9407526993367514</v>
      </c>
      <c r="AX122" s="109">
        <f t="shared" si="48"/>
        <v>2.9315691359570764</v>
      </c>
      <c r="AY122" s="109">
        <f t="shared" si="48"/>
        <v>2.922700531185948</v>
      </c>
      <c r="AZ122" s="109">
        <f t="shared" si="48"/>
        <v>2.9140980234927172</v>
      </c>
      <c r="BA122" s="109">
        <f t="shared" si="48"/>
        <v>2.9057208665620999</v>
      </c>
      <c r="BB122" s="109">
        <f t="shared" si="48"/>
        <v>2.8975350866244982</v>
      </c>
      <c r="BC122" s="109">
        <f t="shared" si="48"/>
        <v>2.8895123601035291</v>
      </c>
      <c r="BD122" s="109">
        <f t="shared" si="48"/>
        <v>2.8816290759778451</v>
      </c>
      <c r="BE122" s="109">
        <f t="shared" si="48"/>
        <v>2.8738655528405905</v>
      </c>
      <c r="BF122" s="109">
        <f t="shared" si="48"/>
        <v>2.8662053854012934</v>
      </c>
      <c r="BG122" s="109">
        <f t="shared" si="48"/>
        <v>2.8586348992170749</v>
      </c>
      <c r="BH122" s="109">
        <f t="shared" si="48"/>
        <v>2.8511426958600286</v>
      </c>
      <c r="BI122" s="109">
        <f t="shared" si="48"/>
        <v>2.8437192736134951</v>
      </c>
      <c r="BJ122" s="109">
        <f t="shared" si="48"/>
        <v>2.536356640264664</v>
      </c>
      <c r="BK122" s="109">
        <f t="shared" si="48"/>
        <v>2.5290482138303951</v>
      </c>
      <c r="BL122" s="109">
        <f t="shared" si="48"/>
        <v>2.5217885746962962</v>
      </c>
      <c r="BM122" s="109">
        <f t="shared" si="48"/>
        <v>2.5145731190773737</v>
      </c>
      <c r="BN122" s="109">
        <f t="shared" ref="BN122:CX122" si="49">$B$77*((LOG(( ((BN112+BO112)/2) +0.000001)/596.4)/LOG(2)))+BN70</f>
        <v>2.5073980070230788</v>
      </c>
      <c r="BO122" s="109">
        <f t="shared" si="49"/>
        <v>2.5002600346913848</v>
      </c>
      <c r="BP122" s="109">
        <f t="shared" si="49"/>
        <v>2.4931565279611791</v>
      </c>
      <c r="BQ122" s="109">
        <f t="shared" si="49"/>
        <v>2.4860852538230636</v>
      </c>
      <c r="BR122" s="109">
        <f t="shared" si="49"/>
        <v>2.4790443465811296</v>
      </c>
      <c r="BS122" s="109">
        <f t="shared" si="49"/>
        <v>2.4720322463925113</v>
      </c>
      <c r="BT122" s="109">
        <f t="shared" si="49"/>
        <v>2.4650476480838646</v>
      </c>
      <c r="BU122" s="109">
        <f t="shared" si="49"/>
        <v>2.4580894585275401</v>
      </c>
      <c r="BV122" s="109">
        <f t="shared" si="49"/>
        <v>2.4511567611469309</v>
      </c>
      <c r="BW122" s="109">
        <f t="shared" si="49"/>
        <v>2.4442487863592026</v>
      </c>
      <c r="BX122" s="109">
        <f t="shared" si="49"/>
        <v>2.4373648869627154</v>
      </c>
      <c r="BY122" s="109">
        <f t="shared" si="49"/>
        <v>2.4305045176423001</v>
      </c>
      <c r="BZ122" s="109">
        <f t="shared" si="49"/>
        <v>2.4236672179036942</v>
      </c>
      <c r="CA122" s="109">
        <f t="shared" si="49"/>
        <v>2.4168525978635871</v>
      </c>
      <c r="CB122" s="109">
        <f t="shared" si="49"/>
        <v>2.4100603264175851</v>
      </c>
      <c r="CC122" s="109">
        <f t="shared" si="49"/>
        <v>2.4032901213883151</v>
      </c>
      <c r="CD122" s="109">
        <f t="shared" si="49"/>
        <v>2.396541741322372</v>
      </c>
      <c r="CE122" s="109">
        <f t="shared" si="49"/>
        <v>2.3898149786602265</v>
      </c>
      <c r="CF122" s="109">
        <f t="shared" si="49"/>
        <v>2.3831096540493957</v>
      </c>
      <c r="CG122" s="109">
        <f t="shared" si="49"/>
        <v>2.3764256116095468</v>
      </c>
      <c r="CH122" s="109">
        <f t="shared" si="49"/>
        <v>2.369762714990248</v>
      </c>
      <c r="CI122" s="109">
        <f t="shared" si="49"/>
        <v>2.3631208440887335</v>
      </c>
      <c r="CJ122" s="109">
        <f t="shared" si="49"/>
        <v>2.3564998923172005</v>
      </c>
      <c r="CK122" s="109">
        <f t="shared" si="49"/>
        <v>2.3498997643277004</v>
      </c>
      <c r="CL122" s="109">
        <f t="shared" si="49"/>
        <v>2.343320374118012</v>
      </c>
      <c r="CM122" s="109">
        <f t="shared" si="49"/>
        <v>2.3367616434547673</v>
      </c>
      <c r="CN122" s="109">
        <f t="shared" si="49"/>
        <v>2.3302235005606824</v>
      </c>
      <c r="CO122" s="109">
        <f t="shared" si="49"/>
        <v>2.323705879021742</v>
      </c>
      <c r="CP122" s="109">
        <f t="shared" si="49"/>
        <v>2.3172087168774733</v>
      </c>
      <c r="CQ122" s="109">
        <f t="shared" si="49"/>
        <v>2.3107319558637012</v>
      </c>
      <c r="CR122" s="109">
        <f t="shared" si="49"/>
        <v>2.3042755407822288</v>
      </c>
      <c r="CS122" s="109">
        <f t="shared" si="49"/>
        <v>2.2978394189762286</v>
      </c>
      <c r="CT122" s="109">
        <f t="shared" si="49"/>
        <v>2.291423539893612</v>
      </c>
      <c r="CU122" s="109">
        <f t="shared" si="49"/>
        <v>2.285027854723682</v>
      </c>
      <c r="CV122" s="109">
        <f t="shared" si="49"/>
        <v>2.2786523160947887</v>
      </c>
      <c r="CW122" s="109">
        <f t="shared" si="49"/>
        <v>2.272296877822761</v>
      </c>
      <c r="CX122" s="109">
        <f t="shared" si="49"/>
        <v>-1.5308767310074105</v>
      </c>
    </row>
    <row r="123" spans="1:102" ht="30">
      <c r="A123" s="107" t="s">
        <v>56</v>
      </c>
      <c r="B123" s="75">
        <f>B74</f>
        <v>6.7999999999999996E-3</v>
      </c>
      <c r="C123" s="75">
        <f t="shared" ref="C123:BN123" si="50">B123+$B79*(B121-B123)</f>
        <v>4.7960000000000003E-2</v>
      </c>
      <c r="D123" s="75">
        <f t="shared" si="50"/>
        <v>9.4562000000000007E-2</v>
      </c>
      <c r="E123" s="75">
        <f t="shared" si="50"/>
        <v>0.15723274808524079</v>
      </c>
      <c r="F123" s="75">
        <f t="shared" si="50"/>
        <v>0.23317639853098585</v>
      </c>
      <c r="G123" s="75">
        <f t="shared" si="50"/>
        <v>0.31982326152377005</v>
      </c>
      <c r="H123" s="75">
        <f t="shared" si="50"/>
        <v>0.41476781922149719</v>
      </c>
      <c r="I123" s="75">
        <f t="shared" si="50"/>
        <v>0.51576691147406994</v>
      </c>
      <c r="J123" s="75">
        <f t="shared" si="50"/>
        <v>0.62074836473378281</v>
      </c>
      <c r="K123" s="75">
        <f t="shared" si="50"/>
        <v>0.72781281354618854</v>
      </c>
      <c r="L123" s="75">
        <f t="shared" si="50"/>
        <v>0.83522587878135057</v>
      </c>
      <c r="M123" s="75">
        <f t="shared" si="50"/>
        <v>0.94140332335513732</v>
      </c>
      <c r="N123" s="75">
        <f t="shared" si="50"/>
        <v>1.0454462059188898</v>
      </c>
      <c r="O123" s="75">
        <f t="shared" si="50"/>
        <v>1.1463737998216894</v>
      </c>
      <c r="P123" s="75">
        <f t="shared" si="50"/>
        <v>1.243166189510436</v>
      </c>
      <c r="Q123" s="75">
        <f t="shared" si="50"/>
        <v>1.3347816296597117</v>
      </c>
      <c r="R123" s="75">
        <f t="shared" si="50"/>
        <v>1.4202449914424802</v>
      </c>
      <c r="S123" s="75">
        <f t="shared" si="50"/>
        <v>1.4989724440705419</v>
      </c>
      <c r="T123" s="75">
        <f t="shared" si="50"/>
        <v>1.5708953138513664</v>
      </c>
      <c r="U123" s="75">
        <f t="shared" si="50"/>
        <v>1.6362530135445881</v>
      </c>
      <c r="V123" s="75">
        <f t="shared" si="50"/>
        <v>1.6954566610533099</v>
      </c>
      <c r="W123" s="75">
        <f t="shared" si="50"/>
        <v>1.7490005917177402</v>
      </c>
      <c r="X123" s="75">
        <f t="shared" si="50"/>
        <v>1.7974061937815031</v>
      </c>
      <c r="Y123" s="75">
        <f t="shared" si="50"/>
        <v>1.8411874275669533</v>
      </c>
      <c r="Z123" s="75">
        <f t="shared" si="50"/>
        <v>1.8809417058519051</v>
      </c>
      <c r="AA123" s="75">
        <f t="shared" si="50"/>
        <v>1.9173384201469268</v>
      </c>
      <c r="AB123" s="75">
        <f t="shared" si="50"/>
        <v>1.9509966657957329</v>
      </c>
      <c r="AC123" s="75">
        <f t="shared" si="50"/>
        <v>1.9824772542335893</v>
      </c>
      <c r="AD123" s="75">
        <f t="shared" si="50"/>
        <v>2.0122788302234849</v>
      </c>
      <c r="AE123" s="75">
        <f t="shared" si="50"/>
        <v>2.0408376376283606</v>
      </c>
      <c r="AF123" s="75">
        <f t="shared" si="50"/>
        <v>2.0685301958317428</v>
      </c>
      <c r="AG123" s="75">
        <f t="shared" si="50"/>
        <v>2.0952281573250842</v>
      </c>
      <c r="AH123" s="75">
        <f t="shared" si="50"/>
        <v>2.1204745521984742</v>
      </c>
      <c r="AI123" s="75">
        <f t="shared" si="50"/>
        <v>2.1440536738285627</v>
      </c>
      <c r="AJ123" s="75">
        <f t="shared" si="50"/>
        <v>2.165899528438807</v>
      </c>
      <c r="AK123" s="75">
        <f t="shared" si="50"/>
        <v>2.1860358797623243</v>
      </c>
      <c r="AL123" s="75">
        <f t="shared" si="50"/>
        <v>2.2045374048574384</v>
      </c>
      <c r="AM123" s="75">
        <f t="shared" si="50"/>
        <v>2.2215048938072384</v>
      </c>
      <c r="AN123" s="75">
        <f t="shared" si="50"/>
        <v>2.2370497384197328</v>
      </c>
      <c r="AO123" s="75">
        <f t="shared" si="50"/>
        <v>2.2512845188285731</v>
      </c>
      <c r="AP123" s="75">
        <f t="shared" si="50"/>
        <v>2.2643175533003177</v>
      </c>
      <c r="AQ123" s="75">
        <f t="shared" si="50"/>
        <v>2.2762499891968804</v>
      </c>
      <c r="AR123" s="75">
        <f t="shared" si="50"/>
        <v>2.2871744928986208</v>
      </c>
      <c r="AS123" s="75">
        <f t="shared" si="50"/>
        <v>2.2971749188338819</v>
      </c>
      <c r="AT123" s="75">
        <f t="shared" si="50"/>
        <v>2.3063265536253441</v>
      </c>
      <c r="AU123" s="75">
        <f t="shared" si="50"/>
        <v>2.3146966753515152</v>
      </c>
      <c r="AV123" s="75">
        <f t="shared" si="50"/>
        <v>2.3223452634747064</v>
      </c>
      <c r="AW123" s="75">
        <f t="shared" si="50"/>
        <v>2.3293257579756208</v>
      </c>
      <c r="AX123" s="75">
        <f t="shared" si="50"/>
        <v>2.3356858073935345</v>
      </c>
      <c r="AY123" s="75">
        <f t="shared" si="50"/>
        <v>2.3414679720508151</v>
      </c>
      <c r="AZ123" s="75">
        <f t="shared" si="50"/>
        <v>2.3467103656308059</v>
      </c>
      <c r="BA123" s="75">
        <f t="shared" si="50"/>
        <v>2.3514472287689983</v>
      </c>
      <c r="BB123" s="75">
        <f t="shared" si="50"/>
        <v>2.3557094346167022</v>
      </c>
      <c r="BC123" s="75">
        <f t="shared" si="50"/>
        <v>2.3595249299201759</v>
      </c>
      <c r="BD123" s="75">
        <f t="shared" si="50"/>
        <v>2.3629191170089103</v>
      </c>
      <c r="BE123" s="75">
        <f t="shared" si="50"/>
        <v>2.3659151828544642</v>
      </c>
      <c r="BF123" s="75">
        <f t="shared" si="50"/>
        <v>2.3685343814726494</v>
      </c>
      <c r="BG123" s="75">
        <f t="shared" si="50"/>
        <v>2.370796275674254</v>
      </c>
      <c r="BH123" s="75">
        <f t="shared" si="50"/>
        <v>2.3727189437005327</v>
      </c>
      <c r="BI123" s="75">
        <f t="shared" si="50"/>
        <v>2.3743191557210395</v>
      </c>
      <c r="BJ123" s="75">
        <f t="shared" si="50"/>
        <v>2.3756125245912525</v>
      </c>
      <c r="BK123" s="75">
        <f t="shared" si="50"/>
        <v>2.3734936339678585</v>
      </c>
      <c r="BL123" s="75">
        <f t="shared" si="50"/>
        <v>2.3691039666721432</v>
      </c>
      <c r="BM123" s="75">
        <f t="shared" si="50"/>
        <v>2.3632150311078215</v>
      </c>
      <c r="BN123" s="75">
        <f t="shared" si="50"/>
        <v>2.3563479544212944</v>
      </c>
      <c r="BO123" s="75">
        <f t="shared" ref="BO123:CX123" si="51">BN123+$B79*(BN121-BN123)</f>
        <v>2.3488544222542718</v>
      </c>
      <c r="BP123" s="75">
        <f t="shared" si="51"/>
        <v>2.3409714592186717</v>
      </c>
      <c r="BQ123" s="75">
        <f t="shared" si="51"/>
        <v>2.3328585054371365</v>
      </c>
      <c r="BR123" s="75">
        <f t="shared" si="51"/>
        <v>2.3246225113069596</v>
      </c>
      <c r="BS123" s="75">
        <f t="shared" si="51"/>
        <v>2.3163349229972545</v>
      </c>
      <c r="BT123" s="75">
        <f t="shared" si="51"/>
        <v>2.3080431794575826</v>
      </c>
      <c r="BU123" s="75">
        <f t="shared" si="51"/>
        <v>2.2997784946136877</v>
      </c>
      <c r="BV123" s="75">
        <f t="shared" si="51"/>
        <v>2.2915611251495491</v>
      </c>
      <c r="BW123" s="75">
        <f t="shared" si="51"/>
        <v>2.2834039363067564</v>
      </c>
      <c r="BX123" s="75">
        <f t="shared" si="51"/>
        <v>2.275314815569395</v>
      </c>
      <c r="BY123" s="75">
        <f t="shared" si="51"/>
        <v>2.267298306407199</v>
      </c>
      <c r="BZ123" s="75">
        <f t="shared" si="51"/>
        <v>2.2593567139881516</v>
      </c>
      <c r="CA123" s="75">
        <f t="shared" si="51"/>
        <v>2.2514908533788107</v>
      </c>
      <c r="CB123" s="75">
        <f t="shared" si="51"/>
        <v>2.2437005556625622</v>
      </c>
      <c r="CC123" s="75">
        <f t="shared" si="51"/>
        <v>2.2359850101202978</v>
      </c>
      <c r="CD123" s="75">
        <f t="shared" si="51"/>
        <v>2.2283429953806571</v>
      </c>
      <c r="CE123" s="75">
        <f t="shared" si="51"/>
        <v>2.2207730353638686</v>
      </c>
      <c r="CF123" s="75">
        <f t="shared" si="51"/>
        <v>2.2132735042790639</v>
      </c>
      <c r="CG123" s="75">
        <f t="shared" si="51"/>
        <v>2.2058426971061644</v>
      </c>
      <c r="CH123" s="75">
        <f t="shared" si="51"/>
        <v>2.1984788766930174</v>
      </c>
      <c r="CI123" s="75">
        <f t="shared" si="51"/>
        <v>2.1911803050094525</v>
      </c>
      <c r="CJ123" s="75">
        <f t="shared" si="51"/>
        <v>2.1839452636694268</v>
      </c>
      <c r="CK123" s="75">
        <f t="shared" si="51"/>
        <v>2.1767720671862256</v>
      </c>
      <c r="CL123" s="75">
        <f t="shared" si="51"/>
        <v>2.1696590713104627</v>
      </c>
      <c r="CM123" s="75">
        <f t="shared" si="51"/>
        <v>2.1626046780449477</v>
      </c>
      <c r="CN123" s="75">
        <f t="shared" si="51"/>
        <v>2.1556073384182968</v>
      </c>
      <c r="CO123" s="75">
        <f t="shared" si="51"/>
        <v>2.1486655537518633</v>
      </c>
      <c r="CP123" s="75">
        <f t="shared" si="51"/>
        <v>2.1417778759190127</v>
      </c>
      <c r="CQ123" s="75">
        <f t="shared" si="51"/>
        <v>2.134942906935871</v>
      </c>
      <c r="CR123" s="75">
        <f t="shared" si="51"/>
        <v>2.128159298114138</v>
      </c>
      <c r="CS123" s="75">
        <f t="shared" si="51"/>
        <v>2.1214257489327624</v>
      </c>
      <c r="CT123" s="75">
        <f t="shared" si="51"/>
        <v>2.1147410057351137</v>
      </c>
      <c r="CU123" s="75">
        <f t="shared" si="51"/>
        <v>2.1081038603241247</v>
      </c>
      <c r="CV123" s="75">
        <f t="shared" si="51"/>
        <v>2.1015131485045977</v>
      </c>
      <c r="CW123" s="75">
        <f t="shared" si="51"/>
        <v>2.0949677486059763</v>
      </c>
      <c r="CX123" s="75">
        <f t="shared" si="51"/>
        <v>2.0884665800080335</v>
      </c>
    </row>
    <row r="124" spans="1:102">
      <c r="A124" s="86" t="s">
        <v>37</v>
      </c>
    </row>
    <row r="125" spans="1:102" ht="15">
      <c r="A125" s="107" t="s">
        <v>57</v>
      </c>
      <c r="B125" s="75">
        <f>B98-B101</f>
        <v>41.664969276361354</v>
      </c>
      <c r="C125" s="75">
        <f t="shared" ref="C125:BH125" si="52">C98-C101</f>
        <v>66.165533091321919</v>
      </c>
      <c r="D125" s="75">
        <f t="shared" si="52"/>
        <v>93.270346603048168</v>
      </c>
      <c r="E125" s="75">
        <f t="shared" si="52"/>
        <v>122.35891274879741</v>
      </c>
      <c r="F125" s="75">
        <f t="shared" si="52"/>
        <v>153.30942870111755</v>
      </c>
      <c r="G125" s="75">
        <f t="shared" si="52"/>
        <v>186.19696530397766</v>
      </c>
      <c r="H125" s="75">
        <f t="shared" si="52"/>
        <v>221.11886122997711</v>
      </c>
      <c r="I125" s="75">
        <f t="shared" si="52"/>
        <v>258.1517189108859</v>
      </c>
      <c r="J125" s="75">
        <f t="shared" si="52"/>
        <v>297.30553904385772</v>
      </c>
      <c r="K125" s="75">
        <f t="shared" si="52"/>
        <v>338.56306419849017</v>
      </c>
      <c r="L125" s="75">
        <f t="shared" si="52"/>
        <v>381.88253730597552</v>
      </c>
      <c r="M125" s="75">
        <f t="shared" si="52"/>
        <v>427.11942498725404</v>
      </c>
      <c r="N125" s="75">
        <f t="shared" si="52"/>
        <v>474.24106741124262</v>
      </c>
      <c r="O125" s="75">
        <f t="shared" si="52"/>
        <v>523.19540453555771</v>
      </c>
      <c r="P125" s="75">
        <f t="shared" si="52"/>
        <v>573.95209917371244</v>
      </c>
      <c r="Q125" s="75">
        <f t="shared" si="52"/>
        <v>626.74719150392957</v>
      </c>
      <c r="R125" s="75">
        <f t="shared" si="52"/>
        <v>682.3157349260191</v>
      </c>
      <c r="S125" s="75">
        <f t="shared" si="52"/>
        <v>739.8893605325195</v>
      </c>
      <c r="T125" s="75">
        <f t="shared" si="52"/>
        <v>799.28060946362143</v>
      </c>
      <c r="U125" s="75">
        <f t="shared" si="52"/>
        <v>860.34242753007777</v>
      </c>
      <c r="V125" s="75">
        <f t="shared" si="52"/>
        <v>922.9411118389869</v>
      </c>
      <c r="W125" s="75">
        <f t="shared" si="52"/>
        <v>986.90273311720853</v>
      </c>
      <c r="X125" s="75">
        <f t="shared" si="52"/>
        <v>1051.5136925996776</v>
      </c>
      <c r="Y125" s="75">
        <f t="shared" si="52"/>
        <v>1120.3093005518922</v>
      </c>
      <c r="Z125" s="75">
        <f t="shared" si="52"/>
        <v>1189.7474773732965</v>
      </c>
      <c r="AA125" s="75">
        <f t="shared" si="52"/>
        <v>1260.1900593492039</v>
      </c>
      <c r="AB125" s="75">
        <f t="shared" si="52"/>
        <v>1331.7987993802344</v>
      </c>
      <c r="AC125" s="75">
        <f t="shared" si="52"/>
        <v>1404.6779365483194</v>
      </c>
      <c r="AD125" s="75">
        <f t="shared" si="52"/>
        <v>1478.9032035347157</v>
      </c>
      <c r="AE125" s="75">
        <f t="shared" si="52"/>
        <v>1554.5377591963086</v>
      </c>
      <c r="AF125" s="75">
        <f t="shared" si="52"/>
        <v>1630.8738954895755</v>
      </c>
      <c r="AG125" s="75">
        <f t="shared" si="52"/>
        <v>1709.717901473578</v>
      </c>
      <c r="AH125" s="75">
        <f t="shared" si="52"/>
        <v>1790.5571357601523</v>
      </c>
      <c r="AI125" s="75">
        <f t="shared" si="52"/>
        <v>1873.415953594957</v>
      </c>
      <c r="AJ125" s="75">
        <f t="shared" si="52"/>
        <v>1958.335609205827</v>
      </c>
      <c r="AK125" s="75">
        <f t="shared" si="52"/>
        <v>2045.3744635063874</v>
      </c>
      <c r="AL125" s="75">
        <f t="shared" si="52"/>
        <v>2134.6067858118199</v>
      </c>
      <c r="AM125" s="75">
        <f t="shared" si="52"/>
        <v>2226.1211877277383</v>
      </c>
      <c r="AN125" s="75">
        <f t="shared" si="52"/>
        <v>2320.0191643518115</v>
      </c>
      <c r="AO125" s="75">
        <f t="shared" si="52"/>
        <v>2416.4139263714692</v>
      </c>
      <c r="AP125" s="75">
        <f t="shared" si="52"/>
        <v>2515.4295646372352</v>
      </c>
      <c r="AQ125" s="75">
        <f t="shared" si="52"/>
        <v>2617.2005263318865</v>
      </c>
      <c r="AR125" s="75">
        <f t="shared" si="52"/>
        <v>2721.8713598151485</v>
      </c>
      <c r="AS125" s="75">
        <f t="shared" si="52"/>
        <v>2829.5966823858435</v>
      </c>
      <c r="AT125" s="75">
        <f t="shared" si="52"/>
        <v>2940.5413304780859</v>
      </c>
      <c r="AU125" s="75">
        <f t="shared" si="52"/>
        <v>3054.8806596774925</v>
      </c>
      <c r="AV125" s="75">
        <f t="shared" si="52"/>
        <v>3172.8009698653623</v>
      </c>
      <c r="AW125" s="75">
        <f t="shared" si="52"/>
        <v>3294.5000377586839</v>
      </c>
      <c r="AX125" s="75">
        <f t="shared" si="52"/>
        <v>3420.1877448409227</v>
      </c>
      <c r="AY125" s="75">
        <f t="shared" si="52"/>
        <v>3550.0867932334249</v>
      </c>
      <c r="AZ125" s="75">
        <f t="shared" si="52"/>
        <v>3684.4335056236228</v>
      </c>
      <c r="BA125" s="75">
        <f t="shared" si="52"/>
        <v>3823.4787081536019</v>
      </c>
      <c r="BB125" s="75">
        <f t="shared" si="52"/>
        <v>3967.4886973721959</v>
      </c>
      <c r="BC125" s="75">
        <f t="shared" si="52"/>
        <v>4116.7462941268368</v>
      </c>
      <c r="BD125" s="75">
        <f t="shared" si="52"/>
        <v>4271.5519887455248</v>
      </c>
      <c r="BE125" s="75">
        <f t="shared" si="52"/>
        <v>4432.2251831335907</v>
      </c>
      <c r="BF125" s="75">
        <f t="shared" si="52"/>
        <v>4599.1055365612092</v>
      </c>
      <c r="BG125" s="75">
        <f t="shared" si="52"/>
        <v>4772.5544230031383</v>
      </c>
      <c r="BH125" s="75">
        <f t="shared" si="52"/>
        <v>4952.9565089576308</v>
      </c>
      <c r="BI125" s="75">
        <f>+BH125</f>
        <v>4952.9565089576308</v>
      </c>
    </row>
    <row r="126" spans="1:102" ht="15">
      <c r="A126" s="107" t="s">
        <v>58</v>
      </c>
      <c r="B126" s="75">
        <f t="shared" ref="B126:BI126" si="53">(B125/B27)*1000</f>
        <v>6.4989813252786393</v>
      </c>
      <c r="C126" s="75">
        <f t="shared" si="53"/>
        <v>8.8992703307651304</v>
      </c>
      <c r="D126" s="75">
        <f t="shared" si="53"/>
        <v>11.623752097660276</v>
      </c>
      <c r="E126" s="75">
        <f t="shared" si="53"/>
        <v>14.661978699336201</v>
      </c>
      <c r="F126" s="75">
        <f t="shared" si="53"/>
        <v>18.00333232094443</v>
      </c>
      <c r="G126" s="75">
        <f t="shared" si="53"/>
        <v>21.639213129140582</v>
      </c>
      <c r="H126" s="75">
        <f t="shared" si="53"/>
        <v>25.56058773603834</v>
      </c>
      <c r="I126" s="75">
        <f t="shared" si="53"/>
        <v>29.759392989368827</v>
      </c>
      <c r="J126" s="75">
        <f t="shared" si="53"/>
        <v>34.224452036271572</v>
      </c>
      <c r="K126" s="75">
        <f t="shared" si="53"/>
        <v>38.945409750876934</v>
      </c>
      <c r="L126" s="75">
        <f t="shared" si="53"/>
        <v>43.912023668709111</v>
      </c>
      <c r="M126" s="75">
        <f t="shared" si="53"/>
        <v>49.104247439410905</v>
      </c>
      <c r="N126" s="75">
        <f t="shared" si="53"/>
        <v>54.516216398356931</v>
      </c>
      <c r="O126" s="75">
        <f t="shared" si="53"/>
        <v>60.140666934985028</v>
      </c>
      <c r="P126" s="75">
        <f t="shared" si="53"/>
        <v>65.973348544561262</v>
      </c>
      <c r="Q126" s="75">
        <f t="shared" si="53"/>
        <v>72.040942789348179</v>
      </c>
      <c r="R126" s="75">
        <f t="shared" si="53"/>
        <v>78.42767628158461</v>
      </c>
      <c r="S126" s="75">
        <f t="shared" si="53"/>
        <v>85.045077954794067</v>
      </c>
      <c r="T126" s="75">
        <f t="shared" si="53"/>
        <v>91.871514487290668</v>
      </c>
      <c r="U126" s="75">
        <f t="shared" si="53"/>
        <v>98.890033953376019</v>
      </c>
      <c r="V126" s="75">
        <f t="shared" si="53"/>
        <v>106.08524034501013</v>
      </c>
      <c r="W126" s="75">
        <f t="shared" si="53"/>
        <v>113.4371260710578</v>
      </c>
      <c r="X126" s="75">
        <f t="shared" si="53"/>
        <v>120.86365944872007</v>
      </c>
      <c r="Y126" s="75">
        <f t="shared" si="53"/>
        <v>128.7711930855686</v>
      </c>
      <c r="Z126" s="75">
        <f t="shared" si="53"/>
        <v>136.75258858760782</v>
      </c>
      <c r="AA126" s="75">
        <f t="shared" si="53"/>
        <v>144.84943482471988</v>
      </c>
      <c r="AB126" s="75">
        <f t="shared" si="53"/>
        <v>153.08032324490756</v>
      </c>
      <c r="AC126" s="75">
        <f t="shared" si="53"/>
        <v>161.45723488781394</v>
      </c>
      <c r="AD126" s="75">
        <f t="shared" si="53"/>
        <v>169.98887440397544</v>
      </c>
      <c r="AE126" s="75">
        <f t="shared" si="53"/>
        <v>178.68250129209019</v>
      </c>
      <c r="AF126" s="75">
        <f t="shared" si="53"/>
        <v>187.45676972341283</v>
      </c>
      <c r="AG126" s="75">
        <f t="shared" si="53"/>
        <v>196.51929908842587</v>
      </c>
      <c r="AH126" s="75">
        <f t="shared" si="53"/>
        <v>205.81116506681056</v>
      </c>
      <c r="AI126" s="75">
        <f t="shared" si="53"/>
        <v>215.33516709975459</v>
      </c>
      <c r="AJ126" s="75">
        <f t="shared" si="53"/>
        <v>225.09604704584498</v>
      </c>
      <c r="AK126" s="75">
        <f t="shared" si="53"/>
        <v>235.10051305245892</v>
      </c>
      <c r="AL126" s="75">
        <f t="shared" si="53"/>
        <v>245.35710182053779</v>
      </c>
      <c r="AM126" s="75">
        <f t="shared" si="53"/>
        <v>255.87599859105225</v>
      </c>
      <c r="AN126" s="75">
        <f t="shared" si="53"/>
        <v>266.66886946661424</v>
      </c>
      <c r="AO126" s="75">
        <f t="shared" si="53"/>
        <v>277.74872716961079</v>
      </c>
      <c r="AP126" s="75">
        <f t="shared" si="53"/>
        <v>289.12983501602946</v>
      </c>
      <c r="AQ126" s="75">
        <f t="shared" si="53"/>
        <v>300.82764670495123</v>
      </c>
      <c r="AR126" s="75">
        <f t="shared" si="53"/>
        <v>312.85877699032011</v>
      </c>
      <c r="AS126" s="75">
        <f t="shared" si="53"/>
        <v>325.2409979754234</v>
      </c>
      <c r="AT126" s="75">
        <f t="shared" si="53"/>
        <v>337.99325637681238</v>
      </c>
      <c r="AU126" s="75">
        <f t="shared" si="53"/>
        <v>351.13570800891841</v>
      </c>
      <c r="AV126" s="75">
        <f t="shared" si="53"/>
        <v>364.68976665119709</v>
      </c>
      <c r="AW126" s="75">
        <f t="shared" si="53"/>
        <v>378.67816525962212</v>
      </c>
      <c r="AX126" s="75">
        <f t="shared" si="53"/>
        <v>393.12502814263649</v>
      </c>
      <c r="AY126" s="75">
        <f t="shared" si="53"/>
        <v>408.0559532452221</v>
      </c>
      <c r="AZ126" s="75">
        <f t="shared" si="53"/>
        <v>423.49810409466983</v>
      </c>
      <c r="BA126" s="75">
        <f t="shared" si="53"/>
        <v>439.48031128202348</v>
      </c>
      <c r="BB126" s="75">
        <f t="shared" si="53"/>
        <v>456.03318360599968</v>
      </c>
      <c r="BC126" s="75">
        <f t="shared" si="53"/>
        <v>473.18922920998136</v>
      </c>
      <c r="BD126" s="75">
        <f t="shared" si="53"/>
        <v>490.98298721212939</v>
      </c>
      <c r="BE126" s="75">
        <f t="shared" si="53"/>
        <v>509.45117047512542</v>
      </c>
      <c r="BF126" s="75">
        <f t="shared" si="53"/>
        <v>528.63282029439199</v>
      </c>
      <c r="BG126" s="75">
        <f t="shared" si="53"/>
        <v>548.56947390840685</v>
      </c>
      <c r="BH126" s="75">
        <f t="shared" si="53"/>
        <v>569.30534585719909</v>
      </c>
      <c r="BI126" s="75">
        <f t="shared" si="53"/>
        <v>569.30534585719909</v>
      </c>
    </row>
    <row r="127" spans="1:102" ht="15">
      <c r="A127" s="107"/>
      <c r="C127" s="75">
        <f>+LN(C126/B126)/10</f>
        <v>3.1432384263787173E-2</v>
      </c>
      <c r="D127" s="75">
        <f>+LN(D126/C126)/10</f>
        <v>2.670813112037267E-2</v>
      </c>
      <c r="E127" s="75">
        <f>+LN(E126/D126)/10</f>
        <v>2.3220706074655185E-2</v>
      </c>
      <c r="F127" s="75">
        <f>+LN(F126/E126)/10</f>
        <v>2.0529920968316913E-2</v>
      </c>
    </row>
    <row r="128" spans="1:102" s="91" customFormat="1" ht="15">
      <c r="A128" s="118" t="s">
        <v>80</v>
      </c>
      <c r="B128" s="91">
        <f t="shared" ref="B128:BI128" si="54">+(1/(1-$B$19))*(B126)^(1-$B$19)+1</f>
        <v>0.21547398189826927</v>
      </c>
      <c r="C128" s="91">
        <f t="shared" si="54"/>
        <v>0.32957099361864062</v>
      </c>
      <c r="D128" s="91">
        <f t="shared" si="54"/>
        <v>0.41338005328875138</v>
      </c>
      <c r="E128" s="91">
        <f t="shared" si="54"/>
        <v>0.47768355037787802</v>
      </c>
      <c r="F128" s="91">
        <f t="shared" si="54"/>
        <v>0.5286391084612263</v>
      </c>
      <c r="G128" s="91">
        <f t="shared" si="54"/>
        <v>0.57005860280007015</v>
      </c>
      <c r="H128" s="91">
        <f t="shared" si="54"/>
        <v>0.60441066207258376</v>
      </c>
      <c r="I128" s="91">
        <f t="shared" si="54"/>
        <v>0.63337847346309806</v>
      </c>
      <c r="J128" s="91">
        <f t="shared" si="54"/>
        <v>0.65812940805434561</v>
      </c>
      <c r="K128" s="91">
        <f t="shared" si="54"/>
        <v>0.67951931743100968</v>
      </c>
      <c r="L128" s="91">
        <f t="shared" si="54"/>
        <v>0.69818677239468063</v>
      </c>
      <c r="M128" s="91">
        <f t="shared" si="54"/>
        <v>0.71458915858322292</v>
      </c>
      <c r="N128" s="91">
        <f t="shared" si="54"/>
        <v>0.72912611148357409</v>
      </c>
      <c r="O128" s="91">
        <f t="shared" si="54"/>
        <v>0.74210324615351464</v>
      </c>
      <c r="P128" s="91">
        <f t="shared" si="54"/>
        <v>0.75376729741610049</v>
      </c>
      <c r="Q128" s="91">
        <f t="shared" si="54"/>
        <v>0.7643647270642826</v>
      </c>
      <c r="R128" s="91">
        <f t="shared" si="54"/>
        <v>0.77416288256538612</v>
      </c>
      <c r="S128" s="91">
        <f t="shared" si="54"/>
        <v>0.78312704155552915</v>
      </c>
      <c r="T128" s="91">
        <f t="shared" si="54"/>
        <v>0.7913398295513705</v>
      </c>
      <c r="U128" s="91">
        <f t="shared" si="54"/>
        <v>0.79888070746112638</v>
      </c>
      <c r="V128" s="91">
        <f t="shared" si="54"/>
        <v>0.8058208868133121</v>
      </c>
      <c r="W128" s="91">
        <f t="shared" si="54"/>
        <v>0.81221867977868922</v>
      </c>
      <c r="X128" s="91">
        <f t="shared" si="54"/>
        <v>0.81807929686019865</v>
      </c>
      <c r="Y128" s="91">
        <f t="shared" si="54"/>
        <v>0.82375344537077799</v>
      </c>
      <c r="Z128" s="91">
        <f t="shared" si="54"/>
        <v>0.82897396877390861</v>
      </c>
      <c r="AA128" s="91">
        <f t="shared" si="54"/>
        <v>0.83382274026901837</v>
      </c>
      <c r="AB128" s="91">
        <f t="shared" si="54"/>
        <v>0.83835200941191945</v>
      </c>
      <c r="AC128" s="91">
        <f t="shared" si="54"/>
        <v>0.84260126399746038</v>
      </c>
      <c r="AD128" s="91">
        <f t="shared" si="54"/>
        <v>0.84660198260612562</v>
      </c>
      <c r="AE128" s="91">
        <f t="shared" si="54"/>
        <v>0.85038022958533777</v>
      </c>
      <c r="AF128" s="91">
        <f t="shared" si="54"/>
        <v>0.85392381059033728</v>
      </c>
      <c r="AG128" s="91">
        <f t="shared" si="54"/>
        <v>0.85733173085098091</v>
      </c>
      <c r="AH128" s="91">
        <f t="shared" si="54"/>
        <v>0.86058948546458824</v>
      </c>
      <c r="AI128" s="91">
        <f t="shared" si="54"/>
        <v>0.86370732520182214</v>
      </c>
      <c r="AJ128" s="91">
        <f t="shared" si="54"/>
        <v>0.86669511594271498</v>
      </c>
      <c r="AK128" s="91">
        <f t="shared" si="54"/>
        <v>0.86956227750002113</v>
      </c>
      <c r="AL128" s="91">
        <f t="shared" si="54"/>
        <v>0.87231770532128106</v>
      </c>
      <c r="AM128" s="91">
        <f t="shared" si="54"/>
        <v>0.87496971521605527</v>
      </c>
      <c r="AN128" s="91">
        <f t="shared" si="54"/>
        <v>0.87752601870794567</v>
      </c>
      <c r="AO128" s="91">
        <f t="shared" si="54"/>
        <v>0.87999372457640845</v>
      </c>
      <c r="AP128" s="91">
        <f t="shared" si="54"/>
        <v>0.88237935910554044</v>
      </c>
      <c r="AQ128" s="91">
        <f t="shared" si="54"/>
        <v>0.88468889803024076</v>
      </c>
      <c r="AR128" s="91">
        <f t="shared" si="54"/>
        <v>0.88692780471381083</v>
      </c>
      <c r="AS128" s="91">
        <f t="shared" si="54"/>
        <v>0.88910107070056799</v>
      </c>
      <c r="AT128" s="91">
        <f t="shared" si="54"/>
        <v>0.89121325611853741</v>
      </c>
      <c r="AU128" s="91">
        <f t="shared" si="54"/>
        <v>0.89326852839738335</v>
      </c>
      <c r="AV128" s="91">
        <f t="shared" si="54"/>
        <v>0.8952706984562907</v>
      </c>
      <c r="AW128" s="91">
        <f t="shared" si="54"/>
        <v>0.89722325397348879</v>
      </c>
      <c r="AX128" s="91">
        <f t="shared" si="54"/>
        <v>0.89912938963837385</v>
      </c>
      <c r="AY128" s="91">
        <f t="shared" si="54"/>
        <v>0.90099203446097809</v>
      </c>
      <c r="AZ128" s="91">
        <f t="shared" si="54"/>
        <v>0.90281387631059873</v>
      </c>
      <c r="BA128" s="91">
        <f t="shared" si="54"/>
        <v>0.90459738390308742</v>
      </c>
      <c r="BB128" s="91">
        <f t="shared" si="54"/>
        <v>0.90634482647323455</v>
      </c>
      <c r="BC128" s="91">
        <f t="shared" si="54"/>
        <v>0.9080582913672689</v>
      </c>
      <c r="BD128" s="91">
        <f t="shared" si="54"/>
        <v>0.90973969977873315</v>
      </c>
      <c r="BE128" s="91">
        <f t="shared" si="54"/>
        <v>0.91139082083399836</v>
      </c>
      <c r="BF128" s="91">
        <f t="shared" si="54"/>
        <v>0.91301328421457784</v>
      </c>
      <c r="BG128" s="91">
        <f t="shared" si="54"/>
        <v>0.91460859148405527</v>
      </c>
      <c r="BH128" s="91">
        <f t="shared" si="54"/>
        <v>0.91617812626892881</v>
      </c>
      <c r="BI128" s="91">
        <f t="shared" si="54"/>
        <v>0.91617812626892881</v>
      </c>
    </row>
    <row r="129" spans="1:61" ht="15">
      <c r="A129" s="107" t="s">
        <v>67</v>
      </c>
      <c r="B129" s="75">
        <f t="shared" ref="B129:BI129" si="55">B18*B27*B128</f>
        <v>1381.4036979498044</v>
      </c>
      <c r="C129" s="75">
        <f t="shared" si="55"/>
        <v>2111.377919079961</v>
      </c>
      <c r="D129" s="75">
        <f t="shared" si="55"/>
        <v>2462.7817319175524</v>
      </c>
      <c r="E129" s="75">
        <f t="shared" si="55"/>
        <v>2550.3632614855596</v>
      </c>
      <c r="F129" s="75">
        <f t="shared" si="55"/>
        <v>2481.6102029343792</v>
      </c>
      <c r="G129" s="75">
        <f t="shared" si="55"/>
        <v>2329.9603238020864</v>
      </c>
      <c r="H129" s="75">
        <f t="shared" si="55"/>
        <v>2140.053030502741</v>
      </c>
      <c r="I129" s="75">
        <f t="shared" si="55"/>
        <v>1937.7212151211672</v>
      </c>
      <c r="J129" s="75">
        <f t="shared" si="55"/>
        <v>1737.3783868957589</v>
      </c>
      <c r="K129" s="75">
        <f t="shared" si="55"/>
        <v>1546.8254329878275</v>
      </c>
      <c r="L129" s="75">
        <f t="shared" si="55"/>
        <v>1369.9784611735606</v>
      </c>
      <c r="M129" s="75">
        <f t="shared" si="55"/>
        <v>1208.4315049973557</v>
      </c>
      <c r="N129" s="75">
        <f t="shared" si="55"/>
        <v>1062.5540580551412</v>
      </c>
      <c r="O129" s="75">
        <f t="shared" si="55"/>
        <v>931.91117521252249</v>
      </c>
      <c r="P129" s="75">
        <f t="shared" si="55"/>
        <v>815.63996522409002</v>
      </c>
      <c r="Q129" s="75">
        <f t="shared" si="55"/>
        <v>712.70090289169241</v>
      </c>
      <c r="R129" s="75">
        <f t="shared" si="55"/>
        <v>621.98745351212642</v>
      </c>
      <c r="S129" s="75">
        <f t="shared" si="55"/>
        <v>542.15396321565652</v>
      </c>
      <c r="T129" s="75">
        <f t="shared" si="55"/>
        <v>472.05632565399986</v>
      </c>
      <c r="U129" s="75">
        <f t="shared" si="55"/>
        <v>410.63193394817949</v>
      </c>
      <c r="V129" s="75">
        <f t="shared" si="55"/>
        <v>356.90209510155449</v>
      </c>
      <c r="W129" s="75">
        <f t="shared" si="55"/>
        <v>309.97255110890325</v>
      </c>
      <c r="X129" s="75">
        <f t="shared" si="55"/>
        <v>269.02045331690272</v>
      </c>
      <c r="Y129" s="75">
        <f t="shared" si="55"/>
        <v>233.41391801500635</v>
      </c>
      <c r="Z129" s="75">
        <f t="shared" si="55"/>
        <v>202.39975857887725</v>
      </c>
      <c r="AA129" s="75">
        <f t="shared" si="55"/>
        <v>175.42133724518118</v>
      </c>
      <c r="AB129" s="75">
        <f t="shared" si="55"/>
        <v>151.9758822550929</v>
      </c>
      <c r="AC129" s="75">
        <f t="shared" si="55"/>
        <v>131.61638234415597</v>
      </c>
      <c r="AD129" s="75">
        <f t="shared" si="55"/>
        <v>113.94799895211433</v>
      </c>
      <c r="AE129" s="75">
        <f t="shared" si="55"/>
        <v>98.623441774585771</v>
      </c>
      <c r="AF129" s="75">
        <f t="shared" si="55"/>
        <v>85.334706877418284</v>
      </c>
      <c r="AG129" s="75">
        <f t="shared" si="55"/>
        <v>73.823571659509682</v>
      </c>
      <c r="AH129" s="75">
        <f t="shared" si="55"/>
        <v>63.853067916305157</v>
      </c>
      <c r="AI129" s="75">
        <f t="shared" si="55"/>
        <v>55.219429225094409</v>
      </c>
      <c r="AJ129" s="75">
        <f t="shared" si="55"/>
        <v>47.745367123513525</v>
      </c>
      <c r="AK129" s="75">
        <f t="shared" si="55"/>
        <v>41.276717849385207</v>
      </c>
      <c r="AL129" s="75">
        <f t="shared" si="55"/>
        <v>35.679497582883869</v>
      </c>
      <c r="AM129" s="75">
        <f t="shared" si="55"/>
        <v>30.837321010044342</v>
      </c>
      <c r="AN129" s="75">
        <f t="shared" si="55"/>
        <v>26.649140105513744</v>
      </c>
      <c r="AO129" s="75">
        <f t="shared" si="55"/>
        <v>23.027264556518812</v>
      </c>
      <c r="AP129" s="75">
        <f t="shared" si="55"/>
        <v>19.895629889254153</v>
      </c>
      <c r="AQ129" s="75">
        <f t="shared" si="55"/>
        <v>17.188283481749068</v>
      </c>
      <c r="AR129" s="75">
        <f t="shared" si="55"/>
        <v>14.848062192194304</v>
      </c>
      <c r="AS129" s="75">
        <f t="shared" si="55"/>
        <v>12.825438387401874</v>
      </c>
      <c r="AT129" s="75">
        <f t="shared" si="55"/>
        <v>11.077513822966129</v>
      </c>
      <c r="AU129" s="75">
        <f t="shared" si="55"/>
        <v>9.5671431821655837</v>
      </c>
      <c r="AV129" s="75">
        <f t="shared" si="55"/>
        <v>8.262171177859976</v>
      </c>
      <c r="AW129" s="75">
        <f t="shared" si="55"/>
        <v>7.1347689964306849</v>
      </c>
      <c r="AX129" s="75">
        <f t="shared" si="55"/>
        <v>6.1608575403877204</v>
      </c>
      <c r="AY129" s="75">
        <f t="shared" si="55"/>
        <v>5.3196064258643769</v>
      </c>
      <c r="AZ129" s="75">
        <f t="shared" si="55"/>
        <v>4.5929990289068972</v>
      </c>
      <c r="BA129" s="75">
        <f t="shared" si="55"/>
        <v>3.965455064608598</v>
      </c>
      <c r="BB129" s="75">
        <f t="shared" si="55"/>
        <v>3.4235032390933053</v>
      </c>
      <c r="BC129" s="75">
        <f t="shared" si="55"/>
        <v>2.9554974487314518</v>
      </c>
      <c r="BD129" s="75">
        <f t="shared" si="55"/>
        <v>2.551370825689701</v>
      </c>
      <c r="BE129" s="75">
        <f t="shared" si="55"/>
        <v>2.2024226551692356</v>
      </c>
      <c r="BF129" s="75">
        <f t="shared" si="55"/>
        <v>1.9011338279128718</v>
      </c>
      <c r="BG129" s="75">
        <f t="shared" si="55"/>
        <v>1.6410070513941513</v>
      </c>
      <c r="BH129" s="75">
        <f t="shared" si="55"/>
        <v>1.4164285333692948</v>
      </c>
      <c r="BI129" s="75">
        <f t="shared" si="55"/>
        <v>1.2204900532806342</v>
      </c>
    </row>
    <row r="130" spans="1:61" s="101" customFormat="1" ht="15">
      <c r="A130" s="130" t="s">
        <v>125</v>
      </c>
      <c r="B130" s="131">
        <f>SUM(B129:AO129)*10*B88+B89</f>
        <v>2262.2990952652631</v>
      </c>
      <c r="C130" s="132">
        <v>2248.4225797851295</v>
      </c>
      <c r="D130" s="136">
        <f>+B130-C130</f>
        <v>13.876515480133548</v>
      </c>
      <c r="I130" s="133"/>
    </row>
    <row r="131" spans="1:61" s="89" customFormat="1" ht="16.5">
      <c r="A131" s="256" t="s">
        <v>260</v>
      </c>
      <c r="B131" s="250"/>
      <c r="C131" s="250"/>
      <c r="D131" s="250"/>
      <c r="E131" s="250"/>
    </row>
    <row r="132" spans="1:61" s="250" customFormat="1" ht="20.25" customHeight="1">
      <c r="A132" s="249" t="s">
        <v>145</v>
      </c>
      <c r="B132" s="250">
        <v>24.554002106803711</v>
      </c>
      <c r="C132" s="250">
        <v>23.103636027301587</v>
      </c>
      <c r="D132" s="250">
        <v>22.421360030060733</v>
      </c>
      <c r="E132" s="250">
        <v>22.125021910056038</v>
      </c>
      <c r="F132" s="250">
        <v>22.024242596459654</v>
      </c>
      <c r="G132" s="250">
        <v>22.0208568700785</v>
      </c>
      <c r="H132" s="250">
        <v>22.064854789637376</v>
      </c>
      <c r="I132" s="250">
        <v>22.12674344104407</v>
      </c>
      <c r="J132" s="250">
        <v>22.195038188449697</v>
      </c>
      <c r="K132" s="250">
        <v>22.263839873481526</v>
      </c>
      <c r="L132" s="250">
        <v>22.331706680945125</v>
      </c>
      <c r="M132" s="250">
        <v>22.394178178360352</v>
      </c>
      <c r="N132" s="250">
        <v>22.451369088297795</v>
      </c>
      <c r="O132" s="250">
        <v>22.503609489157363</v>
      </c>
      <c r="P132" s="250">
        <v>22.551308561131318</v>
      </c>
      <c r="Q132" s="250">
        <v>22.594861899627411</v>
      </c>
      <c r="R132" s="250">
        <v>22.634658596226444</v>
      </c>
      <c r="S132" s="250">
        <v>22.671201267364324</v>
      </c>
      <c r="T132" s="250">
        <v>22.705363891809583</v>
      </c>
      <c r="U132" s="250">
        <v>22.739001661408672</v>
      </c>
      <c r="V132" s="250">
        <v>22.776565567463976</v>
      </c>
      <c r="W132" s="250">
        <v>22.829446301269822</v>
      </c>
      <c r="X132" s="250">
        <v>22.954270043676697</v>
      </c>
      <c r="Y132" s="250">
        <f>+X132</f>
        <v>22.954270043676697</v>
      </c>
      <c r="Z132" s="250">
        <f t="shared" ref="Z132:BI132" si="56">+Y132</f>
        <v>22.954270043676697</v>
      </c>
      <c r="AA132" s="250">
        <f t="shared" si="56"/>
        <v>22.954270043676697</v>
      </c>
      <c r="AB132" s="250">
        <f t="shared" si="56"/>
        <v>22.954270043676697</v>
      </c>
      <c r="AC132" s="250">
        <f t="shared" si="56"/>
        <v>22.954270043676697</v>
      </c>
      <c r="AD132" s="250">
        <f t="shared" si="56"/>
        <v>22.954270043676697</v>
      </c>
      <c r="AE132" s="250">
        <f t="shared" si="56"/>
        <v>22.954270043676697</v>
      </c>
      <c r="AF132" s="250">
        <f t="shared" si="56"/>
        <v>22.954270043676697</v>
      </c>
      <c r="AG132" s="250">
        <f t="shared" si="56"/>
        <v>22.954270043676697</v>
      </c>
      <c r="AH132" s="250">
        <f t="shared" si="56"/>
        <v>22.954270043676697</v>
      </c>
      <c r="AI132" s="250">
        <f t="shared" si="56"/>
        <v>22.954270043676697</v>
      </c>
      <c r="AJ132" s="250">
        <f t="shared" si="56"/>
        <v>22.954270043676697</v>
      </c>
      <c r="AK132" s="250">
        <f t="shared" si="56"/>
        <v>22.954270043676697</v>
      </c>
      <c r="AL132" s="250">
        <f t="shared" si="56"/>
        <v>22.954270043676697</v>
      </c>
      <c r="AM132" s="250">
        <f t="shared" si="56"/>
        <v>22.954270043676697</v>
      </c>
      <c r="AN132" s="250">
        <f t="shared" si="56"/>
        <v>22.954270043676697</v>
      </c>
      <c r="AO132" s="250">
        <f t="shared" si="56"/>
        <v>22.954270043676697</v>
      </c>
      <c r="AP132" s="250">
        <f t="shared" si="56"/>
        <v>22.954270043676697</v>
      </c>
      <c r="AQ132" s="250">
        <f t="shared" si="56"/>
        <v>22.954270043676697</v>
      </c>
      <c r="AR132" s="250">
        <f t="shared" si="56"/>
        <v>22.954270043676697</v>
      </c>
      <c r="AS132" s="250">
        <f t="shared" si="56"/>
        <v>22.954270043676697</v>
      </c>
      <c r="AT132" s="250">
        <f t="shared" si="56"/>
        <v>22.954270043676697</v>
      </c>
      <c r="AU132" s="250">
        <f t="shared" si="56"/>
        <v>22.954270043676697</v>
      </c>
      <c r="AV132" s="250">
        <f t="shared" si="56"/>
        <v>22.954270043676697</v>
      </c>
      <c r="AW132" s="250">
        <f t="shared" si="56"/>
        <v>22.954270043676697</v>
      </c>
      <c r="AX132" s="250">
        <f t="shared" si="56"/>
        <v>22.954270043676697</v>
      </c>
      <c r="AY132" s="250">
        <f t="shared" si="56"/>
        <v>22.954270043676697</v>
      </c>
      <c r="AZ132" s="250">
        <f t="shared" si="56"/>
        <v>22.954270043676697</v>
      </c>
      <c r="BA132" s="250">
        <f t="shared" si="56"/>
        <v>22.954270043676697</v>
      </c>
      <c r="BB132" s="250">
        <f t="shared" si="56"/>
        <v>22.954270043676697</v>
      </c>
      <c r="BC132" s="250">
        <f t="shared" si="56"/>
        <v>22.954270043676697</v>
      </c>
      <c r="BD132" s="250">
        <f t="shared" si="56"/>
        <v>22.954270043676697</v>
      </c>
      <c r="BE132" s="250">
        <f t="shared" si="56"/>
        <v>22.954270043676697</v>
      </c>
      <c r="BF132" s="250">
        <f t="shared" si="56"/>
        <v>22.954270043676697</v>
      </c>
      <c r="BG132" s="250">
        <f t="shared" si="56"/>
        <v>22.954270043676697</v>
      </c>
      <c r="BH132" s="250">
        <f t="shared" si="56"/>
        <v>22.954270043676697</v>
      </c>
      <c r="BI132" s="250">
        <f t="shared" si="56"/>
        <v>22.954270043676697</v>
      </c>
    </row>
    <row r="133" spans="1:61" s="282" customFormat="1" ht="16.5">
      <c r="A133" s="279" t="s">
        <v>200</v>
      </c>
      <c r="B133" s="280">
        <v>1E-3</v>
      </c>
      <c r="C133" s="280">
        <v>0.18503078570342052</v>
      </c>
      <c r="D133" s="280">
        <v>0.24923040094680166</v>
      </c>
      <c r="E133" s="280">
        <v>0.30008899636181707</v>
      </c>
      <c r="F133" s="280">
        <v>0.35237794299175168</v>
      </c>
      <c r="G133" s="280">
        <v>0.40618224034469119</v>
      </c>
      <c r="H133" s="280">
        <v>0.46161214808513518</v>
      </c>
      <c r="I133" s="280">
        <v>0.51878042747231679</v>
      </c>
      <c r="J133" s="280">
        <v>0.57773969683979398</v>
      </c>
      <c r="K133" s="280">
        <v>0.63844093681644509</v>
      </c>
      <c r="L133" s="280">
        <v>0.70061335956361381</v>
      </c>
      <c r="M133" s="280">
        <v>0.76330880317520811</v>
      </c>
      <c r="N133" s="280">
        <v>0.82613666745140513</v>
      </c>
      <c r="O133" s="280">
        <v>0.88933535578391654</v>
      </c>
      <c r="P133" s="280">
        <v>0.95258327176387592</v>
      </c>
      <c r="Q133" s="280">
        <v>1</v>
      </c>
      <c r="R133" s="280">
        <v>1</v>
      </c>
      <c r="S133" s="280">
        <v>1</v>
      </c>
      <c r="T133" s="280">
        <v>0.99999999999999989</v>
      </c>
      <c r="U133" s="280">
        <v>1</v>
      </c>
      <c r="V133" s="280">
        <v>1</v>
      </c>
      <c r="W133" s="280">
        <v>1</v>
      </c>
      <c r="X133" s="280">
        <v>1</v>
      </c>
      <c r="Y133" s="280">
        <v>0.98545722116726364</v>
      </c>
      <c r="Z133" s="280">
        <v>0.97936399112063266</v>
      </c>
      <c r="AA133" s="280">
        <v>0.97345909022404564</v>
      </c>
      <c r="AB133" s="280">
        <v>0.96787580230533987</v>
      </c>
      <c r="AC133" s="280">
        <v>0.96267252467806852</v>
      </c>
      <c r="AD133" s="280">
        <v>0.95785973302158989</v>
      </c>
      <c r="AE133" s="280">
        <v>0.95341256653749862</v>
      </c>
      <c r="AF133" s="281">
        <v>1</v>
      </c>
      <c r="AG133" s="281">
        <v>1</v>
      </c>
      <c r="AH133" s="281">
        <v>1</v>
      </c>
      <c r="AI133" s="281">
        <v>1</v>
      </c>
      <c r="AJ133" s="281">
        <v>1</v>
      </c>
      <c r="AK133" s="281">
        <v>1</v>
      </c>
      <c r="AL133" s="281">
        <v>1</v>
      </c>
      <c r="AM133" s="281">
        <v>1</v>
      </c>
      <c r="AN133" s="281">
        <v>1</v>
      </c>
      <c r="AO133" s="281">
        <v>1</v>
      </c>
      <c r="AP133" s="281">
        <v>1</v>
      </c>
      <c r="AQ133" s="281">
        <v>1</v>
      </c>
      <c r="AR133" s="281">
        <v>1</v>
      </c>
      <c r="AS133" s="281">
        <v>1</v>
      </c>
      <c r="AT133" s="281">
        <v>1</v>
      </c>
      <c r="AU133" s="281">
        <v>1</v>
      </c>
      <c r="AV133" s="281">
        <v>1</v>
      </c>
      <c r="AW133" s="281">
        <v>1</v>
      </c>
      <c r="AX133" s="281">
        <v>1</v>
      </c>
      <c r="AY133" s="281">
        <v>1</v>
      </c>
      <c r="AZ133" s="281">
        <v>1</v>
      </c>
      <c r="BA133" s="281">
        <v>1</v>
      </c>
      <c r="BB133" s="281">
        <v>1</v>
      </c>
      <c r="BC133" s="281">
        <v>1</v>
      </c>
      <c r="BD133" s="281">
        <v>1</v>
      </c>
      <c r="BE133" s="281">
        <v>1</v>
      </c>
      <c r="BF133" s="281">
        <v>1</v>
      </c>
      <c r="BG133" s="281">
        <v>1</v>
      </c>
      <c r="BH133" s="281">
        <v>1</v>
      </c>
      <c r="BI133" s="281">
        <v>1</v>
      </c>
    </row>
    <row r="134" spans="1:61" s="284" customFormat="1" ht="16.5">
      <c r="A134" s="283" t="s">
        <v>114</v>
      </c>
      <c r="B134" s="282">
        <f t="shared" ref="B134:BI134" si="57">+B$42*1000*B133^($B$44-1)</f>
        <v>5.0161503489740749E-3</v>
      </c>
      <c r="C134" s="282">
        <f t="shared" si="57"/>
        <v>58.977732772084728</v>
      </c>
      <c r="D134" s="282">
        <f t="shared" si="57"/>
        <v>98.419304606848726</v>
      </c>
      <c r="E134" s="282">
        <f t="shared" si="57"/>
        <v>134.2977994913451</v>
      </c>
      <c r="F134" s="282">
        <f t="shared" si="57"/>
        <v>175.27688593394794</v>
      </c>
      <c r="G134" s="282">
        <f t="shared" si="57"/>
        <v>221.39384183238329</v>
      </c>
      <c r="H134" s="282">
        <f t="shared" si="57"/>
        <v>272.76772793906764</v>
      </c>
      <c r="I134" s="282">
        <f t="shared" si="57"/>
        <v>329.57626304587654</v>
      </c>
      <c r="J134" s="282">
        <f t="shared" si="57"/>
        <v>391.97486504811422</v>
      </c>
      <c r="K134" s="282">
        <f t="shared" si="57"/>
        <v>460.01622744411907</v>
      </c>
      <c r="L134" s="282">
        <f t="shared" si="57"/>
        <v>533.44630776550991</v>
      </c>
      <c r="M134" s="282">
        <f t="shared" si="57"/>
        <v>610.96862517554257</v>
      </c>
      <c r="N134" s="282">
        <f t="shared" si="57"/>
        <v>691.88285592276281</v>
      </c>
      <c r="O134" s="282">
        <f t="shared" si="57"/>
        <v>776.40132616841106</v>
      </c>
      <c r="P134" s="282">
        <f t="shared" si="57"/>
        <v>863.90768392775328</v>
      </c>
      <c r="Q134" s="282">
        <f t="shared" si="57"/>
        <v>927.59092822683931</v>
      </c>
      <c r="R134" s="282">
        <f t="shared" si="57"/>
        <v>913.07724739384958</v>
      </c>
      <c r="S134" s="282">
        <f t="shared" si="57"/>
        <v>899.27140712769767</v>
      </c>
      <c r="T134" s="282">
        <f t="shared" si="57"/>
        <v>886.13888563657724</v>
      </c>
      <c r="U134" s="282">
        <f t="shared" si="57"/>
        <v>873.6468447763358</v>
      </c>
      <c r="V134" s="282">
        <f t="shared" si="57"/>
        <v>861.76404793800862</v>
      </c>
      <c r="W134" s="282">
        <f t="shared" si="57"/>
        <v>850.4607819400278</v>
      </c>
      <c r="X134" s="282">
        <f t="shared" si="57"/>
        <v>839.70878272979007</v>
      </c>
      <c r="Y134" s="282">
        <f t="shared" si="57"/>
        <v>807.89426654410397</v>
      </c>
      <c r="Z134" s="282">
        <f t="shared" si="57"/>
        <v>789.55449399980569</v>
      </c>
      <c r="AA134" s="282">
        <f t="shared" si="57"/>
        <v>390.503153564218</v>
      </c>
      <c r="AB134" s="282">
        <f t="shared" si="57"/>
        <v>193.240440569193</v>
      </c>
      <c r="AC134" s="282">
        <f t="shared" si="57"/>
        <v>95.687261086830588</v>
      </c>
      <c r="AD134" s="282">
        <f t="shared" si="57"/>
        <v>47.413950214393026</v>
      </c>
      <c r="AE134" s="282">
        <f t="shared" si="57"/>
        <v>23.509222335087365</v>
      </c>
      <c r="AF134" s="282">
        <f t="shared" si="57"/>
        <v>12.808630523510738</v>
      </c>
      <c r="AG134" s="282">
        <f t="shared" si="57"/>
        <v>6.4043152617553689</v>
      </c>
      <c r="AH134" s="282">
        <f t="shared" si="57"/>
        <v>3.2021576308776845</v>
      </c>
      <c r="AI134" s="282">
        <f t="shared" si="57"/>
        <v>1.6010788154388422</v>
      </c>
      <c r="AJ134" s="282">
        <f t="shared" si="57"/>
        <v>0.80053940771942111</v>
      </c>
      <c r="AK134" s="282">
        <f t="shared" si="57"/>
        <v>0.40026970385971056</v>
      </c>
      <c r="AL134" s="282">
        <f t="shared" si="57"/>
        <v>0.20013485192985528</v>
      </c>
      <c r="AM134" s="282">
        <f t="shared" si="57"/>
        <v>0.10006742596492764</v>
      </c>
      <c r="AN134" s="282">
        <f t="shared" si="57"/>
        <v>5.003371298246382E-2</v>
      </c>
      <c r="AO134" s="282">
        <f t="shared" si="57"/>
        <v>2.501685649123191E-2</v>
      </c>
      <c r="AP134" s="282">
        <f t="shared" si="57"/>
        <v>1.2508428245615955E-2</v>
      </c>
      <c r="AQ134" s="282">
        <f t="shared" si="57"/>
        <v>6.2542141228079775E-3</v>
      </c>
      <c r="AR134" s="282">
        <f t="shared" si="57"/>
        <v>3.1271070614039887E-3</v>
      </c>
      <c r="AS134" s="282">
        <f t="shared" si="57"/>
        <v>1.5635535307019944E-3</v>
      </c>
      <c r="AT134" s="282">
        <f t="shared" si="57"/>
        <v>7.8177676535099718E-4</v>
      </c>
      <c r="AU134" s="282">
        <f t="shared" si="57"/>
        <v>3.9088838267549859E-4</v>
      </c>
      <c r="AV134" s="282">
        <f t="shared" si="57"/>
        <v>1.954441913377493E-4</v>
      </c>
      <c r="AW134" s="282">
        <f t="shared" si="57"/>
        <v>9.7722095668874648E-5</v>
      </c>
      <c r="AX134" s="282">
        <f t="shared" si="57"/>
        <v>4.8861047834437324E-5</v>
      </c>
      <c r="AY134" s="282">
        <f t="shared" si="57"/>
        <v>2.4430523917218662E-5</v>
      </c>
      <c r="AZ134" s="282">
        <f t="shared" si="57"/>
        <v>1.2215261958609331E-5</v>
      </c>
      <c r="BA134" s="282">
        <f t="shared" si="57"/>
        <v>6.1076309793046655E-6</v>
      </c>
      <c r="BB134" s="282">
        <f t="shared" si="57"/>
        <v>3.0538154896523327E-6</v>
      </c>
      <c r="BC134" s="282">
        <f t="shared" si="57"/>
        <v>1.5269077448261664E-6</v>
      </c>
      <c r="BD134" s="282">
        <f t="shared" si="57"/>
        <v>7.6345387241308319E-7</v>
      </c>
      <c r="BE134" s="282">
        <f t="shared" si="57"/>
        <v>3.8172693620654159E-7</v>
      </c>
      <c r="BF134" s="282">
        <f t="shared" si="57"/>
        <v>1.908634681032708E-7</v>
      </c>
      <c r="BG134" s="282">
        <f t="shared" si="57"/>
        <v>9.5431734051635398E-8</v>
      </c>
      <c r="BH134" s="282">
        <f t="shared" si="57"/>
        <v>4.7715867025817699E-8</v>
      </c>
      <c r="BI134" s="282">
        <f t="shared" si="57"/>
        <v>2.385793351290885E-8</v>
      </c>
    </row>
    <row r="135" spans="1:61" s="124" customFormat="1" ht="25.5" customHeight="1">
      <c r="A135" s="251" t="s">
        <v>113</v>
      </c>
      <c r="B135" s="123">
        <v>1</v>
      </c>
      <c r="C135" s="123">
        <v>1</v>
      </c>
      <c r="D135" s="123">
        <v>1</v>
      </c>
      <c r="E135" s="123">
        <v>1</v>
      </c>
      <c r="F135" s="123">
        <v>1</v>
      </c>
      <c r="G135" s="123">
        <v>1</v>
      </c>
      <c r="H135" s="123">
        <v>1</v>
      </c>
      <c r="I135" s="123">
        <v>1</v>
      </c>
      <c r="J135" s="123">
        <v>1</v>
      </c>
      <c r="K135" s="123">
        <v>1</v>
      </c>
      <c r="L135" s="123">
        <v>1</v>
      </c>
      <c r="M135" s="123">
        <v>1</v>
      </c>
      <c r="N135" s="123">
        <v>1</v>
      </c>
      <c r="O135" s="123">
        <v>1</v>
      </c>
      <c r="P135" s="123">
        <v>1</v>
      </c>
      <c r="Q135" s="123">
        <v>1</v>
      </c>
      <c r="R135" s="123">
        <v>1</v>
      </c>
      <c r="S135" s="123">
        <v>1</v>
      </c>
      <c r="T135" s="123">
        <v>1</v>
      </c>
      <c r="U135" s="123">
        <v>1</v>
      </c>
      <c r="V135" s="123">
        <v>1</v>
      </c>
      <c r="W135" s="123">
        <v>1</v>
      </c>
      <c r="X135" s="123">
        <v>1</v>
      </c>
      <c r="Y135" s="123">
        <v>1</v>
      </c>
      <c r="Z135" s="123">
        <v>1</v>
      </c>
      <c r="AA135" s="123">
        <v>1</v>
      </c>
      <c r="AB135" s="123">
        <v>1</v>
      </c>
      <c r="AC135" s="123">
        <v>1</v>
      </c>
      <c r="AD135" s="123">
        <v>1</v>
      </c>
      <c r="AE135" s="123">
        <v>1</v>
      </c>
      <c r="AF135" s="123">
        <v>1</v>
      </c>
      <c r="AG135" s="123">
        <v>1</v>
      </c>
      <c r="AH135" s="123">
        <v>1</v>
      </c>
      <c r="AI135" s="123">
        <v>1</v>
      </c>
      <c r="AJ135" s="123">
        <v>1</v>
      </c>
      <c r="AK135" s="123">
        <v>1</v>
      </c>
      <c r="AL135" s="123">
        <v>1</v>
      </c>
      <c r="AM135" s="123">
        <v>1</v>
      </c>
      <c r="AN135" s="123">
        <v>1</v>
      </c>
      <c r="AO135" s="123">
        <v>1</v>
      </c>
      <c r="AP135" s="123">
        <v>1</v>
      </c>
      <c r="AQ135" s="123">
        <v>1</v>
      </c>
      <c r="AR135" s="123">
        <v>1</v>
      </c>
      <c r="AS135" s="123">
        <v>1</v>
      </c>
      <c r="AT135" s="123">
        <v>1</v>
      </c>
      <c r="AU135" s="123">
        <v>1</v>
      </c>
      <c r="AV135" s="123">
        <v>1</v>
      </c>
      <c r="AW135" s="123">
        <v>1</v>
      </c>
      <c r="AX135" s="123">
        <v>1</v>
      </c>
      <c r="AY135" s="123">
        <v>1</v>
      </c>
      <c r="AZ135" s="123">
        <v>1</v>
      </c>
      <c r="BA135" s="123">
        <v>1</v>
      </c>
      <c r="BB135" s="123">
        <v>1</v>
      </c>
      <c r="BC135" s="123">
        <v>1</v>
      </c>
      <c r="BD135" s="123">
        <v>1</v>
      </c>
      <c r="BE135" s="123">
        <v>1</v>
      </c>
      <c r="BF135" s="123">
        <v>1</v>
      </c>
      <c r="BG135" s="123">
        <v>1</v>
      </c>
      <c r="BH135" s="123">
        <v>1</v>
      </c>
      <c r="BI135" s="123">
        <v>1</v>
      </c>
    </row>
    <row r="136" spans="1:61" s="124" customFormat="1">
      <c r="A136" s="122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</row>
    <row r="137" spans="1:61" s="89" customFormat="1" ht="15.75" customHeight="1">
      <c r="A137" s="12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</row>
    <row r="138" spans="1:61" hidden="1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</row>
    <row r="139" spans="1:61" s="89" customFormat="1">
      <c r="A139" s="12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</row>
    <row r="140" spans="1:61" s="89" customFormat="1">
      <c r="A140" s="12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1">
      <c r="A141" s="74" t="s">
        <v>88</v>
      </c>
    </row>
    <row r="142" spans="1:61">
      <c r="A142" s="74" t="s">
        <v>89</v>
      </c>
      <c r="C142" s="75">
        <f t="shared" ref="C142:BI142" si="58">+$B$9*C92/C102</f>
        <v>0.15277091368116219</v>
      </c>
      <c r="D142" s="75">
        <f t="shared" si="58"/>
        <v>0.1406544527885695</v>
      </c>
      <c r="E142" s="75">
        <f t="shared" si="58"/>
        <v>0.13223464091343753</v>
      </c>
      <c r="F142" s="75">
        <f t="shared" si="58"/>
        <v>0.12613868456022176</v>
      </c>
      <c r="G142" s="75">
        <f t="shared" si="58"/>
        <v>0.12154850077588608</v>
      </c>
      <c r="H142" s="75">
        <f t="shared" si="58"/>
        <v>0.11796741781813934</v>
      </c>
      <c r="I142" s="75">
        <f t="shared" si="58"/>
        <v>0.11508525816071946</v>
      </c>
      <c r="J142" s="75">
        <f t="shared" si="58"/>
        <v>0.11271305734802863</v>
      </c>
      <c r="K142" s="75">
        <f t="shared" si="58"/>
        <v>0.11072030634058556</v>
      </c>
      <c r="L142" s="75">
        <f t="shared" si="58"/>
        <v>0.10901670862528466</v>
      </c>
      <c r="M142" s="75">
        <f t="shared" si="58"/>
        <v>0.10753502728393885</v>
      </c>
      <c r="N142" s="75">
        <f t="shared" si="58"/>
        <v>0.10624932672049446</v>
      </c>
      <c r="O142" s="75">
        <f t="shared" si="58"/>
        <v>0.10512380942028884</v>
      </c>
      <c r="P142" s="75">
        <f t="shared" si="58"/>
        <v>0.10412927842549817</v>
      </c>
      <c r="Q142" s="75">
        <f t="shared" si="58"/>
        <v>0.10324137211301683</v>
      </c>
      <c r="R142" s="75">
        <f t="shared" si="58"/>
        <v>0.10242060005031191</v>
      </c>
      <c r="S142" s="75">
        <f t="shared" si="58"/>
        <v>0.10159751861638337</v>
      </c>
      <c r="T142" s="75">
        <f t="shared" si="58"/>
        <v>0.10080959324557304</v>
      </c>
      <c r="U142" s="75">
        <f t="shared" si="58"/>
        <v>0.10007364629835025</v>
      </c>
      <c r="V142" s="75">
        <f t="shared" si="58"/>
        <v>9.9392953885470439E-2</v>
      </c>
      <c r="W142" s="75">
        <f t="shared" si="58"/>
        <v>9.8758124072237621E-2</v>
      </c>
      <c r="X142" s="75">
        <f t="shared" si="58"/>
        <v>9.8139195680944979E-2</v>
      </c>
      <c r="Y142" s="75">
        <f t="shared" si="58"/>
        <v>9.7405475527098676E-2</v>
      </c>
      <c r="Z142" s="75">
        <f t="shared" si="58"/>
        <v>9.6872638902569835E-2</v>
      </c>
      <c r="AA142" s="75">
        <f t="shared" si="58"/>
        <v>9.6469873158489081E-2</v>
      </c>
      <c r="AB142" s="75">
        <f t="shared" si="58"/>
        <v>9.6152656743293319E-2</v>
      </c>
      <c r="AC142" s="75">
        <f t="shared" si="58"/>
        <v>9.589631647239566E-2</v>
      </c>
      <c r="AD142" s="75">
        <f t="shared" si="58"/>
        <v>9.568656510366691E-2</v>
      </c>
      <c r="AE142" s="75">
        <f t="shared" si="58"/>
        <v>9.5514647513481127E-2</v>
      </c>
      <c r="AF142" s="75">
        <f t="shared" si="58"/>
        <v>9.5374827334682388E-2</v>
      </c>
      <c r="AG142" s="75">
        <f t="shared" si="58"/>
        <v>9.5284019110794094E-2</v>
      </c>
      <c r="AH142" s="75">
        <f t="shared" si="58"/>
        <v>9.5197746999241106E-2</v>
      </c>
      <c r="AI142" s="75">
        <f t="shared" si="58"/>
        <v>9.5117905880671025E-2</v>
      </c>
      <c r="AJ142" s="75">
        <f t="shared" si="58"/>
        <v>9.5046257034194184E-2</v>
      </c>
      <c r="AK142" s="75">
        <f t="shared" si="58"/>
        <v>9.4984070143774302E-2</v>
      </c>
      <c r="AL142" s="75">
        <f t="shared" si="58"/>
        <v>9.4932088103359291E-2</v>
      </c>
      <c r="AM142" s="75">
        <f t="shared" si="58"/>
        <v>9.4890613335900514E-2</v>
      </c>
      <c r="AN142" s="75">
        <f t="shared" si="58"/>
        <v>9.4859622788235759E-2</v>
      </c>
      <c r="AO142" s="75">
        <f t="shared" si="58"/>
        <v>9.4838873481654276E-2</v>
      </c>
      <c r="AP142" s="75">
        <f t="shared" si="58"/>
        <v>9.4827986512088555E-2</v>
      </c>
      <c r="AQ142" s="75">
        <f t="shared" si="58"/>
        <v>9.4826508723885636E-2</v>
      </c>
      <c r="AR142" s="75">
        <f t="shared" si="58"/>
        <v>9.4833955468008574E-2</v>
      </c>
      <c r="AS142" s="75">
        <f t="shared" si="58"/>
        <v>9.4849838798881272E-2</v>
      </c>
      <c r="AT142" s="75">
        <f t="shared" si="58"/>
        <v>9.4873685094642307E-2</v>
      </c>
      <c r="AU142" s="75">
        <f t="shared" si="58"/>
        <v>9.4905045307215941E-2</v>
      </c>
      <c r="AV142" s="75">
        <f t="shared" si="58"/>
        <v>9.4943500249850418E-2</v>
      </c>
      <c r="AW142" s="75">
        <f t="shared" si="58"/>
        <v>9.4988662652141481E-2</v>
      </c>
      <c r="AX142" s="75">
        <f t="shared" si="58"/>
        <v>9.5040177186901942E-2</v>
      </c>
      <c r="AY142" s="75">
        <f t="shared" si="58"/>
        <v>9.5097719286158941E-2</v>
      </c>
      <c r="AZ142" s="75">
        <f t="shared" si="58"/>
        <v>9.5160993288122206E-2</v>
      </c>
      <c r="BA142" s="75">
        <f t="shared" si="58"/>
        <v>9.5229730265802434E-2</v>
      </c>
      <c r="BB142" s="75">
        <f t="shared" si="58"/>
        <v>9.5303685757860898E-2</v>
      </c>
      <c r="BC142" s="75">
        <f t="shared" si="58"/>
        <v>9.5382637535275136E-2</v>
      </c>
      <c r="BD142" s="75">
        <f t="shared" si="58"/>
        <v>9.5466383480204586E-2</v>
      </c>
      <c r="BE142" s="75">
        <f t="shared" si="58"/>
        <v>9.555473961652218E-2</v>
      </c>
      <c r="BF142" s="75">
        <f t="shared" si="58"/>
        <v>9.5647538308205993E-2</v>
      </c>
      <c r="BG142" s="75">
        <f t="shared" si="58"/>
        <v>9.5744626627537938E-2</v>
      </c>
      <c r="BH142" s="75">
        <f t="shared" si="58"/>
        <v>9.5845864886743293E-2</v>
      </c>
      <c r="BI142" s="75">
        <f t="shared" si="58"/>
        <v>9.5951125322198003E-2</v>
      </c>
    </row>
    <row r="143" spans="1:61">
      <c r="A143" s="74" t="s">
        <v>90</v>
      </c>
      <c r="C143" s="75">
        <f t="shared" ref="C143:BI143" si="59">+$B$16/100+LN(D27/C27)/10+$B$19*LN(D126/C126)/10</f>
        <v>4.7838320526817531E-2</v>
      </c>
      <c r="D143" s="75">
        <f t="shared" si="59"/>
        <v>3.8905993508381073E-2</v>
      </c>
      <c r="E143" s="75">
        <f t="shared" si="59"/>
        <v>3.2964926015951544E-2</v>
      </c>
      <c r="F143" s="75">
        <f t="shared" si="59"/>
        <v>2.8782188865096144E-2</v>
      </c>
      <c r="G143" s="75">
        <f t="shared" si="59"/>
        <v>2.5666758997455161E-2</v>
      </c>
      <c r="H143" s="75">
        <f t="shared" si="59"/>
        <v>2.3239367396142532E-2</v>
      </c>
      <c r="I143" s="75">
        <f t="shared" si="59"/>
        <v>2.126106648751945E-2</v>
      </c>
      <c r="J143" s="75">
        <f t="shared" si="59"/>
        <v>1.9606029646336839E-2</v>
      </c>
      <c r="K143" s="75">
        <f t="shared" si="59"/>
        <v>1.8191631481931047E-2</v>
      </c>
      <c r="L143" s="75">
        <f t="shared" si="59"/>
        <v>1.6932927392945784E-2</v>
      </c>
      <c r="M143" s="75">
        <f t="shared" si="59"/>
        <v>1.5842845003801655E-2</v>
      </c>
      <c r="N143" s="75">
        <f t="shared" si="59"/>
        <v>1.4883327387736098E-2</v>
      </c>
      <c r="O143" s="75">
        <f t="shared" si="59"/>
        <v>1.403732168642817E-2</v>
      </c>
      <c r="P143" s="75">
        <f t="shared" si="59"/>
        <v>1.3348919241396518E-2</v>
      </c>
      <c r="Q143" s="75">
        <f t="shared" si="59"/>
        <v>1.2892038497317723E-2</v>
      </c>
      <c r="R143" s="75">
        <f t="shared" si="59"/>
        <v>1.2301044004517809E-2</v>
      </c>
      <c r="S143" s="75">
        <f t="shared" si="59"/>
        <v>1.1731620994632774E-2</v>
      </c>
      <c r="T143" s="75">
        <f t="shared" si="59"/>
        <v>1.1192711928797483E-2</v>
      </c>
      <c r="U143" s="75">
        <f t="shared" si="59"/>
        <v>1.0685218036048974E-2</v>
      </c>
      <c r="V143" s="75">
        <f t="shared" si="59"/>
        <v>1.020089564068939E-2</v>
      </c>
      <c r="W143" s="75">
        <f t="shared" si="59"/>
        <v>9.6621730843506788E-3</v>
      </c>
      <c r="X143" s="75">
        <f t="shared" si="59"/>
        <v>9.6561072145311989E-3</v>
      </c>
      <c r="Y143" s="75">
        <f t="shared" si="59"/>
        <v>9.1704391317482935E-3</v>
      </c>
      <c r="Z143" s="75">
        <f t="shared" si="59"/>
        <v>8.7782195597013273E-3</v>
      </c>
      <c r="AA143" s="75">
        <f t="shared" si="59"/>
        <v>8.4401933727088971E-3</v>
      </c>
      <c r="AB143" s="75">
        <f t="shared" si="59"/>
        <v>8.1416308649789222E-3</v>
      </c>
      <c r="AC143" s="75">
        <f t="shared" si="59"/>
        <v>7.8739025538086191E-3</v>
      </c>
      <c r="AD143" s="75">
        <f t="shared" si="59"/>
        <v>7.6316258566811136E-3</v>
      </c>
      <c r="AE143" s="75">
        <f t="shared" si="59"/>
        <v>7.3406644000715534E-3</v>
      </c>
      <c r="AF143" s="75">
        <f t="shared" si="59"/>
        <v>7.2318575316267291E-3</v>
      </c>
      <c r="AG143" s="75">
        <f t="shared" si="59"/>
        <v>7.0797650084005528E-3</v>
      </c>
      <c r="AH143" s="75">
        <f t="shared" si="59"/>
        <v>6.935498568856076E-3</v>
      </c>
      <c r="AI143" s="75">
        <f t="shared" si="59"/>
        <v>6.7997183830039278E-3</v>
      </c>
      <c r="AJ143" s="75">
        <f t="shared" si="59"/>
        <v>6.672892643121456E-3</v>
      </c>
      <c r="AK143" s="75">
        <f t="shared" si="59"/>
        <v>6.5552354969369703E-3</v>
      </c>
      <c r="AL143" s="75">
        <f t="shared" si="59"/>
        <v>6.4467358261740973E-3</v>
      </c>
      <c r="AM143" s="75">
        <f t="shared" si="59"/>
        <v>6.347212926280617E-3</v>
      </c>
      <c r="AN143" s="75">
        <f t="shared" si="59"/>
        <v>6.2563719595722465E-3</v>
      </c>
      <c r="AO143" s="75">
        <f t="shared" si="59"/>
        <v>6.1738496215395676E-3</v>
      </c>
      <c r="AP143" s="75">
        <f t="shared" si="59"/>
        <v>6.0992482654156797E-3</v>
      </c>
      <c r="AQ143" s="75">
        <f t="shared" si="59"/>
        <v>6.0321597837053754E-3</v>
      </c>
      <c r="AR143" s="75">
        <f t="shared" si="59"/>
        <v>5.9721814146564646E-3</v>
      </c>
      <c r="AS143" s="75">
        <f t="shared" si="59"/>
        <v>5.9189255960260118E-3</v>
      </c>
      <c r="AT143" s="75">
        <f t="shared" si="59"/>
        <v>5.8720256266122381E-3</v>
      </c>
      <c r="AU143" s="75">
        <f t="shared" si="59"/>
        <v>5.8311384809054583E-3</v>
      </c>
      <c r="AV143" s="75">
        <f t="shared" si="59"/>
        <v>5.7959457552447594E-3</v>
      </c>
      <c r="AW143" s="75">
        <f t="shared" si="59"/>
        <v>5.7661534330838062E-3</v>
      </c>
      <c r="AX143" s="75">
        <f t="shared" si="59"/>
        <v>5.7414909399769289E-3</v>
      </c>
      <c r="AY143" s="75">
        <f t="shared" si="59"/>
        <v>5.721709802978427E-3</v>
      </c>
      <c r="AZ143" s="75">
        <f t="shared" si="59"/>
        <v>5.706582120088427E-3</v>
      </c>
      <c r="BA143" s="75">
        <f t="shared" si="59"/>
        <v>5.6958989705757765E-3</v>
      </c>
      <c r="BB143" s="75">
        <f t="shared" si="59"/>
        <v>5.6894688466191563E-3</v>
      </c>
      <c r="BC143" s="75">
        <f t="shared" si="59"/>
        <v>5.6871161532707944E-3</v>
      </c>
      <c r="BD143" s="75">
        <f t="shared" si="59"/>
        <v>5.6886798019335607E-3</v>
      </c>
      <c r="BE143" s="75">
        <f t="shared" si="59"/>
        <v>5.6940119086166599E-3</v>
      </c>
      <c r="BF143" s="75">
        <f t="shared" si="59"/>
        <v>5.702976599533156E-3</v>
      </c>
      <c r="BG143" s="75">
        <f t="shared" si="59"/>
        <v>5.7154489214006387E-3</v>
      </c>
      <c r="BH143" s="75">
        <f t="shared" si="59"/>
        <v>1.4999999999999999E-4</v>
      </c>
      <c r="BI143" s="75" t="e">
        <f t="shared" si="59"/>
        <v>#NUM!</v>
      </c>
    </row>
    <row r="144" spans="1:61">
      <c r="A144" s="74" t="s">
        <v>91</v>
      </c>
      <c r="C144" s="75">
        <f t="shared" ref="C144:BI144" si="60">+$B$16/100+LN(C27/B27)/10+$B$19*LN(C126/B126)/10</f>
        <v>6.2116089007316064E-2</v>
      </c>
      <c r="D144" s="75">
        <f t="shared" si="60"/>
        <v>4.7838320526817531E-2</v>
      </c>
      <c r="E144" s="75">
        <f t="shared" si="60"/>
        <v>3.8905993508381073E-2</v>
      </c>
      <c r="F144" s="75">
        <f t="shared" si="60"/>
        <v>3.2964926015951544E-2</v>
      </c>
      <c r="G144" s="75">
        <f t="shared" si="60"/>
        <v>2.8782188865096144E-2</v>
      </c>
      <c r="H144" s="75">
        <f t="shared" si="60"/>
        <v>2.5666758997455161E-2</v>
      </c>
      <c r="I144" s="75">
        <f t="shared" si="60"/>
        <v>2.3239367396142532E-2</v>
      </c>
      <c r="J144" s="75">
        <f t="shared" si="60"/>
        <v>2.126106648751945E-2</v>
      </c>
      <c r="K144" s="75">
        <f t="shared" si="60"/>
        <v>1.9606029646336839E-2</v>
      </c>
      <c r="L144" s="75">
        <f t="shared" si="60"/>
        <v>1.8191631481931047E-2</v>
      </c>
      <c r="M144" s="75">
        <f t="shared" si="60"/>
        <v>1.6932927392945784E-2</v>
      </c>
      <c r="N144" s="75">
        <f t="shared" si="60"/>
        <v>1.5842845003801655E-2</v>
      </c>
      <c r="O144" s="75">
        <f t="shared" si="60"/>
        <v>1.4883327387736098E-2</v>
      </c>
      <c r="P144" s="75">
        <f t="shared" si="60"/>
        <v>1.403732168642817E-2</v>
      </c>
      <c r="Q144" s="75">
        <f t="shared" si="60"/>
        <v>1.3348919241396518E-2</v>
      </c>
      <c r="R144" s="75">
        <f t="shared" si="60"/>
        <v>1.2892038497317723E-2</v>
      </c>
      <c r="S144" s="75">
        <f t="shared" si="60"/>
        <v>1.2301044004517809E-2</v>
      </c>
      <c r="T144" s="75">
        <f t="shared" si="60"/>
        <v>1.1731620994632774E-2</v>
      </c>
      <c r="U144" s="75">
        <f t="shared" si="60"/>
        <v>1.1192711928797483E-2</v>
      </c>
      <c r="V144" s="75">
        <f t="shared" si="60"/>
        <v>1.0685218036048974E-2</v>
      </c>
      <c r="W144" s="75">
        <f t="shared" si="60"/>
        <v>1.020089564068939E-2</v>
      </c>
      <c r="X144" s="75">
        <f t="shared" si="60"/>
        <v>9.6621730843506788E-3</v>
      </c>
      <c r="Y144" s="75">
        <f t="shared" si="60"/>
        <v>9.6561072145311989E-3</v>
      </c>
      <c r="Z144" s="75">
        <f t="shared" si="60"/>
        <v>9.1704391317482935E-3</v>
      </c>
      <c r="AA144" s="75">
        <f t="shared" si="60"/>
        <v>8.7782195597013273E-3</v>
      </c>
      <c r="AB144" s="75">
        <f t="shared" si="60"/>
        <v>8.4401933727088971E-3</v>
      </c>
      <c r="AC144" s="75">
        <f t="shared" si="60"/>
        <v>8.1416308649789222E-3</v>
      </c>
      <c r="AD144" s="75">
        <f t="shared" si="60"/>
        <v>7.8739025538086191E-3</v>
      </c>
      <c r="AE144" s="75">
        <f t="shared" si="60"/>
        <v>7.6316258566811136E-3</v>
      </c>
      <c r="AF144" s="75">
        <f t="shared" si="60"/>
        <v>7.3406644000715534E-3</v>
      </c>
      <c r="AG144" s="75">
        <f t="shared" si="60"/>
        <v>7.2318575316267291E-3</v>
      </c>
      <c r="AH144" s="75">
        <f t="shared" si="60"/>
        <v>7.0797650084005528E-3</v>
      </c>
      <c r="AI144" s="75">
        <f t="shared" si="60"/>
        <v>6.935498568856076E-3</v>
      </c>
      <c r="AJ144" s="75">
        <f t="shared" si="60"/>
        <v>6.7997183830039278E-3</v>
      </c>
      <c r="AK144" s="75">
        <f t="shared" si="60"/>
        <v>6.672892643121456E-3</v>
      </c>
      <c r="AL144" s="75">
        <f t="shared" si="60"/>
        <v>6.5552354969369703E-3</v>
      </c>
      <c r="AM144" s="75">
        <f t="shared" si="60"/>
        <v>6.4467358261740973E-3</v>
      </c>
      <c r="AN144" s="75">
        <f t="shared" si="60"/>
        <v>6.347212926280617E-3</v>
      </c>
      <c r="AO144" s="75">
        <f t="shared" si="60"/>
        <v>6.2563719595722465E-3</v>
      </c>
      <c r="AP144" s="75">
        <f t="shared" si="60"/>
        <v>6.1738496215395676E-3</v>
      </c>
      <c r="AQ144" s="75">
        <f t="shared" si="60"/>
        <v>6.0992482654156797E-3</v>
      </c>
      <c r="AR144" s="75">
        <f t="shared" si="60"/>
        <v>6.0321597837053754E-3</v>
      </c>
      <c r="AS144" s="75">
        <f t="shared" si="60"/>
        <v>5.9721814146564646E-3</v>
      </c>
      <c r="AT144" s="75">
        <f t="shared" si="60"/>
        <v>5.9189255960260118E-3</v>
      </c>
      <c r="AU144" s="75">
        <f t="shared" si="60"/>
        <v>5.8720256266122381E-3</v>
      </c>
      <c r="AV144" s="75">
        <f t="shared" si="60"/>
        <v>5.8311384809054583E-3</v>
      </c>
      <c r="AW144" s="75">
        <f t="shared" si="60"/>
        <v>5.7959457552447594E-3</v>
      </c>
      <c r="AX144" s="75">
        <f t="shared" si="60"/>
        <v>5.7661534330838062E-3</v>
      </c>
      <c r="AY144" s="75">
        <f t="shared" si="60"/>
        <v>5.7414909399769289E-3</v>
      </c>
      <c r="AZ144" s="75">
        <f t="shared" si="60"/>
        <v>5.721709802978427E-3</v>
      </c>
      <c r="BA144" s="75">
        <f t="shared" si="60"/>
        <v>5.706582120088427E-3</v>
      </c>
      <c r="BB144" s="75">
        <f t="shared" si="60"/>
        <v>5.6958989705757765E-3</v>
      </c>
      <c r="BC144" s="75">
        <f t="shared" si="60"/>
        <v>5.6894688466191563E-3</v>
      </c>
      <c r="BD144" s="75">
        <f t="shared" si="60"/>
        <v>5.6871161532707944E-3</v>
      </c>
      <c r="BE144" s="75">
        <f t="shared" si="60"/>
        <v>5.6886798019335607E-3</v>
      </c>
      <c r="BF144" s="75">
        <f t="shared" si="60"/>
        <v>5.6940119086166599E-3</v>
      </c>
      <c r="BG144" s="75">
        <f t="shared" si="60"/>
        <v>5.702976599533156E-3</v>
      </c>
      <c r="BH144" s="75">
        <f t="shared" si="60"/>
        <v>5.7154489214006387E-3</v>
      </c>
      <c r="BI144" s="75">
        <f t="shared" si="60"/>
        <v>1.4999999999999999E-4</v>
      </c>
    </row>
    <row r="145" spans="1:61">
      <c r="A145" s="74" t="s">
        <v>112</v>
      </c>
      <c r="C145" s="75">
        <f t="shared" ref="C145:BB145" si="61">+AVERAGE(C143:C144)</f>
        <v>5.4977204767066801E-2</v>
      </c>
      <c r="D145" s="75">
        <f t="shared" si="61"/>
        <v>4.3372157017599305E-2</v>
      </c>
      <c r="E145" s="75">
        <f t="shared" si="61"/>
        <v>3.5935459762166305E-2</v>
      </c>
      <c r="F145" s="75">
        <f t="shared" si="61"/>
        <v>3.0873557440523842E-2</v>
      </c>
      <c r="G145" s="75">
        <f t="shared" si="61"/>
        <v>2.7224473931275653E-2</v>
      </c>
      <c r="H145" s="75">
        <f t="shared" si="61"/>
        <v>2.4453063196798845E-2</v>
      </c>
      <c r="I145" s="75">
        <f t="shared" si="61"/>
        <v>2.2250216941830991E-2</v>
      </c>
      <c r="J145" s="75">
        <f t="shared" si="61"/>
        <v>2.0433548066928146E-2</v>
      </c>
      <c r="K145" s="75">
        <f t="shared" si="61"/>
        <v>1.8898830564133943E-2</v>
      </c>
      <c r="L145" s="75">
        <f t="shared" si="61"/>
        <v>1.7562279437438415E-2</v>
      </c>
      <c r="M145" s="75">
        <f t="shared" si="61"/>
        <v>1.6387886198373718E-2</v>
      </c>
      <c r="N145" s="75">
        <f t="shared" si="61"/>
        <v>1.5363086195768877E-2</v>
      </c>
      <c r="O145" s="75">
        <f t="shared" si="61"/>
        <v>1.4460324537082134E-2</v>
      </c>
      <c r="P145" s="75">
        <f t="shared" si="61"/>
        <v>1.3693120463912344E-2</v>
      </c>
      <c r="Q145" s="75">
        <f t="shared" si="61"/>
        <v>1.3120478869357121E-2</v>
      </c>
      <c r="R145" s="75">
        <f t="shared" si="61"/>
        <v>1.2596541250917765E-2</v>
      </c>
      <c r="S145" s="75">
        <f t="shared" si="61"/>
        <v>1.2016332499575292E-2</v>
      </c>
      <c r="T145" s="75">
        <f t="shared" si="61"/>
        <v>1.1462166461715127E-2</v>
      </c>
      <c r="U145" s="75">
        <f t="shared" si="61"/>
        <v>1.0938964982423229E-2</v>
      </c>
      <c r="V145" s="75">
        <f t="shared" si="61"/>
        <v>1.0443056838369182E-2</v>
      </c>
      <c r="W145" s="75">
        <f t="shared" si="61"/>
        <v>9.9315343625200336E-3</v>
      </c>
      <c r="X145" s="75">
        <f t="shared" si="61"/>
        <v>9.6591401494409389E-3</v>
      </c>
      <c r="Y145" s="75">
        <f t="shared" si="61"/>
        <v>9.4132731731397454E-3</v>
      </c>
      <c r="Z145" s="75">
        <f t="shared" si="61"/>
        <v>8.9743293457248095E-3</v>
      </c>
      <c r="AA145" s="75">
        <f t="shared" si="61"/>
        <v>8.6092064662051122E-3</v>
      </c>
      <c r="AB145" s="75">
        <f t="shared" si="61"/>
        <v>8.2909121188439096E-3</v>
      </c>
      <c r="AC145" s="75">
        <f t="shared" si="61"/>
        <v>8.0077667093937707E-3</v>
      </c>
      <c r="AD145" s="75">
        <f t="shared" si="61"/>
        <v>7.7527642052448668E-3</v>
      </c>
      <c r="AE145" s="75">
        <f t="shared" si="61"/>
        <v>7.4861451283763335E-3</v>
      </c>
      <c r="AF145" s="75">
        <f t="shared" si="61"/>
        <v>7.2862609658491412E-3</v>
      </c>
      <c r="AG145" s="75">
        <f t="shared" si="61"/>
        <v>7.1558112700136414E-3</v>
      </c>
      <c r="AH145" s="75">
        <f t="shared" si="61"/>
        <v>7.007631788628314E-3</v>
      </c>
      <c r="AI145" s="75">
        <f t="shared" si="61"/>
        <v>6.8676084759300019E-3</v>
      </c>
      <c r="AJ145" s="75">
        <f t="shared" si="61"/>
        <v>6.7363055130626919E-3</v>
      </c>
      <c r="AK145" s="75">
        <f t="shared" si="61"/>
        <v>6.6140640700292127E-3</v>
      </c>
      <c r="AL145" s="75">
        <f t="shared" si="61"/>
        <v>6.5009856615555334E-3</v>
      </c>
      <c r="AM145" s="75">
        <f t="shared" si="61"/>
        <v>6.3969743762273571E-3</v>
      </c>
      <c r="AN145" s="75">
        <f t="shared" si="61"/>
        <v>6.3017924429264321E-3</v>
      </c>
      <c r="AO145" s="75">
        <f t="shared" si="61"/>
        <v>6.2151107905559066E-3</v>
      </c>
      <c r="AP145" s="75">
        <f t="shared" si="61"/>
        <v>6.1365489434776236E-3</v>
      </c>
      <c r="AQ145" s="75">
        <f t="shared" si="61"/>
        <v>6.0657040245605271E-3</v>
      </c>
      <c r="AR145" s="75">
        <f t="shared" si="61"/>
        <v>6.0021705991809195E-3</v>
      </c>
      <c r="AS145" s="75">
        <f t="shared" si="61"/>
        <v>5.9455535053412386E-3</v>
      </c>
      <c r="AT145" s="75">
        <f t="shared" si="61"/>
        <v>5.8954756113191245E-3</v>
      </c>
      <c r="AU145" s="75">
        <f t="shared" si="61"/>
        <v>5.8515820537588482E-3</v>
      </c>
      <c r="AV145" s="75">
        <f t="shared" si="61"/>
        <v>5.8135421180751084E-3</v>
      </c>
      <c r="AW145" s="75">
        <f t="shared" si="61"/>
        <v>5.7810495941642828E-3</v>
      </c>
      <c r="AX145" s="75">
        <f t="shared" si="61"/>
        <v>5.753822186530368E-3</v>
      </c>
      <c r="AY145" s="75">
        <f t="shared" si="61"/>
        <v>5.7316003714776784E-3</v>
      </c>
      <c r="AZ145" s="75">
        <f t="shared" si="61"/>
        <v>5.714145961533427E-3</v>
      </c>
      <c r="BA145" s="75">
        <f t="shared" si="61"/>
        <v>5.7012405453321022E-3</v>
      </c>
      <c r="BB145" s="75">
        <f t="shared" si="61"/>
        <v>5.6926839085974668E-3</v>
      </c>
      <c r="BC145" s="75">
        <f>+AVERAGE(BC143:BC144)</f>
        <v>5.6882924999449754E-3</v>
      </c>
      <c r="BD145" s="75">
        <f>+AVERAGE(BD143:BD144)</f>
        <v>5.6878979776021771E-3</v>
      </c>
      <c r="BE145" s="75">
        <f>+AVERAGE(BE143:BE144)</f>
        <v>5.6913458552751098E-3</v>
      </c>
      <c r="BF145" s="75">
        <f>+AVERAGE(BF143:BF144)</f>
        <v>5.6984942540749079E-3</v>
      </c>
      <c r="BG145" s="75">
        <f>+AVERAGE(BG143:BG144)</f>
        <v>5.7092127604668978E-3</v>
      </c>
      <c r="BH145" s="75" t="e">
        <f>+$B$16/100+LN(BI29/BH29)/10+$B$19*LN(BI128/BH128)/10</f>
        <v>#DIV/0!</v>
      </c>
      <c r="BI145" s="75" t="e">
        <f>+BH145</f>
        <v>#DIV/0!</v>
      </c>
    </row>
    <row r="146" spans="1:61">
      <c r="A146" s="74" t="s">
        <v>92</v>
      </c>
      <c r="B146" s="91">
        <f t="shared" ref="B146:BI146" si="62">+B126^-$B$19</f>
        <v>6.0357614434912589E-2</v>
      </c>
      <c r="C146" s="91">
        <f t="shared" si="62"/>
        <v>3.7667639113268633E-2</v>
      </c>
      <c r="D146" s="91">
        <f t="shared" si="62"/>
        <v>2.5233674194984252E-2</v>
      </c>
      <c r="E146" s="91">
        <f t="shared" si="62"/>
        <v>1.7811935903500158E-2</v>
      </c>
      <c r="F146" s="91">
        <f t="shared" si="62"/>
        <v>1.3090934587437729E-2</v>
      </c>
      <c r="G146" s="91">
        <f t="shared" si="62"/>
        <v>9.934312182103942E-3</v>
      </c>
      <c r="H146" s="91">
        <f t="shared" si="62"/>
        <v>7.7382676410383874E-3</v>
      </c>
      <c r="I146" s="91">
        <f t="shared" si="62"/>
        <v>6.1597615023242045E-3</v>
      </c>
      <c r="J146" s="91">
        <f t="shared" si="62"/>
        <v>4.9945371160849406E-3</v>
      </c>
      <c r="K146" s="91">
        <f t="shared" si="62"/>
        <v>4.1144859512201445E-3</v>
      </c>
      <c r="L146" s="91">
        <f t="shared" si="62"/>
        <v>3.436567053733687E-3</v>
      </c>
      <c r="M146" s="91">
        <f t="shared" si="62"/>
        <v>2.9061726459502497E-3</v>
      </c>
      <c r="N146" s="91">
        <f t="shared" si="62"/>
        <v>2.484342333454655E-3</v>
      </c>
      <c r="O146" s="91">
        <f t="shared" si="62"/>
        <v>2.1441128523340463E-3</v>
      </c>
      <c r="P146" s="91">
        <f t="shared" si="62"/>
        <v>1.8661528330457824E-3</v>
      </c>
      <c r="Q146" s="91">
        <f t="shared" si="62"/>
        <v>1.6354260772567094E-3</v>
      </c>
      <c r="R146" s="91">
        <f t="shared" si="62"/>
        <v>1.4397794767230796E-3</v>
      </c>
      <c r="S146" s="91">
        <f t="shared" si="62"/>
        <v>1.2750470906720218E-3</v>
      </c>
      <c r="T146" s="91">
        <f t="shared" si="62"/>
        <v>1.1356086356750714E-3</v>
      </c>
      <c r="U146" s="91">
        <f t="shared" si="62"/>
        <v>1.0168835245505932E-3</v>
      </c>
      <c r="V146" s="91">
        <f t="shared" si="62"/>
        <v>9.1520324861016995E-4</v>
      </c>
      <c r="W146" s="91">
        <f t="shared" si="62"/>
        <v>8.2768898827568691E-4</v>
      </c>
      <c r="X146" s="91">
        <f t="shared" si="62"/>
        <v>7.5258644314417172E-4</v>
      </c>
      <c r="Y146" s="91">
        <f t="shared" si="62"/>
        <v>6.8433999253274768E-4</v>
      </c>
      <c r="Z146" s="91">
        <f t="shared" si="62"/>
        <v>6.2531186061069342E-4</v>
      </c>
      <c r="AA146" s="91">
        <f t="shared" si="62"/>
        <v>5.7362067008431979E-4</v>
      </c>
      <c r="AB146" s="91">
        <f t="shared" si="62"/>
        <v>5.2798422149091589E-4</v>
      </c>
      <c r="AC146" s="91">
        <f t="shared" si="62"/>
        <v>4.874316598816571E-4</v>
      </c>
      <c r="AD146" s="91">
        <f t="shared" si="62"/>
        <v>4.5120016804548857E-4</v>
      </c>
      <c r="AE146" s="91">
        <f t="shared" si="62"/>
        <v>4.1867493832001078E-4</v>
      </c>
      <c r="AF146" s="91">
        <f t="shared" si="62"/>
        <v>3.8962633791565402E-4</v>
      </c>
      <c r="AG146" s="91">
        <f t="shared" si="62"/>
        <v>3.6298793505472478E-4</v>
      </c>
      <c r="AH146" s="91">
        <f t="shared" si="62"/>
        <v>3.3868549961843975E-4</v>
      </c>
      <c r="AI146" s="91">
        <f t="shared" si="62"/>
        <v>3.1646636411933549E-4</v>
      </c>
      <c r="AJ146" s="91">
        <f t="shared" si="62"/>
        <v>2.9610667492116158E-4</v>
      </c>
      <c r="AK146" s="91">
        <f t="shared" si="62"/>
        <v>2.7740841737523928E-4</v>
      </c>
      <c r="AL146" s="91">
        <f t="shared" si="62"/>
        <v>2.6019685945775033E-4</v>
      </c>
      <c r="AM146" s="91">
        <f t="shared" si="62"/>
        <v>2.443181179016549E-4</v>
      </c>
      <c r="AN146" s="91">
        <f t="shared" si="62"/>
        <v>2.2963681800771188E-4</v>
      </c>
      <c r="AO146" s="91">
        <f t="shared" si="62"/>
        <v>2.160338890595675E-4</v>
      </c>
      <c r="AP146" s="91">
        <f t="shared" si="62"/>
        <v>2.0340453777096111E-4</v>
      </c>
      <c r="AQ146" s="91">
        <f t="shared" si="62"/>
        <v>1.9165642392378782E-4</v>
      </c>
      <c r="AR146" s="91">
        <f t="shared" si="62"/>
        <v>1.8070804401579491E-4</v>
      </c>
      <c r="AS146" s="91">
        <f t="shared" si="62"/>
        <v>1.7048731554410637E-4</v>
      </c>
      <c r="AT146" s="91">
        <f t="shared" si="62"/>
        <v>1.6093034672884352E-4</v>
      </c>
      <c r="AU146" s="91">
        <f t="shared" si="62"/>
        <v>1.5198037278496589E-4</v>
      </c>
      <c r="AV146" s="91">
        <f t="shared" si="62"/>
        <v>1.4358683889789041E-4</v>
      </c>
      <c r="AW146" s="91">
        <f t="shared" si="62"/>
        <v>1.3570461074253822E-4</v>
      </c>
      <c r="AX146" s="91">
        <f t="shared" si="62"/>
        <v>1.2829329493240448E-4</v>
      </c>
      <c r="AY146" s="91">
        <f t="shared" si="62"/>
        <v>1.2131665369862017E-4</v>
      </c>
      <c r="AZ146" s="91">
        <f t="shared" si="62"/>
        <v>1.147421000823135E-4</v>
      </c>
      <c r="BA146" s="91">
        <f t="shared" si="62"/>
        <v>1.085402618135615E-4</v>
      </c>
      <c r="BB146" s="91">
        <f t="shared" si="62"/>
        <v>1.0268460376743224E-4</v>
      </c>
      <c r="BC146" s="91">
        <f t="shared" si="62"/>
        <v>9.7151100402510652E-5</v>
      </c>
      <c r="BD146" s="91">
        <f t="shared" si="62"/>
        <v>9.1917950898642698E-5</v>
      </c>
      <c r="BE146" s="91">
        <f t="shared" si="62"/>
        <v>8.6965330831768073E-5</v>
      </c>
      <c r="BF146" s="91">
        <f t="shared" si="62"/>
        <v>8.2275175174499995E-5</v>
      </c>
      <c r="BG146" s="91">
        <f t="shared" si="62"/>
        <v>7.7830988213356433E-5</v>
      </c>
      <c r="BH146" s="91">
        <f t="shared" si="62"/>
        <v>7.3617676648425913E-5</v>
      </c>
      <c r="BI146" s="91">
        <f t="shared" si="62"/>
        <v>7.3617676648425913E-5</v>
      </c>
    </row>
    <row r="147" spans="1:61">
      <c r="A147" s="74" t="s">
        <v>93</v>
      </c>
      <c r="B147" s="75">
        <f t="shared" ref="B147:AG147" si="63">+B18*B146/$B146</f>
        <v>1</v>
      </c>
      <c r="C147" s="75">
        <f t="shared" si="63"/>
        <v>0.53774441922718563</v>
      </c>
      <c r="D147" s="75">
        <f t="shared" si="63"/>
        <v>0.31040419354339777</v>
      </c>
      <c r="E147" s="75">
        <f t="shared" si="63"/>
        <v>0.18879817404397778</v>
      </c>
      <c r="F147" s="75">
        <f t="shared" si="63"/>
        <v>0.11956302555302918</v>
      </c>
      <c r="G147" s="75">
        <f t="shared" si="63"/>
        <v>7.8181432654313945E-2</v>
      </c>
      <c r="H147" s="75">
        <f t="shared" si="63"/>
        <v>5.2474601001522972E-2</v>
      </c>
      <c r="I147" s="75">
        <f t="shared" si="63"/>
        <v>3.599223976824658E-2</v>
      </c>
      <c r="J147" s="75">
        <f t="shared" si="63"/>
        <v>2.5146630388722682E-2</v>
      </c>
      <c r="K147" s="75">
        <f t="shared" si="63"/>
        <v>1.7850061423497592E-2</v>
      </c>
      <c r="L147" s="75">
        <f t="shared" si="63"/>
        <v>1.2846609731148801E-2</v>
      </c>
      <c r="M147" s="75">
        <f t="shared" si="63"/>
        <v>9.3610528429739891E-3</v>
      </c>
      <c r="N147" s="75">
        <f t="shared" si="63"/>
        <v>6.8953180573346953E-3</v>
      </c>
      <c r="O147" s="75">
        <f t="shared" si="63"/>
        <v>5.1277882308704411E-3</v>
      </c>
      <c r="P147" s="75">
        <f t="shared" si="63"/>
        <v>3.8456453191011721E-3</v>
      </c>
      <c r="Q147" s="75">
        <f t="shared" si="63"/>
        <v>2.903972601565477E-3</v>
      </c>
      <c r="R147" s="75">
        <f t="shared" si="63"/>
        <v>2.2029120183951656E-3</v>
      </c>
      <c r="S147" s="75">
        <f t="shared" si="63"/>
        <v>1.6809971449460071E-3</v>
      </c>
      <c r="T147" s="75">
        <f t="shared" si="63"/>
        <v>1.2900573430532601E-3</v>
      </c>
      <c r="U147" s="75">
        <f t="shared" si="63"/>
        <v>9.9538505809810564E-4</v>
      </c>
      <c r="V147" s="75">
        <f t="shared" si="63"/>
        <v>7.719284308966021E-4</v>
      </c>
      <c r="W147" s="75">
        <f t="shared" si="63"/>
        <v>6.0154239211255461E-4</v>
      </c>
      <c r="X147" s="75">
        <f t="shared" si="63"/>
        <v>4.7129738440007955E-4</v>
      </c>
      <c r="Y147" s="75">
        <f t="shared" si="63"/>
        <v>3.6927519567577871E-4</v>
      </c>
      <c r="Z147" s="75">
        <f t="shared" si="63"/>
        <v>2.9074647628106817E-4</v>
      </c>
      <c r="AA147" s="75">
        <f t="shared" si="63"/>
        <v>2.298170066665785E-4</v>
      </c>
      <c r="AB147" s="75">
        <f t="shared" si="63"/>
        <v>1.8227113285818817E-4</v>
      </c>
      <c r="AC147" s="75">
        <f t="shared" si="63"/>
        <v>1.4499407660530279E-4</v>
      </c>
      <c r="AD147" s="75">
        <f t="shared" si="63"/>
        <v>1.1564992527224E-4</v>
      </c>
      <c r="AE147" s="75">
        <f t="shared" si="63"/>
        <v>9.2468251655666042E-5</v>
      </c>
      <c r="AF147" s="75">
        <f t="shared" si="63"/>
        <v>7.41487041195936E-5</v>
      </c>
      <c r="AG147" s="75">
        <f t="shared" si="63"/>
        <v>5.9523303541495805E-5</v>
      </c>
      <c r="AH147" s="75">
        <f t="shared" ref="AH147:BI147" si="64">+AH18*AH146/$B146</f>
        <v>4.7855407321176267E-5</v>
      </c>
      <c r="AI147" s="75">
        <f t="shared" si="64"/>
        <v>3.8530225324269143E-5</v>
      </c>
      <c r="AJ147" s="75">
        <f t="shared" si="64"/>
        <v>3.1064313918538997E-5</v>
      </c>
      <c r="AK147" s="75">
        <f t="shared" si="64"/>
        <v>2.5076838383993887E-5</v>
      </c>
      <c r="AL147" s="75">
        <f t="shared" si="64"/>
        <v>2.0267247646861572E-5</v>
      </c>
      <c r="AM147" s="75">
        <f t="shared" si="64"/>
        <v>1.6397890253668363E-5</v>
      </c>
      <c r="AN147" s="75">
        <f t="shared" si="64"/>
        <v>1.3280468596260592E-5</v>
      </c>
      <c r="AO147" s="75">
        <f t="shared" si="64"/>
        <v>1.0765478557309694E-5</v>
      </c>
      <c r="AP147" s="75">
        <f t="shared" si="64"/>
        <v>8.7339695056564806E-6</v>
      </c>
      <c r="AQ147" s="75">
        <f t="shared" si="64"/>
        <v>7.091106235973636E-6</v>
      </c>
      <c r="AR147" s="75">
        <f t="shared" si="64"/>
        <v>5.761129983966976E-6</v>
      </c>
      <c r="AS147" s="75">
        <f t="shared" si="64"/>
        <v>4.6834063332245314E-6</v>
      </c>
      <c r="AT147" s="75">
        <f t="shared" si="64"/>
        <v>3.8093185438441172E-6</v>
      </c>
      <c r="AU147" s="75">
        <f t="shared" si="64"/>
        <v>3.0998196489921501E-6</v>
      </c>
      <c r="AV147" s="75">
        <f t="shared" si="64"/>
        <v>2.5234989792684737E-6</v>
      </c>
      <c r="AW147" s="75">
        <f t="shared" si="64"/>
        <v>2.0550513589337085E-6</v>
      </c>
      <c r="AX147" s="75">
        <f t="shared" si="64"/>
        <v>1.674062288157902E-6</v>
      </c>
      <c r="AY147" s="75">
        <f t="shared" si="64"/>
        <v>1.3640417210207998E-6</v>
      </c>
      <c r="AZ147" s="75">
        <f t="shared" si="64"/>
        <v>1.1116539187527016E-6</v>
      </c>
      <c r="BA147" s="75">
        <f t="shared" si="64"/>
        <v>9.0610233852079493E-7</v>
      </c>
      <c r="BB147" s="75">
        <f t="shared" si="64"/>
        <v>7.3863740293226654E-7</v>
      </c>
      <c r="BC147" s="75">
        <f t="shared" si="64"/>
        <v>6.0216188916878334E-7</v>
      </c>
      <c r="BD147" s="75">
        <f t="shared" si="64"/>
        <v>4.9091404018987041E-7</v>
      </c>
      <c r="BE147" s="75">
        <f t="shared" si="64"/>
        <v>4.0021268512631014E-7</v>
      </c>
      <c r="BF147" s="75">
        <f t="shared" si="64"/>
        <v>3.2625193008570567E-7</v>
      </c>
      <c r="BG147" s="75">
        <f t="shared" si="64"/>
        <v>2.6593554932644122E-7</v>
      </c>
      <c r="BH147" s="75">
        <f t="shared" si="64"/>
        <v>2.1674322750191011E-7</v>
      </c>
      <c r="BI147" s="75">
        <f t="shared" si="64"/>
        <v>1.8676053683610257E-7</v>
      </c>
    </row>
    <row r="148" spans="1:61">
      <c r="A148" s="74" t="s">
        <v>94</v>
      </c>
      <c r="C148" s="75">
        <f>+(C147/B147)^-0.1-1</f>
        <v>6.4001913041777048E-2</v>
      </c>
      <c r="D148" s="75">
        <f t="shared" ref="D148:BI148" si="65">+(D147/C147)^-0.1-1</f>
        <v>5.6488643848537246E-2</v>
      </c>
      <c r="E148" s="75">
        <f t="shared" si="65"/>
        <v>5.0976436540326908E-2</v>
      </c>
      <c r="F148" s="75">
        <f t="shared" si="65"/>
        <v>4.6743058007490568E-2</v>
      </c>
      <c r="G148" s="75">
        <f t="shared" si="65"/>
        <v>4.3396383737574595E-2</v>
      </c>
      <c r="H148" s="75">
        <f t="shared" si="65"/>
        <v>4.0675781794976551E-2</v>
      </c>
      <c r="I148" s="75">
        <f t="shared" si="65"/>
        <v>3.8422350677301154E-2</v>
      </c>
      <c r="J148" s="75">
        <f t="shared" si="65"/>
        <v>3.6508594412459683E-2</v>
      </c>
      <c r="K148" s="75">
        <f t="shared" si="65"/>
        <v>3.486573717766861E-2</v>
      </c>
      <c r="L148" s="75">
        <f t="shared" si="65"/>
        <v>3.3439645934498996E-2</v>
      </c>
      <c r="M148" s="75">
        <f t="shared" si="65"/>
        <v>3.2158476220595311E-2</v>
      </c>
      <c r="N148" s="75">
        <f t="shared" si="65"/>
        <v>3.1043620281582474E-2</v>
      </c>
      <c r="O148" s="75">
        <f t="shared" si="65"/>
        <v>3.0059761749119618E-2</v>
      </c>
      <c r="P148" s="75">
        <f t="shared" si="65"/>
        <v>2.91912503641516E-2</v>
      </c>
      <c r="Q148" s="75">
        <f t="shared" si="65"/>
        <v>2.8484311266219198E-2</v>
      </c>
      <c r="R148" s="75">
        <f t="shared" si="65"/>
        <v>2.8015200328213474E-2</v>
      </c>
      <c r="S148" s="75">
        <f t="shared" si="65"/>
        <v>2.7408176424323472E-2</v>
      </c>
      <c r="T148" s="75">
        <f t="shared" si="65"/>
        <v>2.682349206508694E-2</v>
      </c>
      <c r="U148" s="75">
        <f t="shared" si="65"/>
        <v>2.6270368713633196E-2</v>
      </c>
      <c r="V148" s="75">
        <f t="shared" si="65"/>
        <v>2.5749722260080876E-2</v>
      </c>
      <c r="W148" s="75">
        <f t="shared" si="65"/>
        <v>2.5253073342764498E-2</v>
      </c>
      <c r="X148" s="75">
        <f t="shared" si="65"/>
        <v>2.4700907665840655E-2</v>
      </c>
      <c r="Y148" s="75">
        <f t="shared" si="65"/>
        <v>2.4694698431596329E-2</v>
      </c>
      <c r="Z148" s="75">
        <f t="shared" si="65"/>
        <v>2.4197161069167805E-2</v>
      </c>
      <c r="AA148" s="75">
        <f t="shared" si="65"/>
        <v>2.3795531372758916E-2</v>
      </c>
      <c r="AB148" s="75">
        <f t="shared" si="65"/>
        <v>2.3449521034890841E-2</v>
      </c>
      <c r="AC148" s="75">
        <f t="shared" si="65"/>
        <v>2.3144003441559757E-2</v>
      </c>
      <c r="AD148" s="75">
        <f t="shared" si="65"/>
        <v>2.287011572332398E-2</v>
      </c>
      <c r="AE148" s="75">
        <f t="shared" si="65"/>
        <v>2.2622328267504654E-2</v>
      </c>
      <c r="AF148" s="75">
        <f t="shared" si="65"/>
        <v>2.2324827929530278E-2</v>
      </c>
      <c r="AG148" s="75">
        <f t="shared" si="65"/>
        <v>2.2213598049541261E-2</v>
      </c>
      <c r="AH148" s="75">
        <f t="shared" si="65"/>
        <v>2.2058138842828479E-2</v>
      </c>
      <c r="AI148" s="75">
        <f t="shared" si="65"/>
        <v>2.1910700797954652E-2</v>
      </c>
      <c r="AJ148" s="75">
        <f t="shared" si="65"/>
        <v>2.177195499707052E-2</v>
      </c>
      <c r="AK148" s="75">
        <f t="shared" si="65"/>
        <v>2.1642376232243077E-2</v>
      </c>
      <c r="AL148" s="75">
        <f t="shared" si="65"/>
        <v>2.1522179778102224E-2</v>
      </c>
      <c r="AM148" s="75">
        <f t="shared" si="65"/>
        <v>2.1411350971060727E-2</v>
      </c>
      <c r="AN148" s="75">
        <f t="shared" si="65"/>
        <v>2.1309702210004389E-2</v>
      </c>
      <c r="AO148" s="75">
        <f t="shared" si="65"/>
        <v>2.1216929663340434E-2</v>
      </c>
      <c r="AP148" s="75">
        <f t="shared" si="65"/>
        <v>2.1132659931861753E-2</v>
      </c>
      <c r="AQ148" s="75">
        <f t="shared" si="65"/>
        <v>2.1056484892105543E-2</v>
      </c>
      <c r="AR148" s="75">
        <f t="shared" si="65"/>
        <v>2.0987986060581942E-2</v>
      </c>
      <c r="AS148" s="75">
        <f t="shared" si="65"/>
        <v>2.0926750702787045E-2</v>
      </c>
      <c r="AT148" s="75">
        <f t="shared" si="65"/>
        <v>2.087238186066398E-2</v>
      </c>
      <c r="AU148" s="75">
        <f t="shared" si="65"/>
        <v>2.0824504099923535E-2</v>
      </c>
      <c r="AV148" s="75">
        <f t="shared" si="65"/>
        <v>2.0782766352959614E-2</v>
      </c>
      <c r="AW148" s="75">
        <f t="shared" si="65"/>
        <v>2.0746842857231496E-2</v>
      </c>
      <c r="AX148" s="75">
        <f t="shared" si="65"/>
        <v>2.071643289143843E-2</v>
      </c>
      <c r="AY148" s="75">
        <f t="shared" si="65"/>
        <v>2.0691259789865635E-2</v>
      </c>
      <c r="AZ148" s="75">
        <f t="shared" si="65"/>
        <v>2.0671069555916244E-2</v>
      </c>
      <c r="BA148" s="75">
        <f t="shared" si="65"/>
        <v>2.0655629284428878E-2</v>
      </c>
      <c r="BB148" s="75">
        <f t="shared" si="65"/>
        <v>2.0644725525983842E-2</v>
      </c>
      <c r="BC148" s="75">
        <f t="shared" si="65"/>
        <v>2.0638162674982974E-2</v>
      </c>
      <c r="BD148" s="75">
        <f t="shared" si="65"/>
        <v>2.0635761429191213E-2</v>
      </c>
      <c r="BE148" s="75">
        <f t="shared" si="65"/>
        <v>2.0637357346182661E-2</v>
      </c>
      <c r="BF148" s="75">
        <f t="shared" si="65"/>
        <v>2.0642799507965659E-2</v>
      </c>
      <c r="BG148" s="75">
        <f t="shared" si="65"/>
        <v>2.0651949296211836E-2</v>
      </c>
      <c r="BH148" s="75">
        <f t="shared" si="65"/>
        <v>2.0664679275224307E-2</v>
      </c>
      <c r="BI148" s="75">
        <f t="shared" si="65"/>
        <v>1.4999999999999902E-2</v>
      </c>
    </row>
    <row r="149" spans="1:61">
      <c r="A149" s="74" t="s">
        <v>128</v>
      </c>
      <c r="C149" s="75">
        <f t="shared" ref="C149:K149" si="66">+LN(C27/B27)/10</f>
        <v>1.4817512611635303E-2</v>
      </c>
      <c r="D149" s="75">
        <f t="shared" si="66"/>
        <v>7.6261238462585245E-3</v>
      </c>
      <c r="E149" s="75">
        <f t="shared" si="66"/>
        <v>3.9249343963983019E-3</v>
      </c>
      <c r="F149" s="75">
        <f t="shared" si="66"/>
        <v>2.0200445634761758E-3</v>
      </c>
      <c r="G149" s="75">
        <f t="shared" si="66"/>
        <v>1.039655603460306E-3</v>
      </c>
      <c r="H149" s="75">
        <f t="shared" si="66"/>
        <v>5.3507917268241453E-4</v>
      </c>
      <c r="I149" s="75">
        <f t="shared" si="66"/>
        <v>2.7538900390239421E-4</v>
      </c>
      <c r="J149" s="75">
        <f t="shared" si="66"/>
        <v>1.4173435884293992E-4</v>
      </c>
      <c r="K149" s="75">
        <f t="shared" si="66"/>
        <v>7.2946371103996832E-5</v>
      </c>
    </row>
    <row r="150" spans="1:61">
      <c r="A150" s="74" t="s">
        <v>129</v>
      </c>
      <c r="C150" s="75">
        <f>+C148+C149</f>
        <v>7.8819425653412351E-2</v>
      </c>
      <c r="D150" s="75">
        <f t="shared" ref="D150:K150" si="67">+D148+D149</f>
        <v>6.4114767694795766E-2</v>
      </c>
      <c r="E150" s="75">
        <f t="shared" si="67"/>
        <v>5.4901370936725209E-2</v>
      </c>
      <c r="F150" s="75">
        <f t="shared" si="67"/>
        <v>4.8763102570966742E-2</v>
      </c>
      <c r="G150" s="75">
        <f t="shared" si="67"/>
        <v>4.4436039341034898E-2</v>
      </c>
      <c r="H150" s="75">
        <f t="shared" si="67"/>
        <v>4.1210860967658969E-2</v>
      </c>
      <c r="I150" s="75">
        <f t="shared" si="67"/>
        <v>3.8697739681203547E-2</v>
      </c>
      <c r="J150" s="75">
        <f t="shared" si="67"/>
        <v>3.6650328771302622E-2</v>
      </c>
      <c r="K150" s="75">
        <f t="shared" si="67"/>
        <v>3.4938683548772609E-2</v>
      </c>
    </row>
    <row r="151" spans="1:61">
      <c r="A151" s="74" t="s">
        <v>130</v>
      </c>
      <c r="C151" s="75">
        <f>+C150-C143</f>
        <v>3.098110512659482E-2</v>
      </c>
      <c r="D151" s="75">
        <f t="shared" ref="D151:K151" si="68">+D150-D143</f>
        <v>2.5208774186414692E-2</v>
      </c>
      <c r="E151" s="75">
        <f t="shared" si="68"/>
        <v>2.1936444920773665E-2</v>
      </c>
      <c r="F151" s="75">
        <f t="shared" si="68"/>
        <v>1.9980913705870598E-2</v>
      </c>
      <c r="G151" s="75">
        <f t="shared" si="68"/>
        <v>1.8769280343579737E-2</v>
      </c>
      <c r="H151" s="75">
        <f t="shared" si="68"/>
        <v>1.7971493571516436E-2</v>
      </c>
      <c r="I151" s="75">
        <f t="shared" si="68"/>
        <v>1.7436673193684096E-2</v>
      </c>
      <c r="J151" s="75">
        <f t="shared" si="68"/>
        <v>1.7044299124965783E-2</v>
      </c>
      <c r="K151" s="75">
        <f t="shared" si="68"/>
        <v>1.6747052066841562E-2</v>
      </c>
    </row>
    <row r="153" spans="1:61">
      <c r="B153" s="75" t="s">
        <v>103</v>
      </c>
    </row>
    <row r="154" spans="1:61">
      <c r="A154" s="74" t="s">
        <v>131</v>
      </c>
      <c r="B154" s="75">
        <f t="shared" ref="B154:BI154" si="69">+$B$9*B98/B102-(1-(1-0.1)^10)/10</f>
        <v>0.10513985811422442</v>
      </c>
      <c r="C154" s="75">
        <f t="shared" si="69"/>
        <v>8.7136995704461637E-2</v>
      </c>
      <c r="D154" s="75">
        <f t="shared" si="69"/>
        <v>7.4717807706199221E-2</v>
      </c>
      <c r="E154" s="75">
        <f t="shared" si="69"/>
        <v>6.5988453645393338E-2</v>
      </c>
      <c r="F154" s="75">
        <f t="shared" si="69"/>
        <v>5.9573942495761686E-2</v>
      </c>
      <c r="G154" s="75">
        <f t="shared" si="69"/>
        <v>5.4668065259613471E-2</v>
      </c>
      <c r="H154" s="75">
        <f t="shared" si="69"/>
        <v>5.0783256751687919E-2</v>
      </c>
      <c r="I154" s="75">
        <f t="shared" si="69"/>
        <v>4.7615886596340917E-2</v>
      </c>
      <c r="J154" s="75">
        <f t="shared" si="69"/>
        <v>4.4981214998032204E-2</v>
      </c>
      <c r="K154" s="75">
        <f t="shared" si="69"/>
        <v>4.2751573312486094E-2</v>
      </c>
      <c r="L154" s="75">
        <f t="shared" si="69"/>
        <v>4.0838805549670593E-2</v>
      </c>
      <c r="M154" s="75">
        <f t="shared" si="69"/>
        <v>3.914720860857325E-2</v>
      </c>
      <c r="N154" s="75">
        <f t="shared" si="69"/>
        <v>3.7671303458279945E-2</v>
      </c>
      <c r="O154" s="75">
        <f t="shared" si="69"/>
        <v>3.637779555292818E-2</v>
      </c>
      <c r="P154" s="75">
        <f t="shared" si="69"/>
        <v>3.524058268048598E-2</v>
      </c>
      <c r="Q154" s="75">
        <f t="shared" si="69"/>
        <v>3.4276968278393549E-2</v>
      </c>
      <c r="R154" s="75">
        <f t="shared" si="69"/>
        <v>3.3537015983358009E-2</v>
      </c>
      <c r="S154" s="75">
        <f t="shared" si="69"/>
        <v>3.2793793814095626E-2</v>
      </c>
      <c r="T154" s="75">
        <f t="shared" si="69"/>
        <v>3.2077502775691769E-2</v>
      </c>
      <c r="U154" s="75">
        <f t="shared" si="69"/>
        <v>3.1401527683262695E-2</v>
      </c>
      <c r="V154" s="75">
        <f t="shared" si="69"/>
        <v>3.0768054156281199E-2</v>
      </c>
      <c r="W154" s="75">
        <f t="shared" si="69"/>
        <v>3.0168106935057365E-2</v>
      </c>
      <c r="X154" s="75">
        <f t="shared" si="69"/>
        <v>2.9573421544768413E-2</v>
      </c>
      <c r="Y154" s="75">
        <f t="shared" si="69"/>
        <v>2.8877621142053E-2</v>
      </c>
      <c r="Z154" s="75">
        <f t="shared" si="69"/>
        <v>2.8348960391406677E-2</v>
      </c>
      <c r="AA154" s="75">
        <f t="shared" si="69"/>
        <v>2.793301482264049E-2</v>
      </c>
      <c r="AB154" s="75">
        <f t="shared" si="69"/>
        <v>2.7587718358124666E-2</v>
      </c>
      <c r="AC154" s="75">
        <f t="shared" si="69"/>
        <v>2.7290213600302343E-2</v>
      </c>
      <c r="AD154" s="75">
        <f t="shared" si="69"/>
        <v>2.702764271262019E-2</v>
      </c>
      <c r="AE154" s="75">
        <f t="shared" si="69"/>
        <v>2.6792418883031952E-2</v>
      </c>
      <c r="AF154" s="75">
        <f t="shared" si="69"/>
        <v>2.6536670321648262E-2</v>
      </c>
      <c r="AG154" s="75">
        <f t="shared" si="69"/>
        <v>2.6385575915290865E-2</v>
      </c>
      <c r="AH154" s="75">
        <f t="shared" si="69"/>
        <v>2.6242735801252873E-2</v>
      </c>
      <c r="AI154" s="75">
        <f t="shared" si="69"/>
        <v>2.6107483670553253E-2</v>
      </c>
      <c r="AJ154" s="75">
        <f t="shared" si="69"/>
        <v>2.597998671638399E-2</v>
      </c>
      <c r="AK154" s="75">
        <f t="shared" si="69"/>
        <v>2.5860570886078016E-2</v>
      </c>
      <c r="AL154" s="75">
        <f t="shared" si="69"/>
        <v>2.5749460898505355E-2</v>
      </c>
      <c r="AM154" s="75">
        <f t="shared" si="69"/>
        <v>2.5646712260371601E-2</v>
      </c>
      <c r="AN154" s="75">
        <f t="shared" si="69"/>
        <v>2.5552222843667399E-2</v>
      </c>
      <c r="AO154" s="75">
        <f t="shared" si="69"/>
        <v>2.5465770453021258E-2</v>
      </c>
      <c r="AP154" s="75">
        <f t="shared" si="69"/>
        <v>2.5387052935661375E-2</v>
      </c>
      <c r="AQ154" s="75">
        <f t="shared" si="69"/>
        <v>2.531572206664176E-2</v>
      </c>
      <c r="AR154" s="75">
        <f t="shared" si="69"/>
        <v>2.5251409131512442E-2</v>
      </c>
      <c r="AS154" s="75">
        <f t="shared" si="69"/>
        <v>2.5193742854924872E-2</v>
      </c>
      <c r="AT154" s="75">
        <f t="shared" si="69"/>
        <v>2.5142361188748977E-2</v>
      </c>
      <c r="AU154" s="75">
        <f t="shared" si="69"/>
        <v>2.5096918534312132E-2</v>
      </c>
      <c r="AV154" s="75">
        <f t="shared" si="69"/>
        <v>2.5057089738404328E-2</v>
      </c>
      <c r="AW154" s="75">
        <f t="shared" si="69"/>
        <v>2.5022571900439772E-2</v>
      </c>
      <c r="AX154" s="75">
        <f t="shared" si="69"/>
        <v>2.4993084750730407E-2</v>
      </c>
      <c r="AY154" s="75">
        <f t="shared" si="69"/>
        <v>2.496837013587988E-2</v>
      </c>
      <c r="AZ154" s="75">
        <f t="shared" si="69"/>
        <v>2.4948190978411208E-2</v>
      </c>
      <c r="BA154" s="75">
        <f t="shared" si="69"/>
        <v>2.49323299556551E-2</v>
      </c>
      <c r="BB154" s="75">
        <f t="shared" si="69"/>
        <v>2.4920588057203819E-2</v>
      </c>
      <c r="BC154" s="75">
        <f t="shared" si="69"/>
        <v>2.4912783121400925E-2</v>
      </c>
      <c r="BD154" s="75">
        <f t="shared" si="69"/>
        <v>2.4908748411699419E-2</v>
      </c>
      <c r="BE154" s="75">
        <f t="shared" si="69"/>
        <v>2.4908331267491701E-2</v>
      </c>
      <c r="BF154" s="75">
        <f t="shared" si="69"/>
        <v>2.4911391846997713E-2</v>
      </c>
      <c r="BG154" s="75">
        <f t="shared" si="69"/>
        <v>2.4917801968989906E-2</v>
      </c>
      <c r="BH154" s="75">
        <f t="shared" si="69"/>
        <v>2.4927444053490289E-2</v>
      </c>
      <c r="BI154" s="75">
        <f t="shared" si="69"/>
        <v>2.4940210157658613E-2</v>
      </c>
    </row>
    <row r="155" spans="1:61">
      <c r="A155" s="74" t="s">
        <v>132</v>
      </c>
      <c r="B155" s="75">
        <v>1</v>
      </c>
      <c r="C155" s="75">
        <f t="shared" ref="C155:BG155" si="70">+B155/(1+C145)^10</f>
        <v>0.5855570876025229</v>
      </c>
      <c r="D155" s="75">
        <f t="shared" si="70"/>
        <v>0.38298063122533887</v>
      </c>
      <c r="E155" s="75">
        <f t="shared" si="70"/>
        <v>0.26906042240643308</v>
      </c>
      <c r="F155" s="75">
        <f t="shared" si="70"/>
        <v>0.19851613963963902</v>
      </c>
      <c r="G155" s="75">
        <f t="shared" si="70"/>
        <v>0.15175473156539943</v>
      </c>
      <c r="H155" s="75">
        <f t="shared" si="70"/>
        <v>0.11918499627097019</v>
      </c>
      <c r="I155" s="75">
        <f t="shared" si="70"/>
        <v>9.5642181485627434E-2</v>
      </c>
      <c r="J155" s="75">
        <f t="shared" si="70"/>
        <v>7.8127187724403926E-2</v>
      </c>
      <c r="K155" s="75">
        <f t="shared" si="70"/>
        <v>6.4787549528879315E-2</v>
      </c>
      <c r="L155" s="75">
        <f t="shared" si="70"/>
        <v>5.4435417579376477E-2</v>
      </c>
      <c r="M155" s="75">
        <f t="shared" si="70"/>
        <v>4.6268642320266631E-2</v>
      </c>
      <c r="N155" s="75">
        <f t="shared" si="70"/>
        <v>3.9725836551640921E-2</v>
      </c>
      <c r="O155" s="75">
        <f t="shared" si="70"/>
        <v>3.4412988283240908E-2</v>
      </c>
      <c r="P155" s="75">
        <f t="shared" si="70"/>
        <v>3.0037058157633634E-2</v>
      </c>
      <c r="Q155" s="75">
        <f t="shared" si="70"/>
        <v>2.6366133953960289E-2</v>
      </c>
      <c r="R155" s="75">
        <f t="shared" si="70"/>
        <v>2.3263875122937792E-2</v>
      </c>
      <c r="S155" s="75">
        <f t="shared" si="70"/>
        <v>2.0644617626931653E-2</v>
      </c>
      <c r="T155" s="75">
        <f t="shared" si="70"/>
        <v>1.842088181836854E-2</v>
      </c>
      <c r="U155" s="75">
        <f t="shared" si="70"/>
        <v>1.6521940580879829E-2</v>
      </c>
      <c r="V155" s="75">
        <f t="shared" si="70"/>
        <v>1.4891642979513613E-2</v>
      </c>
      <c r="W155" s="75">
        <f t="shared" si="70"/>
        <v>1.3490352141743144E-2</v>
      </c>
      <c r="X155" s="75">
        <f t="shared" si="70"/>
        <v>1.2253932242526836E-2</v>
      </c>
      <c r="Y155" s="75">
        <f t="shared" si="70"/>
        <v>1.1157974463833565E-2</v>
      </c>
      <c r="Z155" s="75">
        <f t="shared" si="70"/>
        <v>1.0204322929642863E-2</v>
      </c>
      <c r="AA155" s="75">
        <f t="shared" si="70"/>
        <v>9.3660163954815481E-3</v>
      </c>
      <c r="AB155" s="75">
        <f t="shared" si="70"/>
        <v>8.6237545134640672E-3</v>
      </c>
      <c r="AC155" s="75">
        <f t="shared" si="70"/>
        <v>7.9626495409159895E-3</v>
      </c>
      <c r="AD155" s="75">
        <f t="shared" si="70"/>
        <v>7.3708508093429078E-3</v>
      </c>
      <c r="AE155" s="75">
        <f t="shared" si="70"/>
        <v>6.8411135061215616E-3</v>
      </c>
      <c r="AF155" s="75">
        <f t="shared" si="70"/>
        <v>6.3620590032202554E-3</v>
      </c>
      <c r="AG155" s="75">
        <f t="shared" si="70"/>
        <v>5.9242184325537604E-3</v>
      </c>
      <c r="AH155" s="75">
        <f t="shared" si="70"/>
        <v>5.5246331319993057E-3</v>
      </c>
      <c r="AI155" s="75">
        <f t="shared" si="70"/>
        <v>5.1591689229232816E-3</v>
      </c>
      <c r="AJ155" s="75">
        <f t="shared" si="70"/>
        <v>4.8241681953967025E-3</v>
      </c>
      <c r="AK155" s="75">
        <f t="shared" si="70"/>
        <v>4.5164010734834717E-3</v>
      </c>
      <c r="AL155" s="75">
        <f t="shared" si="70"/>
        <v>4.2330213281828143E-3</v>
      </c>
      <c r="AM155" s="75">
        <f t="shared" si="70"/>
        <v>3.9715243740409334E-3</v>
      </c>
      <c r="AN155" s="75">
        <f t="shared" si="70"/>
        <v>3.7297074634190749E-3</v>
      </c>
      <c r="AO155" s="75">
        <f t="shared" si="70"/>
        <v>3.5056327643696646E-3</v>
      </c>
      <c r="AP155" s="75">
        <f t="shared" si="70"/>
        <v>3.2975938497464387E-3</v>
      </c>
      <c r="AQ155" s="75">
        <f t="shared" si="70"/>
        <v>3.1040858168448044E-3</v>
      </c>
      <c r="AR155" s="75">
        <f t="shared" si="70"/>
        <v>2.9237789947301899E-3</v>
      </c>
      <c r="AS155" s="75">
        <f t="shared" si="70"/>
        <v>2.7554960238269492E-3</v>
      </c>
      <c r="AT155" s="75">
        <f t="shared" si="70"/>
        <v>2.5981919996314307E-3</v>
      </c>
      <c r="AU155" s="75">
        <f t="shared" si="70"/>
        <v>2.4509373370507491E-3</v>
      </c>
      <c r="AV155" s="75">
        <f t="shared" si="70"/>
        <v>2.3129030127924154E-3</v>
      </c>
      <c r="AW155" s="75">
        <f t="shared" si="70"/>
        <v>2.1833478646307424E-3</v>
      </c>
      <c r="AX155" s="75">
        <f t="shared" si="70"/>
        <v>2.061607657632586E-3</v>
      </c>
      <c r="AY155" s="75">
        <f t="shared" si="70"/>
        <v>1.9470856619454384E-3</v>
      </c>
      <c r="AZ155" s="75">
        <f t="shared" si="70"/>
        <v>1.8392445207408776E-3</v>
      </c>
      <c r="BA155" s="75">
        <f t="shared" si="70"/>
        <v>1.7375992183884807E-3</v>
      </c>
      <c r="BB155" s="75">
        <f t="shared" si="70"/>
        <v>1.6417109870459521E-3</v>
      </c>
      <c r="BC155" s="75">
        <f t="shared" si="70"/>
        <v>1.5511820143752815E-3</v>
      </c>
      <c r="BD155" s="75">
        <f t="shared" si="70"/>
        <v>1.4656508361679641E-3</v>
      </c>
      <c r="BE155" s="75">
        <f t="shared" si="70"/>
        <v>1.3847883155920539E-3</v>
      </c>
      <c r="BF155" s="75">
        <f t="shared" si="70"/>
        <v>1.308294125931865E-3</v>
      </c>
      <c r="BG155" s="75">
        <f t="shared" si="70"/>
        <v>1.2358936664564463E-3</v>
      </c>
      <c r="BH155" s="75">
        <f>+BG155</f>
        <v>1.2358936664564463E-3</v>
      </c>
      <c r="BI155" s="75">
        <f>+BH155</f>
        <v>1.2358936664564463E-3</v>
      </c>
    </row>
    <row r="156" spans="1:61">
      <c r="A156" s="74" t="s">
        <v>130</v>
      </c>
      <c r="B156" s="75">
        <f>+B154-C145</f>
        <v>5.0162653347157624E-2</v>
      </c>
      <c r="C156" s="75">
        <f t="shared" ref="C156:K156" si="71">+C154-D145</f>
        <v>4.3764838686862331E-2</v>
      </c>
      <c r="D156" s="75">
        <f t="shared" si="71"/>
        <v>3.8782347944032916E-2</v>
      </c>
      <c r="E156" s="75">
        <f t="shared" si="71"/>
        <v>3.5114896204869496E-2</v>
      </c>
      <c r="F156" s="75">
        <f t="shared" si="71"/>
        <v>3.2349468564486034E-2</v>
      </c>
      <c r="G156" s="75">
        <f t="shared" si="71"/>
        <v>3.0215002062814626E-2</v>
      </c>
      <c r="H156" s="75">
        <f t="shared" si="71"/>
        <v>2.8533039809856928E-2</v>
      </c>
      <c r="I156" s="75">
        <f t="shared" si="71"/>
        <v>2.7182338529412771E-2</v>
      </c>
      <c r="J156" s="75">
        <f t="shared" si="71"/>
        <v>2.6082384433898261E-2</v>
      </c>
      <c r="K156" s="75">
        <f t="shared" si="71"/>
        <v>2.5189293875047678E-2</v>
      </c>
    </row>
    <row r="157" spans="1:61">
      <c r="A157" s="74" t="s">
        <v>92</v>
      </c>
      <c r="C157" s="75">
        <f>+EXP(C142-0.1)</f>
        <v>1.0541881173798886</v>
      </c>
      <c r="D157" s="75">
        <f>+EXP(D142-0.1)</f>
        <v>1.0414921586485901</v>
      </c>
    </row>
    <row r="158" spans="1:61">
      <c r="A158" s="74" t="s">
        <v>106</v>
      </c>
    </row>
    <row r="159" spans="1:61">
      <c r="A159" s="74" t="s">
        <v>109</v>
      </c>
      <c r="B159" s="75">
        <f>+SUMPRODUCT(Base!B155:U155*B125:U125)*10</f>
        <v>4859.1070187926271</v>
      </c>
    </row>
    <row r="160" spans="1:61">
      <c r="A160" s="74" t="s">
        <v>107</v>
      </c>
      <c r="B160" s="75">
        <f>+SUMPRODUCT(Base!B155:AE155*B125:AE125)*10</f>
        <v>6298.1971549993632</v>
      </c>
    </row>
    <row r="161" spans="1:122">
      <c r="A161" s="74" t="s">
        <v>108</v>
      </c>
      <c r="B161" s="75">
        <f>+SUMPRODUCT(Base!B155:BI155*B125:BI125)*10</f>
        <v>9389.9081188695236</v>
      </c>
    </row>
    <row r="163" spans="1:122" s="127" customFormat="1" ht="15">
      <c r="A163" s="126" t="s">
        <v>140</v>
      </c>
      <c r="B163" s="127">
        <v>1</v>
      </c>
      <c r="C163" s="127">
        <f t="shared" ref="C163:AH163" si="72">+B163/(1+B107)^10</f>
        <v>0.53774441922718608</v>
      </c>
      <c r="D163" s="127">
        <f t="shared" si="72"/>
        <v>0.31040419354339838</v>
      </c>
      <c r="E163" s="127">
        <f t="shared" si="72"/>
        <v>0.18879817404397817</v>
      </c>
      <c r="F163" s="127">
        <f t="shared" si="72"/>
        <v>0.1195630255530295</v>
      </c>
      <c r="G163" s="127">
        <f t="shared" si="72"/>
        <v>7.8181432654314098E-2</v>
      </c>
      <c r="H163" s="127">
        <f t="shared" si="72"/>
        <v>5.247460100152302E-2</v>
      </c>
      <c r="I163" s="127">
        <f t="shared" si="72"/>
        <v>3.5992239768246621E-2</v>
      </c>
      <c r="J163" s="127">
        <f t="shared" si="72"/>
        <v>2.5146630388722693E-2</v>
      </c>
      <c r="K163" s="127">
        <f t="shared" si="72"/>
        <v>1.7850061423497612E-2</v>
      </c>
      <c r="L163" s="127">
        <f t="shared" si="72"/>
        <v>1.2846609731148827E-2</v>
      </c>
      <c r="M163" s="127">
        <f t="shared" si="72"/>
        <v>9.3610528429740013E-3</v>
      </c>
      <c r="N163" s="127">
        <f t="shared" si="72"/>
        <v>6.8953180573347048E-3</v>
      </c>
      <c r="O163" s="127">
        <f t="shared" si="72"/>
        <v>5.1277882308704446E-3</v>
      </c>
      <c r="P163" s="127">
        <f t="shared" si="72"/>
        <v>3.8456453191011782E-3</v>
      </c>
      <c r="Q163" s="127">
        <f t="shared" si="72"/>
        <v>2.9039726015654835E-3</v>
      </c>
      <c r="R163" s="127">
        <f t="shared" si="72"/>
        <v>2.2029120183951708E-3</v>
      </c>
      <c r="S163" s="127">
        <f t="shared" si="72"/>
        <v>1.6809971449460121E-3</v>
      </c>
      <c r="T163" s="127">
        <f t="shared" si="72"/>
        <v>1.2900573430532631E-3</v>
      </c>
      <c r="U163" s="127">
        <f t="shared" si="72"/>
        <v>9.9538505809810825E-4</v>
      </c>
      <c r="V163" s="127">
        <f t="shared" si="72"/>
        <v>7.7192843089660427E-4</v>
      </c>
      <c r="W163" s="127">
        <f t="shared" si="72"/>
        <v>6.0154239211255569E-4</v>
      </c>
      <c r="X163" s="127">
        <f t="shared" si="72"/>
        <v>4.7129738440007983E-4</v>
      </c>
      <c r="Y163" s="127">
        <f t="shared" si="72"/>
        <v>3.6927519567577882E-4</v>
      </c>
      <c r="Z163" s="127">
        <f t="shared" si="72"/>
        <v>2.9074647628106833E-4</v>
      </c>
      <c r="AA163" s="127">
        <f t="shared" si="72"/>
        <v>2.2981700666657839E-4</v>
      </c>
      <c r="AB163" s="127">
        <f t="shared" si="72"/>
        <v>1.822711328581882E-4</v>
      </c>
      <c r="AC163" s="127">
        <f t="shared" si="72"/>
        <v>1.4499407660530276E-4</v>
      </c>
      <c r="AD163" s="127">
        <f t="shared" si="72"/>
        <v>1.1564992527224002E-4</v>
      </c>
      <c r="AE163" s="127">
        <f t="shared" si="72"/>
        <v>9.2468251655665961E-5</v>
      </c>
      <c r="AF163" s="127">
        <f t="shared" si="72"/>
        <v>7.4148704119593451E-5</v>
      </c>
      <c r="AG163" s="127">
        <f t="shared" si="72"/>
        <v>5.9523303541495635E-5</v>
      </c>
      <c r="AH163" s="127">
        <f t="shared" si="72"/>
        <v>4.7855407321176166E-5</v>
      </c>
      <c r="AI163" s="127">
        <f t="shared" ref="AI163:BI163" si="73">+AH163/(1+AH107)^10</f>
        <v>3.8530225324269089E-5</v>
      </c>
      <c r="AJ163" s="127">
        <f t="shared" si="73"/>
        <v>3.1064313918538963E-5</v>
      </c>
      <c r="AK163" s="127">
        <f t="shared" si="73"/>
        <v>2.5076838383993897E-5</v>
      </c>
      <c r="AL163" s="127">
        <f t="shared" si="73"/>
        <v>2.0267247646861593E-5</v>
      </c>
      <c r="AM163" s="127">
        <f t="shared" si="73"/>
        <v>1.6397890253668367E-5</v>
      </c>
      <c r="AN163" s="127">
        <f t="shared" si="73"/>
        <v>1.3280468596260593E-5</v>
      </c>
      <c r="AO163" s="127">
        <f t="shared" si="73"/>
        <v>1.076547855730968E-5</v>
      </c>
      <c r="AP163" s="127">
        <f t="shared" si="73"/>
        <v>8.7339695056564755E-6</v>
      </c>
      <c r="AQ163" s="127">
        <f t="shared" si="73"/>
        <v>7.0911062359736284E-6</v>
      </c>
      <c r="AR163" s="127">
        <f t="shared" si="73"/>
        <v>5.7611299839669752E-6</v>
      </c>
      <c r="AS163" s="127">
        <f t="shared" si="73"/>
        <v>4.6834063332245323E-6</v>
      </c>
      <c r="AT163" s="127">
        <f t="shared" si="73"/>
        <v>3.8093185438441172E-6</v>
      </c>
      <c r="AU163" s="127">
        <f t="shared" si="73"/>
        <v>3.0998196489921522E-6</v>
      </c>
      <c r="AV163" s="127">
        <f t="shared" si="73"/>
        <v>2.5234989792684712E-6</v>
      </c>
      <c r="AW163" s="127">
        <f t="shared" si="73"/>
        <v>2.0550513589337064E-6</v>
      </c>
      <c r="AX163" s="127">
        <f t="shared" si="73"/>
        <v>1.6740622881579022E-6</v>
      </c>
      <c r="AY163" s="127">
        <f t="shared" si="73"/>
        <v>1.3640417210207985E-6</v>
      </c>
      <c r="AZ163" s="127">
        <f t="shared" si="73"/>
        <v>1.1116539187526985E-6</v>
      </c>
      <c r="BA163" s="127">
        <f t="shared" si="73"/>
        <v>9.0610233852079207E-7</v>
      </c>
      <c r="BB163" s="127">
        <f t="shared" si="73"/>
        <v>7.386374029322641E-7</v>
      </c>
      <c r="BC163" s="127">
        <f t="shared" si="73"/>
        <v>6.0216188916878218E-7</v>
      </c>
      <c r="BD163" s="127">
        <f t="shared" si="73"/>
        <v>4.9091404018986967E-7</v>
      </c>
      <c r="BE163" s="127">
        <f t="shared" si="73"/>
        <v>4.0021268512630935E-7</v>
      </c>
      <c r="BF163" s="127">
        <f t="shared" si="73"/>
        <v>3.2625193008570508E-7</v>
      </c>
      <c r="BG163" s="127">
        <f t="shared" si="73"/>
        <v>2.65935549326441E-7</v>
      </c>
      <c r="BH163" s="127">
        <f t="shared" si="73"/>
        <v>2.1674322750190996E-7</v>
      </c>
      <c r="BI163" s="127">
        <f t="shared" si="73"/>
        <v>1.8676053683610244E-7</v>
      </c>
    </row>
    <row r="164" spans="1:122" s="81" customFormat="1" ht="15">
      <c r="A164" s="107"/>
      <c r="C164" s="81">
        <f>-LN(C163/B163)/10*100</f>
        <v>6.2037188889431203</v>
      </c>
      <c r="D164" s="81">
        <f t="shared" ref="D164:J164" si="74">-LN(D163/C163)/10*100</f>
        <v>5.4950809174309443</v>
      </c>
      <c r="E164" s="81">
        <f t="shared" si="74"/>
        <v>4.9719671605733256</v>
      </c>
      <c r="F164" s="81">
        <f t="shared" si="74"/>
        <v>4.5683493946225768</v>
      </c>
      <c r="G164" s="81">
        <f t="shared" si="74"/>
        <v>4.2481145755386542</v>
      </c>
      <c r="H164" s="81">
        <f t="shared" si="74"/>
        <v>3.9870292318523362</v>
      </c>
      <c r="I164" s="81">
        <f t="shared" si="74"/>
        <v>3.7702590885990643</v>
      </c>
      <c r="J164" s="81">
        <f t="shared" si="74"/>
        <v>3.5857944622427071</v>
      </c>
    </row>
    <row r="165" spans="1:122" s="81" customFormat="1" ht="15">
      <c r="A165" s="107" t="s">
        <v>106</v>
      </c>
    </row>
    <row r="166" spans="1:122" s="81" customFormat="1" ht="15">
      <c r="A166" s="107" t="s">
        <v>109</v>
      </c>
      <c r="B166" s="81">
        <f>+SUMPRODUCT(Base!B163:U163*B125:U125)*10</f>
        <v>2217.6955429363993</v>
      </c>
    </row>
    <row r="167" spans="1:122" s="81" customFormat="1" ht="15">
      <c r="A167" s="107" t="s">
        <v>107</v>
      </c>
      <c r="B167" s="81">
        <f>+SUMPRODUCT(Base!B163:AE163*B125:AE125)*10</f>
        <v>2260.0989550265067</v>
      </c>
    </row>
    <row r="168" spans="1:122" s="81" customFormat="1" ht="15">
      <c r="A168" s="107" t="s">
        <v>108</v>
      </c>
      <c r="B168" s="81">
        <f>+SUMPRODUCT(Base!B163:BI163*B125:BI125)*10</f>
        <v>2269.8636169351139</v>
      </c>
    </row>
    <row r="171" spans="1:122" ht="18.75">
      <c r="A171" s="265" t="s">
        <v>261</v>
      </c>
    </row>
    <row r="172" spans="1:122" s="150" customFormat="1" ht="16.5">
      <c r="A172" s="266" t="s">
        <v>262</v>
      </c>
      <c r="B172" s="277" t="s">
        <v>276</v>
      </c>
      <c r="C172" s="277" t="s">
        <v>277</v>
      </c>
      <c r="D172" s="277" t="s">
        <v>263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  <c r="AY172" s="277"/>
      <c r="AZ172" s="277"/>
      <c r="BA172" s="277"/>
      <c r="BB172" s="277"/>
      <c r="BC172" s="277"/>
      <c r="BD172" s="277"/>
      <c r="BE172" s="277"/>
      <c r="BF172" s="277"/>
      <c r="BG172" s="277"/>
      <c r="BH172" s="277"/>
      <c r="BI172" s="277"/>
      <c r="BJ172" s="277"/>
      <c r="BK172" s="277"/>
      <c r="BL172" s="277"/>
      <c r="BM172" s="277"/>
      <c r="BN172" s="277"/>
      <c r="BO172" s="277"/>
      <c r="BP172" s="277"/>
      <c r="BQ172" s="277"/>
      <c r="BR172" s="277"/>
      <c r="BS172" s="277"/>
      <c r="BT172" s="277"/>
      <c r="BU172" s="277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7"/>
      <c r="DB172" s="277"/>
      <c r="DC172" s="277"/>
      <c r="DD172" s="277"/>
      <c r="DE172" s="277"/>
      <c r="DF172" s="277"/>
      <c r="DG172" s="277"/>
      <c r="DH172" s="277"/>
      <c r="DI172" s="277"/>
      <c r="DJ172" s="277"/>
      <c r="DK172" s="277"/>
      <c r="DL172" s="277"/>
      <c r="DM172" s="277"/>
      <c r="DN172" s="277"/>
      <c r="DO172" s="277"/>
      <c r="DP172" s="277"/>
      <c r="DQ172" s="277"/>
      <c r="DR172" s="277"/>
    </row>
    <row r="173" spans="1:122" s="65" customFormat="1" ht="16.5">
      <c r="A173" s="150" t="s">
        <v>264</v>
      </c>
      <c r="B173" s="260">
        <v>0.5</v>
      </c>
      <c r="C173" s="259">
        <v>7.7932261181183002E-3</v>
      </c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  <c r="CL173" s="257"/>
      <c r="CM173" s="257"/>
      <c r="CN173" s="257"/>
      <c r="CO173" s="257"/>
      <c r="CP173" s="257"/>
      <c r="CQ173" s="257"/>
      <c r="CR173" s="257"/>
      <c r="CS173" s="257"/>
      <c r="CT173" s="257"/>
      <c r="CU173" s="257"/>
      <c r="CV173" s="257"/>
      <c r="CW173" s="257"/>
      <c r="CX173" s="257"/>
      <c r="CY173" s="257"/>
      <c r="CZ173" s="257"/>
      <c r="DA173" s="257"/>
      <c r="DB173" s="257"/>
      <c r="DC173" s="257"/>
      <c r="DD173" s="257"/>
      <c r="DE173" s="257"/>
      <c r="DF173" s="257"/>
      <c r="DG173" s="257"/>
      <c r="DH173" s="257"/>
      <c r="DI173" s="257"/>
      <c r="DJ173" s="257"/>
      <c r="DK173" s="257"/>
      <c r="DL173" s="257"/>
      <c r="DM173" s="257"/>
      <c r="DN173" s="257"/>
      <c r="DO173" s="257"/>
      <c r="DP173" s="257"/>
      <c r="DQ173" s="257"/>
      <c r="DR173" s="257"/>
    </row>
    <row r="174" spans="1:122" s="65" customFormat="1" ht="16.5">
      <c r="A174" s="150" t="s">
        <v>265</v>
      </c>
      <c r="B174" s="260">
        <v>0.26</v>
      </c>
      <c r="C174" s="259">
        <v>3.1403152207182497E-2</v>
      </c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  <c r="CL174" s="257"/>
      <c r="CM174" s="257"/>
      <c r="CN174" s="257"/>
      <c r="CO174" s="257"/>
      <c r="CP174" s="257"/>
      <c r="CQ174" s="257"/>
      <c r="CR174" s="257"/>
      <c r="CS174" s="257"/>
      <c r="CT174" s="257"/>
      <c r="CU174" s="257"/>
      <c r="CV174" s="257"/>
      <c r="CW174" s="257"/>
      <c r="CX174" s="257"/>
      <c r="CY174" s="257"/>
      <c r="CZ174" s="257"/>
      <c r="DA174" s="257"/>
      <c r="DB174" s="257"/>
      <c r="DC174" s="257"/>
      <c r="DD174" s="257"/>
      <c r="DE174" s="257"/>
      <c r="DF174" s="257"/>
      <c r="DG174" s="257"/>
      <c r="DH174" s="257"/>
      <c r="DI174" s="257"/>
      <c r="DJ174" s="257"/>
      <c r="DK174" s="257"/>
      <c r="DL174" s="257"/>
      <c r="DM174" s="257"/>
      <c r="DN174" s="257"/>
      <c r="DO174" s="257"/>
      <c r="DP174" s="257"/>
      <c r="DQ174" s="257"/>
      <c r="DR174" s="257"/>
    </row>
    <row r="175" spans="1:122" s="65" customFormat="1" ht="16.5">
      <c r="A175" s="150" t="s">
        <v>266</v>
      </c>
      <c r="B175" s="260">
        <v>7.3</v>
      </c>
      <c r="C175" s="259">
        <v>1.7607798289603967E-3</v>
      </c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  <c r="CL175" s="257"/>
      <c r="CM175" s="257"/>
      <c r="CN175" s="257"/>
      <c r="CO175" s="257"/>
      <c r="CP175" s="257"/>
      <c r="CQ175" s="257"/>
      <c r="CR175" s="257"/>
      <c r="CS175" s="257"/>
      <c r="CT175" s="257"/>
      <c r="CU175" s="257"/>
      <c r="CV175" s="257"/>
      <c r="CW175" s="257"/>
      <c r="CX175" s="257"/>
      <c r="CY175" s="257"/>
      <c r="CZ175" s="257"/>
      <c r="DA175" s="257"/>
      <c r="DB175" s="257"/>
      <c r="DC175" s="257"/>
      <c r="DD175" s="257"/>
      <c r="DE175" s="257"/>
      <c r="DF175" s="257"/>
      <c r="DG175" s="257"/>
      <c r="DH175" s="257"/>
      <c r="DI175" s="257"/>
      <c r="DJ175" s="257"/>
      <c r="DK175" s="257"/>
      <c r="DL175" s="257"/>
      <c r="DM175" s="257"/>
      <c r="DN175" s="257"/>
      <c r="DO175" s="257"/>
      <c r="DP175" s="257"/>
      <c r="DQ175" s="257"/>
      <c r="DR175" s="257"/>
    </row>
    <row r="176" spans="1:122" s="65" customFormat="1" ht="16.5">
      <c r="A176" s="150" t="s">
        <v>267</v>
      </c>
      <c r="B176" s="260">
        <v>56.6</v>
      </c>
      <c r="C176" s="259">
        <v>9.936641385989332E-5</v>
      </c>
      <c r="D176" s="261">
        <v>3</v>
      </c>
      <c r="E176" s="257"/>
      <c r="F176" s="258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  <c r="CL176" s="257"/>
      <c r="CM176" s="257"/>
      <c r="CN176" s="257"/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257"/>
      <c r="CY176" s="257"/>
      <c r="CZ176" s="257"/>
      <c r="DA176" s="257"/>
      <c r="DB176" s="257"/>
      <c r="DC176" s="257"/>
      <c r="DD176" s="257"/>
      <c r="DE176" s="257"/>
      <c r="DF176" s="257"/>
      <c r="DG176" s="257"/>
      <c r="DH176" s="257"/>
      <c r="DI176" s="257"/>
      <c r="DJ176" s="257"/>
      <c r="DK176" s="257"/>
      <c r="DL176" s="257"/>
      <c r="DM176" s="257"/>
      <c r="DN176" s="257"/>
      <c r="DO176" s="257"/>
      <c r="DP176" s="257"/>
      <c r="DQ176" s="257"/>
      <c r="DR176" s="257"/>
    </row>
    <row r="177" spans="1:122" s="65" customFormat="1" ht="16.5">
      <c r="A177" s="150" t="s">
        <v>268</v>
      </c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  <c r="CL177" s="257"/>
      <c r="CM177" s="257"/>
      <c r="CN177" s="257"/>
      <c r="CO177" s="257"/>
      <c r="CP177" s="257"/>
      <c r="CQ177" s="257"/>
      <c r="CR177" s="257"/>
      <c r="CS177" s="257"/>
      <c r="CT177" s="257"/>
      <c r="CU177" s="257"/>
      <c r="CV177" s="257"/>
      <c r="CW177" s="257"/>
      <c r="CX177" s="257"/>
      <c r="CY177" s="257"/>
      <c r="CZ177" s="257"/>
      <c r="DA177" s="257"/>
      <c r="DB177" s="257"/>
      <c r="DC177" s="257"/>
      <c r="DD177" s="257"/>
      <c r="DE177" s="257"/>
      <c r="DF177" s="257"/>
      <c r="DG177" s="257"/>
      <c r="DH177" s="257"/>
      <c r="DI177" s="257"/>
      <c r="DJ177" s="257"/>
      <c r="DK177" s="257"/>
      <c r="DL177" s="257"/>
      <c r="DM177" s="257"/>
      <c r="DN177" s="257"/>
      <c r="DO177" s="257"/>
      <c r="DP177" s="257"/>
      <c r="DQ177" s="257"/>
      <c r="DR177" s="257"/>
    </row>
    <row r="178" spans="1:122" s="268" customFormat="1" ht="15.75" customHeight="1">
      <c r="A178" s="267" t="s">
        <v>270</v>
      </c>
      <c r="B178" s="276">
        <v>0.1</v>
      </c>
      <c r="C178" s="276">
        <f t="shared" ref="C178:AH178" si="75">+B178+$C173*C121</f>
        <v>0.10763736159575595</v>
      </c>
      <c r="D178" s="276">
        <f t="shared" si="75"/>
        <v>0.11814245086033567</v>
      </c>
      <c r="E178" s="276">
        <f t="shared" si="75"/>
        <v>0.13120472202251762</v>
      </c>
      <c r="F178" s="276">
        <f t="shared" si="75"/>
        <v>0.14652709033624572</v>
      </c>
      <c r="G178" s="276">
        <f t="shared" si="75"/>
        <v>0.16381803346759688</v>
      </c>
      <c r="H178" s="276">
        <f t="shared" si="75"/>
        <v>0.1827925881422886</v>
      </c>
      <c r="I178" s="276">
        <f t="shared" si="75"/>
        <v>0.20317496037688174</v>
      </c>
      <c r="J178" s="276">
        <f t="shared" si="75"/>
        <v>0.22470014192183987</v>
      </c>
      <c r="K178" s="276">
        <f t="shared" si="75"/>
        <v>0.24711403785782537</v>
      </c>
      <c r="L178" s="276">
        <f t="shared" si="75"/>
        <v>0.27017243867502239</v>
      </c>
      <c r="M178" s="276">
        <f t="shared" si="75"/>
        <v>0.29372560183828006</v>
      </c>
      <c r="N178" s="276">
        <f t="shared" si="75"/>
        <v>0.31760403173217755</v>
      </c>
      <c r="O178" s="276">
        <f t="shared" si="75"/>
        <v>0.34162448155722291</v>
      </c>
      <c r="P178" s="276">
        <f t="shared" si="75"/>
        <v>0.36559235359436204</v>
      </c>
      <c r="Q178" s="276">
        <f t="shared" si="75"/>
        <v>0.38931531471636388</v>
      </c>
      <c r="R178" s="276">
        <f t="shared" si="75"/>
        <v>0.41265442187847873</v>
      </c>
      <c r="S178" s="276">
        <f t="shared" si="75"/>
        <v>0.43554647682526776</v>
      </c>
      <c r="T178" s="276">
        <f t="shared" si="75"/>
        <v>0.45797576585939082</v>
      </c>
      <c r="U178" s="276">
        <f t="shared" si="75"/>
        <v>0.47995520382145312</v>
      </c>
      <c r="V178" s="276">
        <f t="shared" si="75"/>
        <v>0.50151388013292653</v>
      </c>
      <c r="W178" s="276">
        <f t="shared" si="75"/>
        <v>0.52268895327023679</v>
      </c>
      <c r="X178" s="276">
        <f t="shared" si="75"/>
        <v>0.54352048725688673</v>
      </c>
      <c r="Y178" s="276">
        <f t="shared" si="75"/>
        <v>0.5640655588024972</v>
      </c>
      <c r="Z178" s="276">
        <f t="shared" si="75"/>
        <v>0.58439711932035332</v>
      </c>
      <c r="AA178" s="276">
        <f t="shared" si="75"/>
        <v>0.60458549755512037</v>
      </c>
      <c r="AB178" s="276">
        <f t="shared" si="75"/>
        <v>0.62469676260791407</v>
      </c>
      <c r="AC178" s="276">
        <f t="shared" si="75"/>
        <v>0.6447916645314935</v>
      </c>
      <c r="AD178" s="276">
        <f t="shared" si="75"/>
        <v>0.66492511334352744</v>
      </c>
      <c r="AE178" s="276">
        <f t="shared" si="75"/>
        <v>0.68514610988129387</v>
      </c>
      <c r="AF178" s="276">
        <f t="shared" si="75"/>
        <v>0.70542789844577469</v>
      </c>
      <c r="AG178" s="276">
        <f t="shared" si="75"/>
        <v>0.72569150252317005</v>
      </c>
      <c r="AH178" s="276">
        <f t="shared" si="75"/>
        <v>0.74589198871676621</v>
      </c>
      <c r="AI178" s="276">
        <f t="shared" ref="AI178:BN178" si="76">+AH178+$C173*AI121</f>
        <v>0.76600607750071792</v>
      </c>
      <c r="AJ178" s="276">
        <f t="shared" si="76"/>
        <v>0.78602396505612815</v>
      </c>
      <c r="AK178" s="276">
        <f t="shared" si="76"/>
        <v>0.80594396834136095</v>
      </c>
      <c r="AL178" s="276">
        <f t="shared" si="76"/>
        <v>0.82576905638411391</v>
      </c>
      <c r="AM178" s="276">
        <f t="shared" si="76"/>
        <v>0.84550463612478377</v>
      </c>
      <c r="AN178" s="276">
        <f t="shared" si="76"/>
        <v>0.86515716782312324</v>
      </c>
      <c r="AO178" s="276">
        <f t="shared" si="76"/>
        <v>0.88473332482744416</v>
      </c>
      <c r="AP178" s="276">
        <f t="shared" si="76"/>
        <v>0.90423950694517519</v>
      </c>
      <c r="AQ178" s="276">
        <f t="shared" si="76"/>
        <v>0.92368158036386849</v>
      </c>
      <c r="AR178" s="276">
        <f t="shared" si="76"/>
        <v>0.9430647599704397</v>
      </c>
      <c r="AS178" s="276">
        <f t="shared" si="76"/>
        <v>0.96239357873138831</v>
      </c>
      <c r="AT178" s="276">
        <f t="shared" si="76"/>
        <v>0.9816719080909756</v>
      </c>
      <c r="AU178" s="276">
        <f t="shared" si="76"/>
        <v>1.0009030062114144</v>
      </c>
      <c r="AV178" s="276">
        <f t="shared" si="76"/>
        <v>1.020089579415252</v>
      </c>
      <c r="AW178" s="276">
        <f t="shared" si="76"/>
        <v>1.0392338478146375</v>
      </c>
      <c r="AX178" s="276">
        <f t="shared" si="76"/>
        <v>1.0583376097850625</v>
      </c>
      <c r="AY178" s="276">
        <f t="shared" si="76"/>
        <v>1.0774023023109671</v>
      </c>
      <c r="AZ178" s="276">
        <f t="shared" si="76"/>
        <v>1.0964290557345904</v>
      </c>
      <c r="BA178" s="276">
        <f t="shared" si="76"/>
        <v>1.1154187423718722</v>
      </c>
      <c r="BB178" s="276">
        <f t="shared" si="76"/>
        <v>1.1343720190174766</v>
      </c>
      <c r="BC178" s="276">
        <f t="shared" si="76"/>
        <v>1.1532893636770758</v>
      </c>
      <c r="BD178" s="276">
        <f t="shared" si="76"/>
        <v>1.1721711070267342</v>
      </c>
      <c r="BE178" s="276">
        <f t="shared" si="76"/>
        <v>1.1910174591646039</v>
      </c>
      <c r="BF178" s="276">
        <f t="shared" si="76"/>
        <v>1.209828532227325</v>
      </c>
      <c r="BG178" s="276">
        <f t="shared" si="76"/>
        <v>1.2286043594172245</v>
      </c>
      <c r="BH178" s="276">
        <f t="shared" si="76"/>
        <v>1.2473449109424803</v>
      </c>
      <c r="BI178" s="276">
        <f t="shared" si="76"/>
        <v>1.2660501073207882</v>
      </c>
      <c r="BJ178" s="276">
        <f t="shared" si="76"/>
        <v>1.2842335330190082</v>
      </c>
      <c r="BK178" s="276">
        <f t="shared" si="76"/>
        <v>1.3020465122020577</v>
      </c>
      <c r="BL178" s="276">
        <f t="shared" si="76"/>
        <v>1.3195915989827089</v>
      </c>
      <c r="BM178" s="276">
        <f t="shared" si="76"/>
        <v>1.336938334458097</v>
      </c>
      <c r="BN178" s="276">
        <f t="shared" si="76"/>
        <v>1.3541339110678476</v>
      </c>
      <c r="BO178" s="276">
        <f t="shared" ref="BO178:CX178" si="77">+BN178+$C173*BO121</f>
        <v>1.3712103904306734</v>
      </c>
      <c r="BP178" s="276">
        <f t="shared" si="77"/>
        <v>1.388189588682319</v>
      </c>
      <c r="BQ178" s="276">
        <f t="shared" si="77"/>
        <v>1.405086383225487</v>
      </c>
      <c r="BR178" s="276">
        <f t="shared" si="77"/>
        <v>1.4219109511019419</v>
      </c>
      <c r="BS178" s="276">
        <f t="shared" si="77"/>
        <v>1.4386702842757915</v>
      </c>
      <c r="BT178" s="276">
        <f t="shared" si="77"/>
        <v>1.4553692155080158</v>
      </c>
      <c r="BU178" s="276">
        <f t="shared" si="77"/>
        <v>1.472011112971523</v>
      </c>
      <c r="BV178" s="276">
        <f t="shared" si="77"/>
        <v>1.4885983506405014</v>
      </c>
      <c r="BW178" s="276">
        <f t="shared" si="77"/>
        <v>1.5051326268950811</v>
      </c>
      <c r="BX178" s="276">
        <f t="shared" si="77"/>
        <v>1.5216151803711389</v>
      </c>
      <c r="BY178" s="276">
        <f t="shared" si="77"/>
        <v>1.5380469362410054</v>
      </c>
      <c r="BZ178" s="276">
        <f t="shared" si="77"/>
        <v>1.5544286053877601</v>
      </c>
      <c r="CA178" s="276">
        <f t="shared" si="77"/>
        <v>1.5707607516784126</v>
      </c>
      <c r="CB178" s="276">
        <f t="shared" si="77"/>
        <v>1.5870438376293285</v>
      </c>
      <c r="CC178" s="276">
        <f t="shared" si="77"/>
        <v>1.6032782554326388</v>
      </c>
      <c r="CD178" s="276">
        <f t="shared" si="77"/>
        <v>1.6194643480620463</v>
      </c>
      <c r="CE178" s="276">
        <f t="shared" si="77"/>
        <v>1.6356024236531821</v>
      </c>
      <c r="CF178" s="276">
        <f t="shared" si="77"/>
        <v>1.651692765322498</v>
      </c>
      <c r="CG178" s="276">
        <f t="shared" si="77"/>
        <v>1.6677356378905888</v>
      </c>
      <c r="CH178" s="276">
        <f t="shared" si="77"/>
        <v>1.6837312925031778</v>
      </c>
      <c r="CI178" s="276">
        <f t="shared" si="77"/>
        <v>1.6996799698229488</v>
      </c>
      <c r="CJ178" s="276">
        <f t="shared" si="77"/>
        <v>1.7155819022486525</v>
      </c>
      <c r="CK178" s="276">
        <f t="shared" si="77"/>
        <v>1.7314373154710974</v>
      </c>
      <c r="CL178" s="276">
        <f t="shared" si="77"/>
        <v>1.7472464295761605</v>
      </c>
      <c r="CM178" s="276">
        <f t="shared" si="77"/>
        <v>1.7630094598375501</v>
      </c>
      <c r="CN178" s="276">
        <f t="shared" si="77"/>
        <v>1.778726617296343</v>
      </c>
      <c r="CO178" s="276">
        <f t="shared" si="77"/>
        <v>1.7943981091933399</v>
      </c>
      <c r="CP178" s="276">
        <f t="shared" si="77"/>
        <v>1.8100241392992409</v>
      </c>
      <c r="CQ178" s="276">
        <f t="shared" si="77"/>
        <v>1.8256049081733723</v>
      </c>
      <c r="CR178" s="276">
        <f t="shared" si="77"/>
        <v>1.841140613371993</v>
      </c>
      <c r="CS178" s="276">
        <f t="shared" si="77"/>
        <v>1.8566314496206078</v>
      </c>
      <c r="CT178" s="276">
        <f t="shared" si="77"/>
        <v>1.8720776089602251</v>
      </c>
      <c r="CU178" s="276">
        <f t="shared" si="77"/>
        <v>1.8874792808744305</v>
      </c>
      <c r="CV178" s="276">
        <f t="shared" si="77"/>
        <v>1.9028366524020563</v>
      </c>
      <c r="CW178" s="276">
        <f t="shared" si="77"/>
        <v>1.9181499082387923</v>
      </c>
      <c r="CX178" s="276">
        <f t="shared" si="77"/>
        <v>1.9272645901141141</v>
      </c>
      <c r="CY178" s="276"/>
      <c r="CZ178" s="276"/>
      <c r="DA178" s="276"/>
      <c r="DB178" s="276"/>
      <c r="DC178" s="276"/>
      <c r="DD178" s="276"/>
      <c r="DE178" s="276"/>
      <c r="DF178" s="276"/>
      <c r="DG178" s="276"/>
      <c r="DH178" s="276"/>
      <c r="DI178" s="276"/>
      <c r="DJ178" s="276"/>
      <c r="DK178" s="276"/>
      <c r="DL178" s="276"/>
      <c r="DM178" s="276"/>
      <c r="DN178" s="276"/>
      <c r="DO178" s="276"/>
      <c r="DP178" s="276"/>
      <c r="DQ178" s="276"/>
      <c r="DR178" s="276"/>
    </row>
    <row r="179" spans="1:122" s="268" customFormat="1" ht="16.5">
      <c r="A179" s="268" t="s">
        <v>265</v>
      </c>
      <c r="B179" s="276">
        <v>0.01</v>
      </c>
      <c r="C179" s="276">
        <f t="shared" ref="C179:BN180" si="78">+B179+$C174*($B174-B179)*C$121</f>
        <v>1.7693772290759711E-2</v>
      </c>
      <c r="D179" s="276">
        <f t="shared" si="78"/>
        <v>2.7950770751367759E-2</v>
      </c>
      <c r="E179" s="276">
        <f t="shared" si="78"/>
        <v>4.0164682908035584E-2</v>
      </c>
      <c r="F179" s="276">
        <f t="shared" si="78"/>
        <v>5.3737791652118866E-2</v>
      </c>
      <c r="G179" s="276">
        <f t="shared" si="78"/>
        <v>6.8109033978489261E-2</v>
      </c>
      <c r="H179" s="276">
        <f t="shared" si="78"/>
        <v>8.2780789714137853E-2</v>
      </c>
      <c r="I179" s="276">
        <f t="shared" si="78"/>
        <v>9.7336100817651011E-2</v>
      </c>
      <c r="J179" s="276">
        <f t="shared" si="78"/>
        <v>0.1114450272292983</v>
      </c>
      <c r="K179" s="276">
        <f t="shared" si="78"/>
        <v>0.12486218455287633</v>
      </c>
      <c r="L179" s="276">
        <f t="shared" si="78"/>
        <v>0.13741849500680364</v>
      </c>
      <c r="M179" s="276">
        <f t="shared" si="78"/>
        <v>0.14905252439622141</v>
      </c>
      <c r="N179" s="276">
        <f t="shared" si="78"/>
        <v>0.15972780154041863</v>
      </c>
      <c r="O179" s="276">
        <f t="shared" si="78"/>
        <v>0.16943329541449642</v>
      </c>
      <c r="P179" s="276">
        <f t="shared" si="78"/>
        <v>0.1781801923588382</v>
      </c>
      <c r="Q179" s="276">
        <f t="shared" si="78"/>
        <v>0.18600157112653434</v>
      </c>
      <c r="R179" s="276">
        <f t="shared" si="78"/>
        <v>0.19296082538469331</v>
      </c>
      <c r="S179" s="276">
        <f t="shared" si="78"/>
        <v>0.19914482430539457</v>
      </c>
      <c r="T179" s="276">
        <f t="shared" si="78"/>
        <v>0.20464490415934183</v>
      </c>
      <c r="U179" s="276">
        <f t="shared" si="78"/>
        <v>0.20954754588041993</v>
      </c>
      <c r="V179" s="276">
        <f t="shared" si="78"/>
        <v>0.21393043369909862</v>
      </c>
      <c r="W179" s="276">
        <f t="shared" si="78"/>
        <v>0.21786136097902759</v>
      </c>
      <c r="X179" s="276">
        <f t="shared" si="78"/>
        <v>0.22139854556007432</v>
      </c>
      <c r="Y179" s="276">
        <f t="shared" si="78"/>
        <v>0.22459425505699726</v>
      </c>
      <c r="Z179" s="276">
        <f t="shared" si="78"/>
        <v>0.22749493903953635</v>
      </c>
      <c r="AA179" s="276">
        <f t="shared" si="78"/>
        <v>0.23013922478857707</v>
      </c>
      <c r="AB179" s="276">
        <f t="shared" si="78"/>
        <v>0.23255911930131923</v>
      </c>
      <c r="AC179" s="276">
        <f t="shared" si="78"/>
        <v>0.23478109806239872</v>
      </c>
      <c r="AD179" s="276">
        <f t="shared" si="78"/>
        <v>0.23682707302429523</v>
      </c>
      <c r="AE179" s="276">
        <f t="shared" si="78"/>
        <v>0.23871523572715631</v>
      </c>
      <c r="AF179" s="276">
        <f t="shared" si="78"/>
        <v>0.24045476228053239</v>
      </c>
      <c r="AG179" s="276">
        <f t="shared" si="78"/>
        <v>0.24205069145924502</v>
      </c>
      <c r="AH179" s="276">
        <f t="shared" si="78"/>
        <v>0.24351174291773939</v>
      </c>
      <c r="AI179" s="276">
        <f t="shared" si="78"/>
        <v>0.24484812634083436</v>
      </c>
      <c r="AJ179" s="276">
        <f t="shared" si="78"/>
        <v>0.2460703214813571</v>
      </c>
      <c r="AK179" s="276">
        <f t="shared" si="78"/>
        <v>0.24718843646149402</v>
      </c>
      <c r="AL179" s="276">
        <f t="shared" si="78"/>
        <v>0.24821190200555029</v>
      </c>
      <c r="AM179" s="276">
        <f t="shared" si="78"/>
        <v>0.24914935519891318</v>
      </c>
      <c r="AN179" s="276">
        <f t="shared" si="78"/>
        <v>0.25000862593067091</v>
      </c>
      <c r="AO179" s="276">
        <f t="shared" si="78"/>
        <v>0.25079677546851353</v>
      </c>
      <c r="AP179" s="276">
        <f t="shared" si="78"/>
        <v>0.2515201584032335</v>
      </c>
      <c r="AQ179" s="276">
        <f t="shared" si="78"/>
        <v>0.2521844921058034</v>
      </c>
      <c r="AR179" s="276">
        <f t="shared" si="78"/>
        <v>0.25279492537198422</v>
      </c>
      <c r="AS179" s="276">
        <f t="shared" si="78"/>
        <v>0.25335610224421967</v>
      </c>
      <c r="AT179" s="276">
        <f t="shared" si="78"/>
        <v>0.25387221940902793</v>
      </c>
      <c r="AU179" s="276">
        <f t="shared" si="78"/>
        <v>0.25434707686040281</v>
      </c>
      <c r="AV179" s="276">
        <f t="shared" si="78"/>
        <v>0.25478412216867008</v>
      </c>
      <c r="AW179" s="276">
        <f t="shared" si="78"/>
        <v>0.25518648898042801</v>
      </c>
      <c r="AX179" s="276">
        <f t="shared" si="78"/>
        <v>0.25555703046353007</v>
      </c>
      <c r="AY179" s="276">
        <f t="shared" si="78"/>
        <v>0.25589834839715164</v>
      </c>
      <c r="AZ179" s="276">
        <f t="shared" si="78"/>
        <v>0.25621281854521</v>
      </c>
      <c r="BA179" s="276">
        <f t="shared" si="78"/>
        <v>0.25650261287183684</v>
      </c>
      <c r="BB179" s="276">
        <f t="shared" si="78"/>
        <v>0.25676971907612628</v>
      </c>
      <c r="BC179" s="276">
        <f t="shared" si="78"/>
        <v>0.25701595784774678</v>
      </c>
      <c r="BD179" s="276">
        <f t="shared" si="78"/>
        <v>0.25724299817842328</v>
      </c>
      <c r="BE179" s="276">
        <f t="shared" si="78"/>
        <v>0.25745237100752105</v>
      </c>
      <c r="BF179" s="276">
        <f t="shared" si="78"/>
        <v>0.25764548143252397</v>
      </c>
      <c r="BG179" s="276">
        <f t="shared" si="78"/>
        <v>0.25782361967607342</v>
      </c>
      <c r="BH179" s="276">
        <f t="shared" si="78"/>
        <v>0.25798797096922343</v>
      </c>
      <c r="BI179" s="276">
        <f t="shared" si="78"/>
        <v>0.25813962448449945</v>
      </c>
      <c r="BJ179" s="276">
        <f t="shared" si="78"/>
        <v>0.25827593591899528</v>
      </c>
      <c r="BK179" s="276">
        <f t="shared" si="78"/>
        <v>0.25839968612514896</v>
      </c>
      <c r="BL179" s="276">
        <f t="shared" si="78"/>
        <v>0.25851282625115635</v>
      </c>
      <c r="BM179" s="276">
        <f t="shared" si="78"/>
        <v>0.25861677886967704</v>
      </c>
      <c r="BN179" s="276">
        <f t="shared" si="78"/>
        <v>0.2587126227360228</v>
      </c>
      <c r="BO179" s="276">
        <f t="shared" ref="BO179:CX180" si="79">+BN179+$C174*($B174-BN179)*BO$121</f>
        <v>0.25880120772578963</v>
      </c>
      <c r="BP179" s="276">
        <f t="shared" si="79"/>
        <v>0.25888322721899626</v>
      </c>
      <c r="BQ179" s="276">
        <f t="shared" si="79"/>
        <v>0.25895926424295479</v>
      </c>
      <c r="BR179" s="276">
        <f t="shared" si="79"/>
        <v>0.25902982128432728</v>
      </c>
      <c r="BS179" s="276">
        <f t="shared" si="79"/>
        <v>0.25909533985948702</v>
      </c>
      <c r="BT179" s="276">
        <f t="shared" si="79"/>
        <v>0.25915621361542174</v>
      </c>
      <c r="BU179" s="276">
        <f t="shared" si="79"/>
        <v>0.2592127973127441</v>
      </c>
      <c r="BV179" s="276">
        <f t="shared" si="79"/>
        <v>0.2592654131641382</v>
      </c>
      <c r="BW179" s="276">
        <f t="shared" si="79"/>
        <v>0.25931435545545028</v>
      </c>
      <c r="BX179" s="276">
        <f t="shared" si="79"/>
        <v>0.25935989403554693</v>
      </c>
      <c r="BY179" s="276">
        <f t="shared" si="79"/>
        <v>0.25940227704730484</v>
      </c>
      <c r="BZ179" s="276">
        <f t="shared" si="79"/>
        <v>0.2594417331377471</v>
      </c>
      <c r="CA179" s="276">
        <f t="shared" si="79"/>
        <v>0.25947847330066837</v>
      </c>
      <c r="CB179" s="276">
        <f t="shared" si="79"/>
        <v>0.25951269245157327</v>
      </c>
      <c r="CC179" s="276">
        <f t="shared" si="79"/>
        <v>0.25954457080080939</v>
      </c>
      <c r="CD179" s="276">
        <f t="shared" si="79"/>
        <v>0.25957427506915415</v>
      </c>
      <c r="CE179" s="276">
        <f t="shared" si="79"/>
        <v>0.25960195957626409</v>
      </c>
      <c r="CF179" s="276">
        <f t="shared" si="79"/>
        <v>0.25962776722345204</v>
      </c>
      <c r="CG179" s="276">
        <f t="shared" si="79"/>
        <v>0.25965183038642642</v>
      </c>
      <c r="CH179" s="276">
        <f t="shared" si="79"/>
        <v>0.25967427172977042</v>
      </c>
      <c r="CI179" s="276">
        <f t="shared" si="79"/>
        <v>0.25969520495234344</v>
      </c>
      <c r="CJ179" s="276">
        <f t="shared" si="79"/>
        <v>0.2597147354710021</v>
      </c>
      <c r="CK179" s="276">
        <f t="shared" si="79"/>
        <v>0.2597329610487753</v>
      </c>
      <c r="CL179" s="276">
        <f t="shared" si="79"/>
        <v>0.25974997237270797</v>
      </c>
      <c r="CM179" s="276">
        <f t="shared" si="79"/>
        <v>0.25976585358589416</v>
      </c>
      <c r="CN179" s="276">
        <f t="shared" si="79"/>
        <v>0.25978068277768029</v>
      </c>
      <c r="CO179" s="276">
        <f t="shared" si="79"/>
        <v>0.2597945324355837</v>
      </c>
      <c r="CP179" s="276">
        <f t="shared" si="79"/>
        <v>0.2598074698621114</v>
      </c>
      <c r="CQ179" s="276">
        <f t="shared" si="79"/>
        <v>0.25981955755935837</v>
      </c>
      <c r="CR179" s="276">
        <f t="shared" si="79"/>
        <v>0.25983085358399977</v>
      </c>
      <c r="CS179" s="276">
        <f t="shared" si="79"/>
        <v>0.25984141187505944</v>
      </c>
      <c r="CT179" s="276">
        <f t="shared" si="79"/>
        <v>0.25985128255662981</v>
      </c>
      <c r="CU179" s="276">
        <f t="shared" si="79"/>
        <v>0.25986051221753431</v>
      </c>
      <c r="CV179" s="276">
        <f t="shared" si="79"/>
        <v>0.25986914416975482</v>
      </c>
      <c r="CW179" s="276">
        <f t="shared" si="79"/>
        <v>0.25987721868729696</v>
      </c>
      <c r="CX179" s="276">
        <f t="shared" si="79"/>
        <v>0.25988172820145139</v>
      </c>
      <c r="CY179" s="276"/>
      <c r="CZ179" s="276"/>
      <c r="DA179" s="276"/>
      <c r="DB179" s="276"/>
      <c r="DC179" s="276"/>
      <c r="DD179" s="276"/>
      <c r="DE179" s="276"/>
      <c r="DF179" s="276"/>
      <c r="DG179" s="276"/>
      <c r="DH179" s="276"/>
      <c r="DI179" s="276"/>
      <c r="DJ179" s="276"/>
      <c r="DK179" s="276"/>
      <c r="DL179" s="276"/>
      <c r="DM179" s="276"/>
      <c r="DN179" s="276"/>
      <c r="DO179" s="276"/>
      <c r="DP179" s="276"/>
      <c r="DQ179" s="276"/>
      <c r="DR179" s="276"/>
    </row>
    <row r="180" spans="1:122" s="268" customFormat="1" ht="16.5">
      <c r="A180" s="268" t="s">
        <v>266</v>
      </c>
      <c r="B180" s="276">
        <v>0</v>
      </c>
      <c r="C180" s="276">
        <f t="shared" si="78"/>
        <v>1.2596618896382677E-2</v>
      </c>
      <c r="D180" s="276">
        <f t="shared" si="78"/>
        <v>2.9893202641019231E-2</v>
      </c>
      <c r="E180" s="276">
        <f t="shared" si="78"/>
        <v>5.1349128650174436E-2</v>
      </c>
      <c r="F180" s="276">
        <f t="shared" si="78"/>
        <v>7.6443184326476649E-2</v>
      </c>
      <c r="G180" s="276">
        <f t="shared" si="78"/>
        <v>0.10466321961555307</v>
      </c>
      <c r="H180" s="276">
        <f t="shared" si="78"/>
        <v>0.13551004642356351</v>
      </c>
      <c r="I180" s="276">
        <f t="shared" si="78"/>
        <v>0.1685035004726802</v>
      </c>
      <c r="J180" s="276">
        <f t="shared" si="78"/>
        <v>0.20318639006879097</v>
      </c>
      <c r="K180" s="276">
        <f t="shared" si="78"/>
        <v>0.23912560015221734</v>
      </c>
      <c r="L180" s="276">
        <f t="shared" si="78"/>
        <v>0.27591099715101453</v>
      </c>
      <c r="M180" s="276">
        <f t="shared" si="78"/>
        <v>0.31328994078466266</v>
      </c>
      <c r="N180" s="276">
        <f t="shared" si="78"/>
        <v>0.35098342336394939</v>
      </c>
      <c r="O180" s="276">
        <f t="shared" si="78"/>
        <v>0.38869652580584424</v>
      </c>
      <c r="P180" s="276">
        <f t="shared" si="78"/>
        <v>0.42612285365304997</v>
      </c>
      <c r="Q180" s="276">
        <f t="shared" si="78"/>
        <v>0.46296614667279812</v>
      </c>
      <c r="R180" s="276">
        <f t="shared" si="78"/>
        <v>0.49901900860928922</v>
      </c>
      <c r="S180" s="276">
        <f t="shared" si="78"/>
        <v>0.53419481949360381</v>
      </c>
      <c r="T180" s="276">
        <f t="shared" si="78"/>
        <v>0.56848128938535791</v>
      </c>
      <c r="U180" s="276">
        <f t="shared" si="78"/>
        <v>0.60190983000907394</v>
      </c>
      <c r="V180" s="276">
        <f t="shared" si="78"/>
        <v>0.6345356066571024</v>
      </c>
      <c r="W180" s="276">
        <f t="shared" si="78"/>
        <v>0.66642476881102541</v>
      </c>
      <c r="X180" s="276">
        <f t="shared" si="78"/>
        <v>0.69764647895203891</v>
      </c>
      <c r="Y180" s="276">
        <f t="shared" si="78"/>
        <v>0.72829391939986765</v>
      </c>
      <c r="Z180" s="276">
        <f t="shared" si="78"/>
        <v>0.7584820779296978</v>
      </c>
      <c r="AA180" s="276">
        <f t="shared" si="78"/>
        <v>0.78831994298021657</v>
      </c>
      <c r="AB180" s="276">
        <f t="shared" si="78"/>
        <v>0.81790825710303228</v>
      </c>
      <c r="AC180" s="276">
        <f t="shared" si="78"/>
        <v>0.84733816082831293</v>
      </c>
      <c r="AD180" s="276">
        <f t="shared" si="78"/>
        <v>0.87669064468213043</v>
      </c>
      <c r="AE180" s="276">
        <f t="shared" si="78"/>
        <v>0.90603666207597444</v>
      </c>
      <c r="AF180" s="276">
        <f t="shared" si="78"/>
        <v>0.93533642927942096</v>
      </c>
      <c r="AG180" s="276">
        <f t="shared" si="78"/>
        <v>0.96447578335673878</v>
      </c>
      <c r="AH180" s="276">
        <f t="shared" si="78"/>
        <v>0.99339137978365555</v>
      </c>
      <c r="AI180" s="276">
        <f t="shared" si="78"/>
        <v>1.0220518967617536</v>
      </c>
      <c r="AJ180" s="276">
        <f t="shared" si="78"/>
        <v>1.050445711459544</v>
      </c>
      <c r="AK180" s="276">
        <f t="shared" si="78"/>
        <v>1.0785728937487857</v>
      </c>
      <c r="AL180" s="276">
        <f t="shared" si="78"/>
        <v>1.1064400670749126</v>
      </c>
      <c r="AM180" s="276">
        <f t="shared" si="78"/>
        <v>1.1340571631020688</v>
      </c>
      <c r="AN180" s="276">
        <f t="shared" si="78"/>
        <v>1.1614354188890932</v>
      </c>
      <c r="AO180" s="276">
        <f t="shared" si="78"/>
        <v>1.1885861823250996</v>
      </c>
      <c r="AP180" s="276">
        <f t="shared" si="78"/>
        <v>1.2155202373787504</v>
      </c>
      <c r="AQ180" s="276">
        <f t="shared" si="78"/>
        <v>1.2422474585077516</v>
      </c>
      <c r="AR180" s="276">
        <f t="shared" si="78"/>
        <v>1.2687766689963973</v>
      </c>
      <c r="AS180" s="276">
        <f t="shared" si="78"/>
        <v>1.2951156216280426</v>
      </c>
      <c r="AT180" s="276">
        <f t="shared" si="78"/>
        <v>1.3212710491042352</v>
      </c>
      <c r="AU180" s="276">
        <f t="shared" si="78"/>
        <v>1.3472487508124344</v>
      </c>
      <c r="AV180" s="276">
        <f t="shared" si="78"/>
        <v>1.3730536951660421</v>
      </c>
      <c r="AW180" s="276">
        <f t="shared" si="78"/>
        <v>1.3986901249779722</v>
      </c>
      <c r="AX180" s="276">
        <f t="shared" si="78"/>
        <v>1.4241616586499295</v>
      </c>
      <c r="AY180" s="276">
        <f t="shared" si="78"/>
        <v>1.4494713833487414</v>
      </c>
      <c r="AZ180" s="276">
        <f t="shared" si="78"/>
        <v>1.4746219384579631</v>
      </c>
      <c r="BA180" s="276">
        <f t="shared" si="78"/>
        <v>1.4996155888780955</v>
      </c>
      <c r="BB180" s="276">
        <f t="shared" si="78"/>
        <v>1.5244542884954388</v>
      </c>
      <c r="BC180" s="276">
        <f t="shared" si="78"/>
        <v>1.5491397345423528</v>
      </c>
      <c r="BD180" s="276">
        <f t="shared" si="78"/>
        <v>1.5736734137587913</v>
      </c>
      <c r="BE180" s="276">
        <f t="shared" si="78"/>
        <v>1.5980566413204003</v>
      </c>
      <c r="BF180" s="276">
        <f t="shared" si="78"/>
        <v>1.6222905934767267</v>
      </c>
      <c r="BG180" s="276">
        <f t="shared" si="78"/>
        <v>1.6463763347790654</v>
      </c>
      <c r="BH180" s="276">
        <f t="shared" si="78"/>
        <v>1.6703148406931458</v>
      </c>
      <c r="BI180" s="276">
        <f t="shared" si="78"/>
        <v>1.6941070163007048</v>
      </c>
      <c r="BJ180" s="276">
        <f t="shared" si="78"/>
        <v>1.7171377771770779</v>
      </c>
      <c r="BK180" s="276">
        <f t="shared" si="78"/>
        <v>1.7396066480112518</v>
      </c>
      <c r="BL180" s="276">
        <f t="shared" si="78"/>
        <v>1.761648537118693</v>
      </c>
      <c r="BM180" s="276">
        <f t="shared" si="78"/>
        <v>1.7833548493356539</v>
      </c>
      <c r="BN180" s="276">
        <f t="shared" si="78"/>
        <v>1.8047876818390149</v>
      </c>
      <c r="BO180" s="276">
        <f t="shared" si="79"/>
        <v>1.8259893772760099</v>
      </c>
      <c r="BP180" s="276">
        <f t="shared" si="79"/>
        <v>1.8469889564736846</v>
      </c>
      <c r="BQ180" s="276">
        <f t="shared" si="79"/>
        <v>1.8678064518843147</v>
      </c>
      <c r="BR180" s="276">
        <f t="shared" si="79"/>
        <v>1.8884558278231351</v>
      </c>
      <c r="BS180" s="276">
        <f t="shared" si="79"/>
        <v>1.9089469489065511</v>
      </c>
      <c r="BT180" s="276">
        <f t="shared" si="79"/>
        <v>1.9292869072371335</v>
      </c>
      <c r="BU180" s="276">
        <f t="shared" si="79"/>
        <v>1.9494809174511227</v>
      </c>
      <c r="BV180" s="276">
        <f t="shared" si="79"/>
        <v>1.9695329204929628</v>
      </c>
      <c r="BW180" s="276">
        <f t="shared" si="79"/>
        <v>1.9894459910303934</v>
      </c>
      <c r="BX180" s="276">
        <f t="shared" si="79"/>
        <v>2.0092226124744781</v>
      </c>
      <c r="BY180" s="276">
        <f t="shared" si="79"/>
        <v>2.0288648627181791</v>
      </c>
      <c r="BZ180" s="276">
        <f t="shared" si="79"/>
        <v>2.0483745396568769</v>
      </c>
      <c r="CA180" s="276">
        <f t="shared" si="79"/>
        <v>2.0677532460851529</v>
      </c>
      <c r="CB180" s="276">
        <f t="shared" si="79"/>
        <v>2.0870024471817139</v>
      </c>
      <c r="CC180" s="276">
        <f t="shared" si="79"/>
        <v>2.1061235094919746</v>
      </c>
      <c r="CD180" s="276">
        <f t="shared" si="79"/>
        <v>2.1251177274173267</v>
      </c>
      <c r="CE180" s="276">
        <f t="shared" si="79"/>
        <v>2.1439863412645583</v>
      </c>
      <c r="CF180" s="276">
        <f t="shared" si="79"/>
        <v>2.1627305495902682</v>
      </c>
      <c r="CG180" s="276">
        <f t="shared" si="79"/>
        <v>2.1813515176859051</v>
      </c>
      <c r="CH180" s="276">
        <f t="shared" si="79"/>
        <v>2.1998503834493208</v>
      </c>
      <c r="CI180" s="276">
        <f t="shared" si="79"/>
        <v>2.2182282614841871</v>
      </c>
      <c r="CJ180" s="276">
        <f t="shared" si="79"/>
        <v>2.2364862459956933</v>
      </c>
      <c r="CK180" s="276">
        <f t="shared" si="79"/>
        <v>2.254625412866762</v>
      </c>
      <c r="CL180" s="276">
        <f t="shared" si="79"/>
        <v>2.2726468211747055</v>
      </c>
      <c r="CM180" s="276">
        <f t="shared" si="79"/>
        <v>2.2905515143243105</v>
      </c>
      <c r="CN180" s="276">
        <f t="shared" si="79"/>
        <v>2.3083405209166381</v>
      </c>
      <c r="CO180" s="276">
        <f t="shared" si="79"/>
        <v>2.3260148554345115</v>
      </c>
      <c r="CP180" s="276">
        <f t="shared" si="79"/>
        <v>2.3435755187997604</v>
      </c>
      <c r="CQ180" s="276">
        <f t="shared" si="79"/>
        <v>2.3610234988397534</v>
      </c>
      <c r="CR180" s="276">
        <f t="shared" si="79"/>
        <v>2.3783597706888799</v>
      </c>
      <c r="CS180" s="276">
        <f t="shared" si="79"/>
        <v>2.3955852971425893</v>
      </c>
      <c r="CT180" s="276">
        <f t="shared" si="79"/>
        <v>2.4127010289761297</v>
      </c>
      <c r="CU180" s="276">
        <f t="shared" si="79"/>
        <v>2.4297079052364103</v>
      </c>
      <c r="CV180" s="276">
        <f t="shared" si="79"/>
        <v>2.446606853512872</v>
      </c>
      <c r="CW180" s="276">
        <f t="shared" si="79"/>
        <v>2.4633987901915244</v>
      </c>
      <c r="CX180" s="276">
        <f t="shared" si="79"/>
        <v>2.4733590249011073</v>
      </c>
      <c r="CY180" s="276"/>
      <c r="CZ180" s="276"/>
      <c r="DA180" s="276"/>
      <c r="DB180" s="276"/>
      <c r="DC180" s="276"/>
      <c r="DD180" s="276"/>
      <c r="DE180" s="276"/>
      <c r="DF180" s="276"/>
      <c r="DG180" s="276"/>
      <c r="DH180" s="276"/>
      <c r="DI180" s="276"/>
      <c r="DJ180" s="276"/>
      <c r="DK180" s="276"/>
      <c r="DL180" s="276"/>
      <c r="DM180" s="276"/>
      <c r="DN180" s="276"/>
      <c r="DO180" s="276"/>
      <c r="DP180" s="276"/>
      <c r="DQ180" s="276"/>
      <c r="DR180" s="276"/>
    </row>
    <row r="181" spans="1:122" s="268" customFormat="1" ht="16.5">
      <c r="A181" s="268" t="s">
        <v>269</v>
      </c>
      <c r="B181" s="276">
        <v>0</v>
      </c>
      <c r="C181" s="276">
        <f t="shared" ref="C181:AH181" si="80">+B181+IF(C$121&gt;$D$176,$C176*($B176-B181)*C$121,0)</f>
        <v>0</v>
      </c>
      <c r="D181" s="276">
        <f t="shared" si="80"/>
        <v>0</v>
      </c>
      <c r="E181" s="276">
        <f t="shared" si="80"/>
        <v>0</v>
      </c>
      <c r="F181" s="276">
        <f t="shared" si="80"/>
        <v>0</v>
      </c>
      <c r="G181" s="276">
        <f t="shared" si="80"/>
        <v>0</v>
      </c>
      <c r="H181" s="276">
        <f t="shared" si="80"/>
        <v>0</v>
      </c>
      <c r="I181" s="276">
        <f t="shared" si="80"/>
        <v>0</v>
      </c>
      <c r="J181" s="276">
        <f t="shared" si="80"/>
        <v>0</v>
      </c>
      <c r="K181" s="276">
        <f t="shared" si="80"/>
        <v>0</v>
      </c>
      <c r="L181" s="276">
        <f t="shared" si="80"/>
        <v>0</v>
      </c>
      <c r="M181" s="276">
        <f t="shared" si="80"/>
        <v>1.6997615889550267E-2</v>
      </c>
      <c r="N181" s="276">
        <f t="shared" si="80"/>
        <v>3.4224792015868769E-2</v>
      </c>
      <c r="O181" s="276">
        <f t="shared" si="80"/>
        <v>5.1549152759164489E-2</v>
      </c>
      <c r="P181" s="276">
        <f t="shared" si="80"/>
        <v>6.8830298317784866E-2</v>
      </c>
      <c r="Q181" s="276">
        <f t="shared" si="80"/>
        <v>8.5929632805184286E-2</v>
      </c>
      <c r="R181" s="276">
        <f t="shared" si="80"/>
        <v>8.5929632805184286E-2</v>
      </c>
      <c r="S181" s="276">
        <f t="shared" si="80"/>
        <v>8.5929632805184286E-2</v>
      </c>
      <c r="T181" s="276">
        <f t="shared" si="80"/>
        <v>8.5929632805184286E-2</v>
      </c>
      <c r="U181" s="276">
        <f t="shared" si="80"/>
        <v>8.5929632805184286E-2</v>
      </c>
      <c r="V181" s="276">
        <f t="shared" si="80"/>
        <v>8.5929632805184286E-2</v>
      </c>
      <c r="W181" s="276">
        <f t="shared" si="80"/>
        <v>8.5929632805184286E-2</v>
      </c>
      <c r="X181" s="276">
        <f t="shared" si="80"/>
        <v>8.5929632805184286E-2</v>
      </c>
      <c r="Y181" s="276">
        <f t="shared" si="80"/>
        <v>8.5929632805184286E-2</v>
      </c>
      <c r="Z181" s="276">
        <f t="shared" si="80"/>
        <v>8.5929632805184286E-2</v>
      </c>
      <c r="AA181" s="276">
        <f t="shared" si="80"/>
        <v>8.5929632805184286E-2</v>
      </c>
      <c r="AB181" s="276">
        <f t="shared" si="80"/>
        <v>8.5929632805184286E-2</v>
      </c>
      <c r="AC181" s="276">
        <f t="shared" si="80"/>
        <v>8.5929632805184286E-2</v>
      </c>
      <c r="AD181" s="276">
        <f t="shared" si="80"/>
        <v>8.5929632805184286E-2</v>
      </c>
      <c r="AE181" s="276">
        <f t="shared" si="80"/>
        <v>8.5929632805184286E-2</v>
      </c>
      <c r="AF181" s="276">
        <f t="shared" si="80"/>
        <v>8.5929632805184286E-2</v>
      </c>
      <c r="AG181" s="276">
        <f t="shared" si="80"/>
        <v>8.5929632805184286E-2</v>
      </c>
      <c r="AH181" s="276">
        <f t="shared" si="80"/>
        <v>8.5929632805184286E-2</v>
      </c>
      <c r="AI181" s="276">
        <f t="shared" ref="AI181:BN181" si="81">+AH181+IF(AI$121&gt;$D$176,$C176*($B176-AH181)*AI$121,0)</f>
        <v>8.5929632805184286E-2</v>
      </c>
      <c r="AJ181" s="276">
        <f t="shared" si="81"/>
        <v>8.5929632805184286E-2</v>
      </c>
      <c r="AK181" s="276">
        <f t="shared" si="81"/>
        <v>8.5929632805184286E-2</v>
      </c>
      <c r="AL181" s="276">
        <f t="shared" si="81"/>
        <v>8.5929632805184286E-2</v>
      </c>
      <c r="AM181" s="276">
        <f t="shared" si="81"/>
        <v>8.5929632805184286E-2</v>
      </c>
      <c r="AN181" s="276">
        <f t="shared" si="81"/>
        <v>8.5929632805184286E-2</v>
      </c>
      <c r="AO181" s="276">
        <f t="shared" si="81"/>
        <v>8.5929632805184286E-2</v>
      </c>
      <c r="AP181" s="276">
        <f t="shared" si="81"/>
        <v>8.5929632805184286E-2</v>
      </c>
      <c r="AQ181" s="276">
        <f t="shared" si="81"/>
        <v>8.5929632805184286E-2</v>
      </c>
      <c r="AR181" s="276">
        <f t="shared" si="81"/>
        <v>8.5929632805184286E-2</v>
      </c>
      <c r="AS181" s="276">
        <f t="shared" si="81"/>
        <v>8.5929632805184286E-2</v>
      </c>
      <c r="AT181" s="276">
        <f t="shared" si="81"/>
        <v>8.5929632805184286E-2</v>
      </c>
      <c r="AU181" s="276">
        <f t="shared" si="81"/>
        <v>8.5929632805184286E-2</v>
      </c>
      <c r="AV181" s="276">
        <f t="shared" si="81"/>
        <v>8.5929632805184286E-2</v>
      </c>
      <c r="AW181" s="276">
        <f t="shared" si="81"/>
        <v>8.5929632805184286E-2</v>
      </c>
      <c r="AX181" s="276">
        <f t="shared" si="81"/>
        <v>8.5929632805184286E-2</v>
      </c>
      <c r="AY181" s="276">
        <f t="shared" si="81"/>
        <v>8.5929632805184286E-2</v>
      </c>
      <c r="AZ181" s="276">
        <f t="shared" si="81"/>
        <v>8.5929632805184286E-2</v>
      </c>
      <c r="BA181" s="276">
        <f t="shared" si="81"/>
        <v>8.5929632805184286E-2</v>
      </c>
      <c r="BB181" s="276">
        <f t="shared" si="81"/>
        <v>8.5929632805184286E-2</v>
      </c>
      <c r="BC181" s="276">
        <f t="shared" si="81"/>
        <v>8.5929632805184286E-2</v>
      </c>
      <c r="BD181" s="276">
        <f t="shared" si="81"/>
        <v>8.5929632805184286E-2</v>
      </c>
      <c r="BE181" s="276">
        <f t="shared" si="81"/>
        <v>8.5929632805184286E-2</v>
      </c>
      <c r="BF181" s="276">
        <f t="shared" si="81"/>
        <v>8.5929632805184286E-2</v>
      </c>
      <c r="BG181" s="276">
        <f t="shared" si="81"/>
        <v>8.5929632805184286E-2</v>
      </c>
      <c r="BH181" s="276">
        <f t="shared" si="81"/>
        <v>8.5929632805184286E-2</v>
      </c>
      <c r="BI181" s="276">
        <f t="shared" si="81"/>
        <v>8.5929632805184286E-2</v>
      </c>
      <c r="BJ181" s="276">
        <f t="shared" si="81"/>
        <v>8.5929632805184286E-2</v>
      </c>
      <c r="BK181" s="276">
        <f t="shared" si="81"/>
        <v>8.5929632805184286E-2</v>
      </c>
      <c r="BL181" s="276">
        <f t="shared" si="81"/>
        <v>8.5929632805184286E-2</v>
      </c>
      <c r="BM181" s="276">
        <f t="shared" si="81"/>
        <v>8.5929632805184286E-2</v>
      </c>
      <c r="BN181" s="276">
        <f t="shared" si="81"/>
        <v>8.5929632805184286E-2</v>
      </c>
      <c r="BO181" s="276">
        <f t="shared" ref="BO181:CX181" si="82">+BN181+IF(BO$121&gt;$D$176,$C176*($B176-BN181)*BO$121,0)</f>
        <v>8.5929632805184286E-2</v>
      </c>
      <c r="BP181" s="276">
        <f t="shared" si="82"/>
        <v>8.5929632805184286E-2</v>
      </c>
      <c r="BQ181" s="276">
        <f t="shared" si="82"/>
        <v>8.5929632805184286E-2</v>
      </c>
      <c r="BR181" s="276">
        <f t="shared" si="82"/>
        <v>8.5929632805184286E-2</v>
      </c>
      <c r="BS181" s="276">
        <f t="shared" si="82"/>
        <v>8.5929632805184286E-2</v>
      </c>
      <c r="BT181" s="276">
        <f t="shared" si="82"/>
        <v>8.5929632805184286E-2</v>
      </c>
      <c r="BU181" s="276">
        <f t="shared" si="82"/>
        <v>8.5929632805184286E-2</v>
      </c>
      <c r="BV181" s="276">
        <f t="shared" si="82"/>
        <v>8.5929632805184286E-2</v>
      </c>
      <c r="BW181" s="276">
        <f t="shared" si="82"/>
        <v>8.5929632805184286E-2</v>
      </c>
      <c r="BX181" s="276">
        <f t="shared" si="82"/>
        <v>8.5929632805184286E-2</v>
      </c>
      <c r="BY181" s="276">
        <f t="shared" si="82"/>
        <v>8.5929632805184286E-2</v>
      </c>
      <c r="BZ181" s="276">
        <f t="shared" si="82"/>
        <v>8.5929632805184286E-2</v>
      </c>
      <c r="CA181" s="276">
        <f t="shared" si="82"/>
        <v>8.5929632805184286E-2</v>
      </c>
      <c r="CB181" s="276">
        <f t="shared" si="82"/>
        <v>8.5929632805184286E-2</v>
      </c>
      <c r="CC181" s="276">
        <f t="shared" si="82"/>
        <v>8.5929632805184286E-2</v>
      </c>
      <c r="CD181" s="276">
        <f t="shared" si="82"/>
        <v>8.5929632805184286E-2</v>
      </c>
      <c r="CE181" s="276">
        <f t="shared" si="82"/>
        <v>8.5929632805184286E-2</v>
      </c>
      <c r="CF181" s="276">
        <f t="shared" si="82"/>
        <v>8.5929632805184286E-2</v>
      </c>
      <c r="CG181" s="276">
        <f t="shared" si="82"/>
        <v>8.5929632805184286E-2</v>
      </c>
      <c r="CH181" s="276">
        <f t="shared" si="82"/>
        <v>8.5929632805184286E-2</v>
      </c>
      <c r="CI181" s="276">
        <f t="shared" si="82"/>
        <v>8.5929632805184286E-2</v>
      </c>
      <c r="CJ181" s="276">
        <f t="shared" si="82"/>
        <v>8.5929632805184286E-2</v>
      </c>
      <c r="CK181" s="276">
        <f t="shared" si="82"/>
        <v>8.5929632805184286E-2</v>
      </c>
      <c r="CL181" s="276">
        <f t="shared" si="82"/>
        <v>8.5929632805184286E-2</v>
      </c>
      <c r="CM181" s="276">
        <f t="shared" si="82"/>
        <v>8.5929632805184286E-2</v>
      </c>
      <c r="CN181" s="276">
        <f t="shared" si="82"/>
        <v>8.5929632805184286E-2</v>
      </c>
      <c r="CO181" s="276">
        <f t="shared" si="82"/>
        <v>8.5929632805184286E-2</v>
      </c>
      <c r="CP181" s="276">
        <f t="shared" si="82"/>
        <v>8.5929632805184286E-2</v>
      </c>
      <c r="CQ181" s="276">
        <f t="shared" si="82"/>
        <v>8.5929632805184286E-2</v>
      </c>
      <c r="CR181" s="276">
        <f t="shared" si="82"/>
        <v>8.5929632805184286E-2</v>
      </c>
      <c r="CS181" s="276">
        <f t="shared" si="82"/>
        <v>8.5929632805184286E-2</v>
      </c>
      <c r="CT181" s="276">
        <f t="shared" si="82"/>
        <v>8.5929632805184286E-2</v>
      </c>
      <c r="CU181" s="276">
        <f t="shared" si="82"/>
        <v>8.5929632805184286E-2</v>
      </c>
      <c r="CV181" s="276">
        <f t="shared" si="82"/>
        <v>8.5929632805184286E-2</v>
      </c>
      <c r="CW181" s="276">
        <f t="shared" si="82"/>
        <v>8.5929632805184286E-2</v>
      </c>
      <c r="CX181" s="276">
        <f t="shared" si="82"/>
        <v>8.5929632805184286E-2</v>
      </c>
      <c r="CY181" s="276"/>
      <c r="CZ181" s="276"/>
      <c r="DA181" s="276"/>
      <c r="DB181" s="276"/>
      <c r="DC181" s="276"/>
      <c r="DD181" s="276"/>
      <c r="DE181" s="276"/>
      <c r="DF181" s="276"/>
      <c r="DG181" s="276"/>
      <c r="DH181" s="276"/>
      <c r="DI181" s="276"/>
      <c r="DJ181" s="276"/>
      <c r="DK181" s="276"/>
      <c r="DL181" s="276"/>
      <c r="DM181" s="276"/>
      <c r="DN181" s="276"/>
      <c r="DO181" s="276"/>
      <c r="DP181" s="276"/>
      <c r="DQ181" s="276"/>
      <c r="DR181" s="276"/>
    </row>
    <row r="182" spans="1:122" s="268" customFormat="1" ht="16.5">
      <c r="A182" s="268" t="s">
        <v>271</v>
      </c>
      <c r="B182" s="276">
        <f>SUM(B178:B181)</f>
        <v>0.11</v>
      </c>
      <c r="C182" s="276">
        <f>SUM(C178:C181)</f>
        <v>0.13792775278289832</v>
      </c>
      <c r="D182" s="276">
        <f>SUM(D178:D181)</f>
        <v>0.17598642425272265</v>
      </c>
      <c r="E182" s="276">
        <f t="shared" ref="E182:BP182" si="83">SUM(E178:E181)</f>
        <v>0.22271853358072763</v>
      </c>
      <c r="F182" s="276">
        <f t="shared" si="83"/>
        <v>0.27670806631484124</v>
      </c>
      <c r="G182" s="276">
        <f t="shared" si="83"/>
        <v>0.33659028706163924</v>
      </c>
      <c r="H182" s="276">
        <f t="shared" si="83"/>
        <v>0.40108342427998994</v>
      </c>
      <c r="I182" s="276">
        <f t="shared" si="83"/>
        <v>0.46901456166721295</v>
      </c>
      <c r="J182" s="276">
        <f t="shared" si="83"/>
        <v>0.53933155921992915</v>
      </c>
      <c r="K182" s="276">
        <f t="shared" si="83"/>
        <v>0.61110182256291901</v>
      </c>
      <c r="L182" s="276">
        <f t="shared" si="83"/>
        <v>0.6835019308328405</v>
      </c>
      <c r="M182" s="276">
        <f t="shared" si="83"/>
        <v>0.77306568290871447</v>
      </c>
      <c r="N182" s="276">
        <f t="shared" si="83"/>
        <v>0.8625400486524144</v>
      </c>
      <c r="O182" s="276">
        <f t="shared" si="83"/>
        <v>0.95130345553672802</v>
      </c>
      <c r="P182" s="276">
        <f t="shared" si="83"/>
        <v>1.0387256979240351</v>
      </c>
      <c r="Q182" s="276">
        <f t="shared" si="83"/>
        <v>1.1242126653208806</v>
      </c>
      <c r="R182" s="276">
        <f t="shared" si="83"/>
        <v>1.1905638886776457</v>
      </c>
      <c r="S182" s="276">
        <f t="shared" si="83"/>
        <v>1.2548157534294506</v>
      </c>
      <c r="T182" s="276">
        <f t="shared" si="83"/>
        <v>1.317031592209275</v>
      </c>
      <c r="U182" s="276">
        <f t="shared" si="83"/>
        <v>1.3773422125161314</v>
      </c>
      <c r="V182" s="276">
        <f t="shared" si="83"/>
        <v>1.4359095532943118</v>
      </c>
      <c r="W182" s="276">
        <f t="shared" si="83"/>
        <v>1.4929047158654742</v>
      </c>
      <c r="X182" s="276">
        <f t="shared" si="83"/>
        <v>1.5484951445741841</v>
      </c>
      <c r="Y182" s="276">
        <f t="shared" si="83"/>
        <v>1.6028833660645465</v>
      </c>
      <c r="Z182" s="276">
        <f t="shared" si="83"/>
        <v>1.6563037690947717</v>
      </c>
      <c r="AA182" s="276">
        <f t="shared" si="83"/>
        <v>1.7089742981290983</v>
      </c>
      <c r="AB182" s="276">
        <f t="shared" si="83"/>
        <v>1.7610937718174497</v>
      </c>
      <c r="AC182" s="276">
        <f t="shared" si="83"/>
        <v>1.8128405562273895</v>
      </c>
      <c r="AD182" s="276">
        <f t="shared" si="83"/>
        <v>1.8643724638551373</v>
      </c>
      <c r="AE182" s="276">
        <f t="shared" si="83"/>
        <v>1.9158276404896091</v>
      </c>
      <c r="AF182" s="276">
        <f t="shared" si="83"/>
        <v>1.9671487228109124</v>
      </c>
      <c r="AG182" s="276">
        <f t="shared" si="83"/>
        <v>2.0181476101443381</v>
      </c>
      <c r="AH182" s="276">
        <f t="shared" si="83"/>
        <v>2.0687247442233456</v>
      </c>
      <c r="AI182" s="276">
        <f t="shared" si="83"/>
        <v>2.1188357334084902</v>
      </c>
      <c r="AJ182" s="276">
        <f t="shared" si="83"/>
        <v>2.1684696308022136</v>
      </c>
      <c r="AK182" s="276">
        <f t="shared" si="83"/>
        <v>2.2176349313568249</v>
      </c>
      <c r="AL182" s="276">
        <f t="shared" si="83"/>
        <v>2.2663506582697615</v>
      </c>
      <c r="AM182" s="276">
        <f t="shared" si="83"/>
        <v>2.3146407872309505</v>
      </c>
      <c r="AN182" s="276">
        <f t="shared" si="83"/>
        <v>2.362530845448072</v>
      </c>
      <c r="AO182" s="276">
        <f t="shared" si="83"/>
        <v>2.4100459154262417</v>
      </c>
      <c r="AP182" s="276">
        <f t="shared" si="83"/>
        <v>2.4572095355323436</v>
      </c>
      <c r="AQ182" s="276">
        <f t="shared" si="83"/>
        <v>2.5040431637826082</v>
      </c>
      <c r="AR182" s="276">
        <f t="shared" si="83"/>
        <v>2.5505659871440054</v>
      </c>
      <c r="AS182" s="276">
        <f t="shared" si="83"/>
        <v>2.5967949354088349</v>
      </c>
      <c r="AT182" s="276">
        <f t="shared" si="83"/>
        <v>2.642744809409423</v>
      </c>
      <c r="AU182" s="276">
        <f t="shared" si="83"/>
        <v>2.688428466689436</v>
      </c>
      <c r="AV182" s="276">
        <f t="shared" si="83"/>
        <v>2.7338570295551485</v>
      </c>
      <c r="AW182" s="276">
        <f t="shared" si="83"/>
        <v>2.7790400945782219</v>
      </c>
      <c r="AX182" s="276">
        <f t="shared" si="83"/>
        <v>2.8239859317037066</v>
      </c>
      <c r="AY182" s="276">
        <f t="shared" si="83"/>
        <v>2.8687016668620444</v>
      </c>
      <c r="AZ182" s="276">
        <f t="shared" si="83"/>
        <v>2.913193445542948</v>
      </c>
      <c r="BA182" s="276">
        <f t="shared" si="83"/>
        <v>2.957466576926989</v>
      </c>
      <c r="BB182" s="276">
        <f t="shared" si="83"/>
        <v>3.0015256593942263</v>
      </c>
      <c r="BC182" s="276">
        <f t="shared" si="83"/>
        <v>3.0453746888723598</v>
      </c>
      <c r="BD182" s="276">
        <f t="shared" si="83"/>
        <v>3.0890171517691334</v>
      </c>
      <c r="BE182" s="276">
        <f t="shared" si="83"/>
        <v>3.1324561042977095</v>
      </c>
      <c r="BF182" s="276">
        <f t="shared" si="83"/>
        <v>3.1756942399417598</v>
      </c>
      <c r="BG182" s="276">
        <f t="shared" si="83"/>
        <v>3.2187339466775478</v>
      </c>
      <c r="BH182" s="276">
        <f t="shared" si="83"/>
        <v>3.2615773554100338</v>
      </c>
      <c r="BI182" s="276">
        <f t="shared" si="83"/>
        <v>3.3042263809111772</v>
      </c>
      <c r="BJ182" s="276">
        <f t="shared" si="83"/>
        <v>3.3455768789202658</v>
      </c>
      <c r="BK182" s="276">
        <f t="shared" si="83"/>
        <v>3.3859824791436428</v>
      </c>
      <c r="BL182" s="276">
        <f t="shared" si="83"/>
        <v>3.4256825951577428</v>
      </c>
      <c r="BM182" s="276">
        <f t="shared" si="83"/>
        <v>3.4648395954686122</v>
      </c>
      <c r="BN182" s="276">
        <f t="shared" si="83"/>
        <v>3.5035638484480698</v>
      </c>
      <c r="BO182" s="276">
        <f t="shared" si="83"/>
        <v>3.5419306082376574</v>
      </c>
      <c r="BP182" s="276">
        <f t="shared" si="83"/>
        <v>3.5799914051801842</v>
      </c>
      <c r="BQ182" s="276">
        <f t="shared" ref="BQ182:CX182" si="84">SUM(BQ178:BQ181)</f>
        <v>3.6177817321579409</v>
      </c>
      <c r="BR182" s="276">
        <f t="shared" si="84"/>
        <v>3.6553262330145886</v>
      </c>
      <c r="BS182" s="276">
        <f t="shared" si="84"/>
        <v>3.6926422058470143</v>
      </c>
      <c r="BT182" s="276">
        <f t="shared" si="84"/>
        <v>3.7297419691657554</v>
      </c>
      <c r="BU182" s="276">
        <f t="shared" si="84"/>
        <v>3.7666344605405744</v>
      </c>
      <c r="BV182" s="276">
        <f t="shared" si="84"/>
        <v>3.8033263171027869</v>
      </c>
      <c r="BW182" s="276">
        <f t="shared" si="84"/>
        <v>3.8398226061861092</v>
      </c>
      <c r="BX182" s="276">
        <f t="shared" si="84"/>
        <v>3.8761273196863484</v>
      </c>
      <c r="BY182" s="276">
        <f t="shared" si="84"/>
        <v>3.9122437088116735</v>
      </c>
      <c r="BZ182" s="276">
        <f t="shared" si="84"/>
        <v>3.9481745109875686</v>
      </c>
      <c r="CA182" s="276">
        <f t="shared" si="84"/>
        <v>3.9839221038694181</v>
      </c>
      <c r="CB182" s="276">
        <f t="shared" si="84"/>
        <v>4.0194886100677998</v>
      </c>
      <c r="CC182" s="276">
        <f t="shared" si="84"/>
        <v>4.0548759685306068</v>
      </c>
      <c r="CD182" s="276">
        <f t="shared" si="84"/>
        <v>4.0900859833537115</v>
      </c>
      <c r="CE182" s="276">
        <f t="shared" si="84"/>
        <v>4.1251203572991884</v>
      </c>
      <c r="CF182" s="276">
        <f t="shared" si="84"/>
        <v>4.159980714941403</v>
      </c>
      <c r="CG182" s="276">
        <f t="shared" si="84"/>
        <v>4.1946686187681044</v>
      </c>
      <c r="CH182" s="276">
        <f t="shared" si="84"/>
        <v>4.229185580487453</v>
      </c>
      <c r="CI182" s="276">
        <f t="shared" si="84"/>
        <v>4.263533069064664</v>
      </c>
      <c r="CJ182" s="276">
        <f t="shared" si="84"/>
        <v>4.2977125165205319</v>
      </c>
      <c r="CK182" s="276">
        <f t="shared" si="84"/>
        <v>4.3317253221918186</v>
      </c>
      <c r="CL182" s="276">
        <f t="shared" si="84"/>
        <v>4.3655728559287583</v>
      </c>
      <c r="CM182" s="276">
        <f t="shared" si="84"/>
        <v>4.3992564605529392</v>
      </c>
      <c r="CN182" s="276">
        <f t="shared" si="84"/>
        <v>4.432777453795846</v>
      </c>
      <c r="CO182" s="276">
        <f t="shared" si="84"/>
        <v>4.4661371298686197</v>
      </c>
      <c r="CP182" s="276">
        <f t="shared" si="84"/>
        <v>4.4993367607662975</v>
      </c>
      <c r="CQ182" s="276">
        <f t="shared" si="84"/>
        <v>4.5323775973776685</v>
      </c>
      <c r="CR182" s="276">
        <f t="shared" si="84"/>
        <v>4.5652608704500572</v>
      </c>
      <c r="CS182" s="276">
        <f t="shared" si="84"/>
        <v>4.5979877914434404</v>
      </c>
      <c r="CT182" s="276">
        <f t="shared" si="84"/>
        <v>4.6305595532981689</v>
      </c>
      <c r="CU182" s="276">
        <f t="shared" si="84"/>
        <v>4.6629773311335594</v>
      </c>
      <c r="CV182" s="276">
        <f t="shared" si="84"/>
        <v>4.6952422828898674</v>
      </c>
      <c r="CW182" s="276">
        <f t="shared" si="84"/>
        <v>4.7273555499227982</v>
      </c>
      <c r="CX182" s="276">
        <f t="shared" si="84"/>
        <v>4.7464349760218569</v>
      </c>
      <c r="CY182" s="276"/>
      <c r="CZ182" s="276"/>
      <c r="DA182" s="276"/>
      <c r="DB182" s="276"/>
      <c r="DC182" s="276"/>
      <c r="DD182" s="276"/>
      <c r="DE182" s="276"/>
      <c r="DF182" s="276"/>
      <c r="DG182" s="276"/>
      <c r="DH182" s="276"/>
      <c r="DI182" s="276"/>
      <c r="DJ182" s="276"/>
      <c r="DK182" s="276"/>
      <c r="DL182" s="276"/>
      <c r="DM182" s="276"/>
      <c r="DN182" s="276"/>
      <c r="DO182" s="276"/>
      <c r="DP182" s="276"/>
      <c r="DQ182" s="276"/>
      <c r="DR182" s="276"/>
    </row>
    <row r="184" spans="1:122" s="263" customFormat="1">
      <c r="A184" s="262"/>
      <c r="N184" s="264"/>
      <c r="O184" s="264"/>
      <c r="P184" s="264"/>
      <c r="Q184" s="264"/>
      <c r="R184" s="264"/>
      <c r="S184" s="264"/>
      <c r="T184" s="264"/>
      <c r="U184" s="264"/>
      <c r="V184" s="26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DR184"/>
  <sheetViews>
    <sheetView zoomScale="85" zoomScaleNormal="85" workbookViewId="0">
      <pane xSplit="4" ySplit="7" topLeftCell="E131" activePane="bottomRight" state="frozen"/>
      <selection pane="topRight" activeCell="E1" sqref="E1"/>
      <selection pane="bottomLeft" activeCell="A8" sqref="A8"/>
      <selection pane="bottomRight" activeCell="A136" sqref="A136:XFD139"/>
    </sheetView>
  </sheetViews>
  <sheetFormatPr defaultColWidth="10.28515625" defaultRowHeight="13.5"/>
  <cols>
    <col min="1" max="1" width="56.140625" style="74" customWidth="1"/>
    <col min="2" max="2" width="11.85546875" style="75" customWidth="1"/>
    <col min="3" max="3" width="12.7109375" style="75" customWidth="1"/>
    <col min="4" max="4" width="12.5703125" style="75" customWidth="1"/>
    <col min="5" max="60" width="10.5703125" style="75" customWidth="1"/>
    <col min="61" max="61" width="11.5703125" style="75" bestFit="1" customWidth="1"/>
    <col min="62" max="16384" width="10.28515625" style="75"/>
  </cols>
  <sheetData>
    <row r="1" spans="1:102">
      <c r="A1" s="74" t="s">
        <v>0</v>
      </c>
      <c r="B1" s="75" t="s">
        <v>221</v>
      </c>
    </row>
    <row r="2" spans="1:102" s="77" customFormat="1">
      <c r="A2" s="76">
        <v>0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  <c r="T2" s="77">
        <v>19</v>
      </c>
      <c r="U2" s="77">
        <v>20</v>
      </c>
      <c r="V2" s="77">
        <v>21</v>
      </c>
      <c r="W2" s="77">
        <v>22</v>
      </c>
      <c r="X2" s="77">
        <v>23</v>
      </c>
      <c r="Y2" s="77">
        <v>24</v>
      </c>
      <c r="Z2" s="77">
        <v>25</v>
      </c>
      <c r="AA2" s="77">
        <v>26</v>
      </c>
      <c r="AB2" s="77">
        <v>27</v>
      </c>
      <c r="AC2" s="77">
        <v>28</v>
      </c>
      <c r="AD2" s="77">
        <v>29</v>
      </c>
      <c r="AE2" s="77">
        <v>30</v>
      </c>
      <c r="AF2" s="77">
        <v>31</v>
      </c>
      <c r="AG2" s="77">
        <v>32</v>
      </c>
      <c r="AH2" s="77">
        <v>33</v>
      </c>
      <c r="AI2" s="77">
        <v>34</v>
      </c>
      <c r="AJ2" s="77">
        <v>35</v>
      </c>
      <c r="AK2" s="77">
        <v>36</v>
      </c>
      <c r="AL2" s="77">
        <v>37</v>
      </c>
      <c r="AM2" s="77">
        <v>38</v>
      </c>
      <c r="AN2" s="77">
        <v>39</v>
      </c>
      <c r="AO2" s="77">
        <f>+AN2+1</f>
        <v>40</v>
      </c>
      <c r="AP2" s="77">
        <f t="shared" ref="AP2:BI2" si="0">+AO2+1</f>
        <v>41</v>
      </c>
      <c r="AQ2" s="77">
        <f t="shared" si="0"/>
        <v>42</v>
      </c>
      <c r="AR2" s="77">
        <f t="shared" si="0"/>
        <v>43</v>
      </c>
      <c r="AS2" s="77">
        <f t="shared" si="0"/>
        <v>44</v>
      </c>
      <c r="AT2" s="77">
        <f t="shared" si="0"/>
        <v>45</v>
      </c>
      <c r="AU2" s="77">
        <f t="shared" si="0"/>
        <v>46</v>
      </c>
      <c r="AV2" s="77">
        <f t="shared" si="0"/>
        <v>47</v>
      </c>
      <c r="AW2" s="77">
        <f t="shared" si="0"/>
        <v>48</v>
      </c>
      <c r="AX2" s="77">
        <f t="shared" si="0"/>
        <v>49</v>
      </c>
      <c r="AY2" s="77">
        <f t="shared" si="0"/>
        <v>50</v>
      </c>
      <c r="AZ2" s="77">
        <f t="shared" si="0"/>
        <v>51</v>
      </c>
      <c r="BA2" s="77">
        <f t="shared" si="0"/>
        <v>52</v>
      </c>
      <c r="BB2" s="77">
        <f t="shared" si="0"/>
        <v>53</v>
      </c>
      <c r="BC2" s="77">
        <f t="shared" si="0"/>
        <v>54</v>
      </c>
      <c r="BD2" s="77">
        <f t="shared" si="0"/>
        <v>55</v>
      </c>
      <c r="BE2" s="77">
        <f t="shared" si="0"/>
        <v>56</v>
      </c>
      <c r="BF2" s="77">
        <f t="shared" si="0"/>
        <v>57</v>
      </c>
      <c r="BG2" s="77">
        <f t="shared" si="0"/>
        <v>58</v>
      </c>
      <c r="BH2" s="77">
        <f t="shared" si="0"/>
        <v>59</v>
      </c>
      <c r="BI2" s="77">
        <f t="shared" si="0"/>
        <v>60</v>
      </c>
    </row>
    <row r="3" spans="1:102" s="79" customFormat="1" ht="15">
      <c r="A3" s="78"/>
      <c r="B3" s="79">
        <v>2005</v>
      </c>
      <c r="C3" s="79">
        <f>+B3+10</f>
        <v>2015</v>
      </c>
      <c r="D3" s="79">
        <f t="shared" ref="D3:BO3" si="1">+C3+10</f>
        <v>2025</v>
      </c>
      <c r="E3" s="79">
        <f t="shared" si="1"/>
        <v>2035</v>
      </c>
      <c r="F3" s="79">
        <f t="shared" si="1"/>
        <v>2045</v>
      </c>
      <c r="G3" s="79">
        <f t="shared" si="1"/>
        <v>2055</v>
      </c>
      <c r="H3" s="79">
        <f t="shared" si="1"/>
        <v>2065</v>
      </c>
      <c r="I3" s="79">
        <f t="shared" si="1"/>
        <v>2075</v>
      </c>
      <c r="J3" s="79">
        <f t="shared" si="1"/>
        <v>2085</v>
      </c>
      <c r="K3" s="79">
        <f t="shared" si="1"/>
        <v>2095</v>
      </c>
      <c r="L3" s="79">
        <f t="shared" si="1"/>
        <v>2105</v>
      </c>
      <c r="M3" s="79">
        <f t="shared" si="1"/>
        <v>2115</v>
      </c>
      <c r="N3" s="79">
        <f t="shared" si="1"/>
        <v>2125</v>
      </c>
      <c r="O3" s="79">
        <f t="shared" si="1"/>
        <v>2135</v>
      </c>
      <c r="P3" s="79">
        <f t="shared" si="1"/>
        <v>2145</v>
      </c>
      <c r="Q3" s="79">
        <f t="shared" si="1"/>
        <v>2155</v>
      </c>
      <c r="R3" s="79">
        <f t="shared" si="1"/>
        <v>2165</v>
      </c>
      <c r="S3" s="79">
        <f t="shared" si="1"/>
        <v>2175</v>
      </c>
      <c r="T3" s="79">
        <f t="shared" si="1"/>
        <v>2185</v>
      </c>
      <c r="U3" s="79">
        <f t="shared" si="1"/>
        <v>2195</v>
      </c>
      <c r="V3" s="79">
        <f t="shared" si="1"/>
        <v>2205</v>
      </c>
      <c r="W3" s="79">
        <f t="shared" si="1"/>
        <v>2215</v>
      </c>
      <c r="X3" s="79">
        <f t="shared" si="1"/>
        <v>2225</v>
      </c>
      <c r="Y3" s="79">
        <f t="shared" si="1"/>
        <v>2235</v>
      </c>
      <c r="Z3" s="79">
        <f t="shared" si="1"/>
        <v>2245</v>
      </c>
      <c r="AA3" s="79">
        <f t="shared" si="1"/>
        <v>2255</v>
      </c>
      <c r="AB3" s="79">
        <f t="shared" si="1"/>
        <v>2265</v>
      </c>
      <c r="AC3" s="79">
        <f t="shared" si="1"/>
        <v>2275</v>
      </c>
      <c r="AD3" s="79">
        <f t="shared" si="1"/>
        <v>2285</v>
      </c>
      <c r="AE3" s="79">
        <f t="shared" si="1"/>
        <v>2295</v>
      </c>
      <c r="AF3" s="79">
        <f t="shared" si="1"/>
        <v>2305</v>
      </c>
      <c r="AG3" s="79">
        <f t="shared" si="1"/>
        <v>2315</v>
      </c>
      <c r="AH3" s="79">
        <f t="shared" si="1"/>
        <v>2325</v>
      </c>
      <c r="AI3" s="79">
        <f t="shared" si="1"/>
        <v>2335</v>
      </c>
      <c r="AJ3" s="79">
        <f t="shared" si="1"/>
        <v>2345</v>
      </c>
      <c r="AK3" s="79">
        <f t="shared" si="1"/>
        <v>2355</v>
      </c>
      <c r="AL3" s="79">
        <f t="shared" si="1"/>
        <v>2365</v>
      </c>
      <c r="AM3" s="79">
        <f t="shared" si="1"/>
        <v>2375</v>
      </c>
      <c r="AN3" s="79">
        <f t="shared" si="1"/>
        <v>2385</v>
      </c>
      <c r="AO3" s="79">
        <f t="shared" si="1"/>
        <v>2395</v>
      </c>
      <c r="AP3" s="79">
        <f t="shared" si="1"/>
        <v>2405</v>
      </c>
      <c r="AQ3" s="79">
        <f t="shared" si="1"/>
        <v>2415</v>
      </c>
      <c r="AR3" s="79">
        <f t="shared" si="1"/>
        <v>2425</v>
      </c>
      <c r="AS3" s="79">
        <f t="shared" si="1"/>
        <v>2435</v>
      </c>
      <c r="AT3" s="79">
        <f t="shared" si="1"/>
        <v>2445</v>
      </c>
      <c r="AU3" s="79">
        <f t="shared" si="1"/>
        <v>2455</v>
      </c>
      <c r="AV3" s="79">
        <f t="shared" si="1"/>
        <v>2465</v>
      </c>
      <c r="AW3" s="79">
        <f t="shared" si="1"/>
        <v>2475</v>
      </c>
      <c r="AX3" s="79">
        <f t="shared" si="1"/>
        <v>2485</v>
      </c>
      <c r="AY3" s="79">
        <f t="shared" si="1"/>
        <v>2495</v>
      </c>
      <c r="AZ3" s="79">
        <f t="shared" si="1"/>
        <v>2505</v>
      </c>
      <c r="BA3" s="79">
        <f t="shared" si="1"/>
        <v>2515</v>
      </c>
      <c r="BB3" s="79">
        <f t="shared" si="1"/>
        <v>2525</v>
      </c>
      <c r="BC3" s="79">
        <f t="shared" si="1"/>
        <v>2535</v>
      </c>
      <c r="BD3" s="79">
        <f t="shared" si="1"/>
        <v>2545</v>
      </c>
      <c r="BE3" s="79">
        <f t="shared" si="1"/>
        <v>2555</v>
      </c>
      <c r="BF3" s="79">
        <f t="shared" si="1"/>
        <v>2565</v>
      </c>
      <c r="BG3" s="79">
        <f t="shared" si="1"/>
        <v>2575</v>
      </c>
      <c r="BH3" s="79">
        <f t="shared" si="1"/>
        <v>2585</v>
      </c>
      <c r="BI3" s="79">
        <f t="shared" si="1"/>
        <v>2595</v>
      </c>
      <c r="BJ3" s="79">
        <f t="shared" si="1"/>
        <v>2605</v>
      </c>
      <c r="BK3" s="79">
        <f t="shared" si="1"/>
        <v>2615</v>
      </c>
      <c r="BL3" s="79">
        <f t="shared" si="1"/>
        <v>2625</v>
      </c>
      <c r="BM3" s="79">
        <f t="shared" si="1"/>
        <v>2635</v>
      </c>
      <c r="BN3" s="79">
        <f t="shared" si="1"/>
        <v>2645</v>
      </c>
      <c r="BO3" s="79">
        <f t="shared" si="1"/>
        <v>2655</v>
      </c>
      <c r="BP3" s="79">
        <f t="shared" ref="BP3:CX3" si="2">+BO3+10</f>
        <v>2665</v>
      </c>
      <c r="BQ3" s="79">
        <f t="shared" si="2"/>
        <v>2675</v>
      </c>
      <c r="BR3" s="79">
        <f t="shared" si="2"/>
        <v>2685</v>
      </c>
      <c r="BS3" s="79">
        <f t="shared" si="2"/>
        <v>2695</v>
      </c>
      <c r="BT3" s="79">
        <f t="shared" si="2"/>
        <v>2705</v>
      </c>
      <c r="BU3" s="79">
        <f t="shared" si="2"/>
        <v>2715</v>
      </c>
      <c r="BV3" s="79">
        <f t="shared" si="2"/>
        <v>2725</v>
      </c>
      <c r="BW3" s="79">
        <f t="shared" si="2"/>
        <v>2735</v>
      </c>
      <c r="BX3" s="79">
        <f t="shared" si="2"/>
        <v>2745</v>
      </c>
      <c r="BY3" s="79">
        <f t="shared" si="2"/>
        <v>2755</v>
      </c>
      <c r="BZ3" s="79">
        <f t="shared" si="2"/>
        <v>2765</v>
      </c>
      <c r="CA3" s="79">
        <f t="shared" si="2"/>
        <v>2775</v>
      </c>
      <c r="CB3" s="79">
        <f t="shared" si="2"/>
        <v>2785</v>
      </c>
      <c r="CC3" s="79">
        <f t="shared" si="2"/>
        <v>2795</v>
      </c>
      <c r="CD3" s="79">
        <f t="shared" si="2"/>
        <v>2805</v>
      </c>
      <c r="CE3" s="79">
        <f t="shared" si="2"/>
        <v>2815</v>
      </c>
      <c r="CF3" s="79">
        <f t="shared" si="2"/>
        <v>2825</v>
      </c>
      <c r="CG3" s="79">
        <f t="shared" si="2"/>
        <v>2835</v>
      </c>
      <c r="CH3" s="79">
        <f t="shared" si="2"/>
        <v>2845</v>
      </c>
      <c r="CI3" s="79">
        <f t="shared" si="2"/>
        <v>2855</v>
      </c>
      <c r="CJ3" s="79">
        <f t="shared" si="2"/>
        <v>2865</v>
      </c>
      <c r="CK3" s="79">
        <f t="shared" si="2"/>
        <v>2875</v>
      </c>
      <c r="CL3" s="79">
        <f t="shared" si="2"/>
        <v>2885</v>
      </c>
      <c r="CM3" s="79">
        <f t="shared" si="2"/>
        <v>2895</v>
      </c>
      <c r="CN3" s="79">
        <f t="shared" si="2"/>
        <v>2905</v>
      </c>
      <c r="CO3" s="79">
        <f t="shared" si="2"/>
        <v>2915</v>
      </c>
      <c r="CP3" s="79">
        <f t="shared" si="2"/>
        <v>2925</v>
      </c>
      <c r="CQ3" s="79">
        <f t="shared" si="2"/>
        <v>2935</v>
      </c>
      <c r="CR3" s="79">
        <f t="shared" si="2"/>
        <v>2945</v>
      </c>
      <c r="CS3" s="79">
        <f t="shared" si="2"/>
        <v>2955</v>
      </c>
      <c r="CT3" s="79">
        <f t="shared" si="2"/>
        <v>2965</v>
      </c>
      <c r="CU3" s="79">
        <f t="shared" si="2"/>
        <v>2975</v>
      </c>
      <c r="CV3" s="79">
        <f t="shared" si="2"/>
        <v>2985</v>
      </c>
      <c r="CW3" s="79">
        <f t="shared" si="2"/>
        <v>2995</v>
      </c>
      <c r="CX3" s="79">
        <f t="shared" si="2"/>
        <v>3005</v>
      </c>
    </row>
    <row r="4" spans="1:102" s="81" customFormat="1" ht="15">
      <c r="A4" s="80" t="s">
        <v>1</v>
      </c>
    </row>
    <row r="5" spans="1:102" s="81" customFormat="1" ht="15">
      <c r="A5" s="80"/>
      <c r="C5" s="82"/>
      <c r="D5" s="83"/>
    </row>
    <row r="6" spans="1:102" s="81" customFormat="1" ht="15">
      <c r="A6" s="80"/>
      <c r="B6" s="235"/>
      <c r="C6" s="128"/>
      <c r="D6" s="84"/>
    </row>
    <row r="7" spans="1:102" s="81" customFormat="1" ht="15">
      <c r="A7" s="80"/>
      <c r="B7" s="236"/>
      <c r="C7" s="84"/>
      <c r="D7" s="85"/>
    </row>
    <row r="8" spans="1:102" s="236" customFormat="1" ht="15">
      <c r="A8" s="238" t="s">
        <v>2</v>
      </c>
    </row>
    <row r="9" spans="1:102" s="97" customFormat="1" ht="15">
      <c r="A9" s="96" t="s">
        <v>136</v>
      </c>
      <c r="B9" s="236">
        <f>+Parameters!B25</f>
        <v>0.3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</row>
    <row r="10" spans="1:102" s="236" customFormat="1" ht="15">
      <c r="A10" s="96" t="s">
        <v>133</v>
      </c>
      <c r="B10" s="236">
        <f>+Parameters!B26</f>
        <v>0.1</v>
      </c>
    </row>
    <row r="11" spans="1:102" s="97" customFormat="1" ht="15">
      <c r="A11" s="97" t="s">
        <v>137</v>
      </c>
      <c r="B11" s="236">
        <f>+Parameters!B27</f>
        <v>55.34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</row>
    <row r="12" spans="1:102" s="97" customFormat="1" ht="15">
      <c r="A12" s="97" t="str">
        <f>+Parameters!A29</f>
        <v>Initial real interest rate (percent per decade annualized)</v>
      </c>
      <c r="B12" s="236">
        <f>+Parameters!B29</f>
        <v>0.05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</row>
    <row r="13" spans="1:102" s="97" customFormat="1" ht="15">
      <c r="A13" s="97" t="s">
        <v>138</v>
      </c>
      <c r="B13" s="236">
        <f>+Parameters!B30</f>
        <v>97.3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</row>
    <row r="14" spans="1:102" s="97" customFormat="1" ht="15">
      <c r="A14" s="97" t="s">
        <v>139</v>
      </c>
      <c r="B14" s="236">
        <f>+Parameters!B31</f>
        <v>3.0321959190644031E-2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</row>
    <row r="15" spans="1:102" s="240" customFormat="1" ht="15">
      <c r="A15" s="239" t="s">
        <v>37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</row>
    <row r="16" spans="1:102" s="97" customFormat="1" ht="15">
      <c r="A16" s="96" t="s">
        <v>38</v>
      </c>
      <c r="B16" s="236">
        <f>+B17</f>
        <v>1.4999999999999999E-2</v>
      </c>
      <c r="C16" s="236">
        <f>+B16</f>
        <v>1.4999999999999999E-2</v>
      </c>
      <c r="D16" s="236">
        <f t="shared" ref="D16:BI16" si="3">+C16</f>
        <v>1.4999999999999999E-2</v>
      </c>
      <c r="E16" s="236">
        <f t="shared" si="3"/>
        <v>1.4999999999999999E-2</v>
      </c>
      <c r="F16" s="236">
        <f t="shared" si="3"/>
        <v>1.4999999999999999E-2</v>
      </c>
      <c r="G16" s="236">
        <f t="shared" si="3"/>
        <v>1.4999999999999999E-2</v>
      </c>
      <c r="H16" s="236">
        <f t="shared" si="3"/>
        <v>1.4999999999999999E-2</v>
      </c>
      <c r="I16" s="236">
        <f t="shared" si="3"/>
        <v>1.4999999999999999E-2</v>
      </c>
      <c r="J16" s="236">
        <f t="shared" si="3"/>
        <v>1.4999999999999999E-2</v>
      </c>
      <c r="K16" s="236">
        <f t="shared" si="3"/>
        <v>1.4999999999999999E-2</v>
      </c>
      <c r="L16" s="236">
        <f t="shared" si="3"/>
        <v>1.4999999999999999E-2</v>
      </c>
      <c r="M16" s="236">
        <f t="shared" si="3"/>
        <v>1.4999999999999999E-2</v>
      </c>
      <c r="N16" s="236">
        <f t="shared" si="3"/>
        <v>1.4999999999999999E-2</v>
      </c>
      <c r="O16" s="236">
        <f t="shared" si="3"/>
        <v>1.4999999999999999E-2</v>
      </c>
      <c r="P16" s="236">
        <f t="shared" si="3"/>
        <v>1.4999999999999999E-2</v>
      </c>
      <c r="Q16" s="236">
        <f t="shared" si="3"/>
        <v>1.4999999999999999E-2</v>
      </c>
      <c r="R16" s="236">
        <f t="shared" si="3"/>
        <v>1.4999999999999999E-2</v>
      </c>
      <c r="S16" s="236">
        <f t="shared" si="3"/>
        <v>1.4999999999999999E-2</v>
      </c>
      <c r="T16" s="236">
        <f t="shared" si="3"/>
        <v>1.4999999999999999E-2</v>
      </c>
      <c r="U16" s="236">
        <f t="shared" si="3"/>
        <v>1.4999999999999999E-2</v>
      </c>
      <c r="V16" s="236">
        <f t="shared" si="3"/>
        <v>1.4999999999999999E-2</v>
      </c>
      <c r="W16" s="236">
        <f t="shared" si="3"/>
        <v>1.4999999999999999E-2</v>
      </c>
      <c r="X16" s="236">
        <f t="shared" si="3"/>
        <v>1.4999999999999999E-2</v>
      </c>
      <c r="Y16" s="236">
        <f t="shared" si="3"/>
        <v>1.4999999999999999E-2</v>
      </c>
      <c r="Z16" s="236">
        <f t="shared" si="3"/>
        <v>1.4999999999999999E-2</v>
      </c>
      <c r="AA16" s="236">
        <f t="shared" si="3"/>
        <v>1.4999999999999999E-2</v>
      </c>
      <c r="AB16" s="236">
        <f t="shared" si="3"/>
        <v>1.4999999999999999E-2</v>
      </c>
      <c r="AC16" s="236">
        <f t="shared" si="3"/>
        <v>1.4999999999999999E-2</v>
      </c>
      <c r="AD16" s="236">
        <f t="shared" si="3"/>
        <v>1.4999999999999999E-2</v>
      </c>
      <c r="AE16" s="236">
        <f t="shared" si="3"/>
        <v>1.4999999999999999E-2</v>
      </c>
      <c r="AF16" s="236">
        <f t="shared" si="3"/>
        <v>1.4999999999999999E-2</v>
      </c>
      <c r="AG16" s="236">
        <f t="shared" si="3"/>
        <v>1.4999999999999999E-2</v>
      </c>
      <c r="AH16" s="236">
        <f t="shared" si="3"/>
        <v>1.4999999999999999E-2</v>
      </c>
      <c r="AI16" s="236">
        <f t="shared" si="3"/>
        <v>1.4999999999999999E-2</v>
      </c>
      <c r="AJ16" s="236">
        <f t="shared" si="3"/>
        <v>1.4999999999999999E-2</v>
      </c>
      <c r="AK16" s="236">
        <f t="shared" si="3"/>
        <v>1.4999999999999999E-2</v>
      </c>
      <c r="AL16" s="236">
        <f t="shared" si="3"/>
        <v>1.4999999999999999E-2</v>
      </c>
      <c r="AM16" s="236">
        <f t="shared" si="3"/>
        <v>1.4999999999999999E-2</v>
      </c>
      <c r="AN16" s="236">
        <f t="shared" si="3"/>
        <v>1.4999999999999999E-2</v>
      </c>
      <c r="AO16" s="236">
        <f t="shared" si="3"/>
        <v>1.4999999999999999E-2</v>
      </c>
      <c r="AP16" s="236">
        <f t="shared" si="3"/>
        <v>1.4999999999999999E-2</v>
      </c>
      <c r="AQ16" s="236">
        <f t="shared" si="3"/>
        <v>1.4999999999999999E-2</v>
      </c>
      <c r="AR16" s="236">
        <f t="shared" si="3"/>
        <v>1.4999999999999999E-2</v>
      </c>
      <c r="AS16" s="236">
        <f t="shared" si="3"/>
        <v>1.4999999999999999E-2</v>
      </c>
      <c r="AT16" s="236">
        <f t="shared" si="3"/>
        <v>1.4999999999999999E-2</v>
      </c>
      <c r="AU16" s="236">
        <f t="shared" si="3"/>
        <v>1.4999999999999999E-2</v>
      </c>
      <c r="AV16" s="236">
        <f t="shared" si="3"/>
        <v>1.4999999999999999E-2</v>
      </c>
      <c r="AW16" s="236">
        <f t="shared" si="3"/>
        <v>1.4999999999999999E-2</v>
      </c>
      <c r="AX16" s="236">
        <f t="shared" si="3"/>
        <v>1.4999999999999999E-2</v>
      </c>
      <c r="AY16" s="236">
        <f t="shared" si="3"/>
        <v>1.4999999999999999E-2</v>
      </c>
      <c r="AZ16" s="236">
        <f t="shared" si="3"/>
        <v>1.4999999999999999E-2</v>
      </c>
      <c r="BA16" s="236">
        <f t="shared" si="3"/>
        <v>1.4999999999999999E-2</v>
      </c>
      <c r="BB16" s="236">
        <f t="shared" si="3"/>
        <v>1.4999999999999999E-2</v>
      </c>
      <c r="BC16" s="236">
        <f t="shared" si="3"/>
        <v>1.4999999999999999E-2</v>
      </c>
      <c r="BD16" s="236">
        <f t="shared" si="3"/>
        <v>1.4999999999999999E-2</v>
      </c>
      <c r="BE16" s="236">
        <f t="shared" si="3"/>
        <v>1.4999999999999999E-2</v>
      </c>
      <c r="BF16" s="236">
        <f t="shared" si="3"/>
        <v>1.4999999999999999E-2</v>
      </c>
      <c r="BG16" s="236">
        <f t="shared" si="3"/>
        <v>1.4999999999999999E-2</v>
      </c>
      <c r="BH16" s="236">
        <f t="shared" si="3"/>
        <v>1.4999999999999999E-2</v>
      </c>
      <c r="BI16" s="236">
        <f t="shared" si="3"/>
        <v>1.4999999999999999E-2</v>
      </c>
    </row>
    <row r="17" spans="1:61" s="97" customFormat="1" ht="15">
      <c r="A17" s="96" t="s">
        <v>146</v>
      </c>
      <c r="B17" s="236">
        <f>+Parameters!B34</f>
        <v>1.4999999999999999E-2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</row>
    <row r="18" spans="1:61" s="242" customFormat="1" ht="12.75" customHeight="1">
      <c r="A18" s="241" t="s">
        <v>39</v>
      </c>
      <c r="B18" s="236">
        <v>1</v>
      </c>
      <c r="C18" s="236">
        <f>B18/(1+B16)^10</f>
        <v>0.86166723172218462</v>
      </c>
      <c r="D18" s="236">
        <f t="shared" ref="D18:BI18" si="4">C18/(1+C16)^10</f>
        <v>0.74247041822377302</v>
      </c>
      <c r="E18" s="236">
        <f t="shared" si="4"/>
        <v>0.63976242990649113</v>
      </c>
      <c r="F18" s="236">
        <f t="shared" si="4"/>
        <v>0.55126232193738434</v>
      </c>
      <c r="G18" s="236">
        <f t="shared" si="4"/>
        <v>0.4750046788965297</v>
      </c>
      <c r="H18" s="236">
        <f t="shared" si="4"/>
        <v>0.40929596671985796</v>
      </c>
      <c r="I18" s="236">
        <f t="shared" si="4"/>
        <v>0.35267692259855543</v>
      </c>
      <c r="J18" s="236">
        <f t="shared" si="4"/>
        <v>0.30389014758779642</v>
      </c>
      <c r="K18" s="236">
        <f t="shared" si="4"/>
        <v>0.26185218221962264</v>
      </c>
      <c r="L18" s="236">
        <f t="shared" si="4"/>
        <v>0.2256294449735953</v>
      </c>
      <c r="M18" s="236">
        <f t="shared" si="4"/>
        <v>0.19441749924541085</v>
      </c>
      <c r="N18" s="236">
        <f t="shared" si="4"/>
        <v>0.16752318837314309</v>
      </c>
      <c r="O18" s="236">
        <f t="shared" si="4"/>
        <v>0.14434924197476026</v>
      </c>
      <c r="P18" s="236">
        <f t="shared" si="4"/>
        <v>0.12438101173358745</v>
      </c>
      <c r="Q18" s="236">
        <f t="shared" si="4"/>
        <v>0.10717504205928487</v>
      </c>
      <c r="R18" s="236">
        <f t="shared" si="4"/>
        <v>9.234922180093269E-2</v>
      </c>
      <c r="S18" s="236">
        <f t="shared" si="4"/>
        <v>7.9574298300907689E-2</v>
      </c>
      <c r="T18" s="236">
        <f t="shared" si="4"/>
        <v>6.8566565333178467E-2</v>
      </c>
      <c r="U18" s="236">
        <f t="shared" si="4"/>
        <v>5.9081562539338203E-2</v>
      </c>
      <c r="V18" s="236">
        <f t="shared" si="4"/>
        <v>5.0908646439092674E-2</v>
      </c>
      <c r="W18" s="236">
        <f t="shared" si="4"/>
        <v>4.386631244789644E-2</v>
      </c>
      <c r="X18" s="236">
        <f t="shared" si="4"/>
        <v>3.7798164012839336E-2</v>
      </c>
      <c r="Y18" s="236">
        <f t="shared" si="4"/>
        <v>3.2569439349124374E-2</v>
      </c>
      <c r="Z18" s="236">
        <f t="shared" si="4"/>
        <v>2.8064018642703591E-2</v>
      </c>
      <c r="AA18" s="236">
        <f t="shared" si="4"/>
        <v>2.4181845254858184E-2</v>
      </c>
      <c r="AB18" s="236">
        <f t="shared" si="4"/>
        <v>2.0836703658687897E-2</v>
      </c>
      <c r="AC18" s="236">
        <f t="shared" si="4"/>
        <v>1.7954304759797118E-2</v>
      </c>
      <c r="AD18" s="236">
        <f t="shared" si="4"/>
        <v>1.5470636079870826E-2</v>
      </c>
      <c r="AE18" s="236">
        <f t="shared" si="4"/>
        <v>1.3330540163923646E-2</v>
      </c>
      <c r="AF18" s="236">
        <f t="shared" si="4"/>
        <v>1.1486489640409485E-2</v>
      </c>
      <c r="AG18" s="236">
        <f t="shared" si="4"/>
        <v>9.8975317306571921E-3</v>
      </c>
      <c r="AH18" s="236">
        <f t="shared" si="4"/>
        <v>8.5283787672378666E-3</v>
      </c>
      <c r="AI18" s="236">
        <f t="shared" si="4"/>
        <v>7.3486245234441099E-3</v>
      </c>
      <c r="AJ18" s="236">
        <f t="shared" si="4"/>
        <v>6.3320689500818445E-3</v>
      </c>
      <c r="AK18" s="236">
        <f t="shared" si="4"/>
        <v>5.4561363232910227E-3</v>
      </c>
      <c r="AL18" s="236">
        <f t="shared" si="4"/>
        <v>4.7013738815890344E-3</v>
      </c>
      <c r="AM18" s="236">
        <f t="shared" si="4"/>
        <v>4.0510198178398049E-3</v>
      </c>
      <c r="AN18" s="236">
        <f t="shared" si="4"/>
        <v>3.4906310320897333E-3</v>
      </c>
      <c r="AO18" s="236">
        <f t="shared" si="4"/>
        <v>3.0077623783843128E-3</v>
      </c>
      <c r="AP18" s="236">
        <f t="shared" si="4"/>
        <v>2.591690282260545E-3</v>
      </c>
      <c r="AQ18" s="236">
        <f t="shared" si="4"/>
        <v>2.2331745909967313E-3</v>
      </c>
      <c r="AR18" s="236">
        <f t="shared" si="4"/>
        <v>1.9242533677764754E-3</v>
      </c>
      <c r="AS18" s="236">
        <f t="shared" si="4"/>
        <v>1.6580660725440464E-3</v>
      </c>
      <c r="AT18" s="236">
        <f t="shared" si="4"/>
        <v>1.4287012027415034E-3</v>
      </c>
      <c r="AU18" s="236">
        <f t="shared" si="4"/>
        <v>1.2310650103244268E-3</v>
      </c>
      <c r="AV18" s="236">
        <f t="shared" si="4"/>
        <v>1.0607683795162916E-3</v>
      </c>
      <c r="AW18" s="236">
        <f t="shared" si="4"/>
        <v>9.140293530762307E-4</v>
      </c>
      <c r="AX18" s="236">
        <f t="shared" si="4"/>
        <v>7.8758914237801497E-4</v>
      </c>
      <c r="AY18" s="236">
        <f t="shared" si="4"/>
        <v>6.7863975604731371E-4</v>
      </c>
      <c r="AZ18" s="236">
        <f t="shared" si="4"/>
        <v>5.8476163992990751E-4</v>
      </c>
      <c r="BA18" s="236">
        <f t="shared" si="4"/>
        <v>5.0386994349572826E-4</v>
      </c>
      <c r="BB18" s="236">
        <f t="shared" si="4"/>
        <v>4.3416821935997774E-4</v>
      </c>
      <c r="BC18" s="236">
        <f t="shared" si="4"/>
        <v>3.741085276776622E-4</v>
      </c>
      <c r="BD18" s="236">
        <f t="shared" si="4"/>
        <v>3.223570594076735E-4</v>
      </c>
      <c r="BE18" s="236">
        <f t="shared" si="4"/>
        <v>2.7776451500591384E-4</v>
      </c>
      <c r="BF18" s="236">
        <f t="shared" si="4"/>
        <v>2.3934058071580099E-4</v>
      </c>
      <c r="BG18" s="236">
        <f t="shared" si="4"/>
        <v>2.0623193562416432E-4</v>
      </c>
      <c r="BH18" s="236">
        <f t="shared" si="4"/>
        <v>1.7770330106198147E-4</v>
      </c>
      <c r="BI18" s="236">
        <f t="shared" si="4"/>
        <v>1.5312111149397154E-4</v>
      </c>
    </row>
    <row r="19" spans="1:61" s="97" customFormat="1" ht="12.75" customHeight="1">
      <c r="A19" s="96" t="s">
        <v>66</v>
      </c>
      <c r="B19" s="236">
        <f>+Parameters!B35</f>
        <v>1.5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</row>
    <row r="20" spans="1:61" s="97" customFormat="1" ht="15">
      <c r="A20" s="243" t="s">
        <v>32</v>
      </c>
      <c r="B20" s="236"/>
      <c r="C20" s="236">
        <f>+LN(C21/B21)/10</f>
        <v>1.7438100262805102E-2</v>
      </c>
      <c r="D20" s="236">
        <f t="shared" ref="D20:U20" si="5">+LN(D21/C21)/10</f>
        <v>1.5769580177603004E-2</v>
      </c>
      <c r="E20" s="236">
        <f t="shared" si="5"/>
        <v>1.4326468480010842E-2</v>
      </c>
      <c r="F20" s="236">
        <f t="shared" si="5"/>
        <v>1.3071867522785852E-2</v>
      </c>
      <c r="G20" s="236">
        <f t="shared" si="5"/>
        <v>1.1976011238012672E-2</v>
      </c>
      <c r="H20" s="236">
        <f t="shared" si="5"/>
        <v>1.1014670792642891E-2</v>
      </c>
      <c r="I20" s="236">
        <f t="shared" si="5"/>
        <v>1.0167966425061899E-2</v>
      </c>
      <c r="J20" s="236">
        <f t="shared" si="5"/>
        <v>9.4194692453637516E-3</v>
      </c>
      <c r="K20" s="236">
        <f t="shared" si="5"/>
        <v>8.7555135883675347E-3</v>
      </c>
      <c r="L20" s="236">
        <f t="shared" si="5"/>
        <v>8.1646645887650249E-3</v>
      </c>
      <c r="M20" s="236">
        <f t="shared" si="5"/>
        <v>7.6373017474176408E-3</v>
      </c>
      <c r="N20" s="236">
        <f t="shared" si="5"/>
        <v>7.1652902334267844E-3</v>
      </c>
      <c r="O20" s="236">
        <f t="shared" si="5"/>
        <v>6.7417192817619803E-3</v>
      </c>
      <c r="P20" s="236">
        <f t="shared" si="5"/>
        <v>6.3606924147209948E-3</v>
      </c>
      <c r="Q20" s="236">
        <f t="shared" si="5"/>
        <v>6.017158055412709E-3</v>
      </c>
      <c r="R20" s="236">
        <f t="shared" si="5"/>
        <v>5.7067718846032199E-3</v>
      </c>
      <c r="S20" s="236">
        <f t="shared" si="5"/>
        <v>5.4257843340408379E-3</v>
      </c>
      <c r="T20" s="236">
        <f t="shared" si="5"/>
        <v>5.1709481239941655E-3</v>
      </c>
      <c r="U20" s="236">
        <f t="shared" si="5"/>
        <v>4.9394418878367357E-3</v>
      </c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</row>
    <row r="21" spans="1:61" s="242" customFormat="1" ht="15">
      <c r="A21" s="241" t="s">
        <v>33</v>
      </c>
      <c r="B21" s="237">
        <f>+B22</f>
        <v>3.0321959190644031E-2</v>
      </c>
      <c r="C21" s="237">
        <f>B21/(1-B25)</f>
        <v>3.6098567330670198E-2</v>
      </c>
      <c r="D21" s="237">
        <f>C21/(1-C25)</f>
        <v>4.2264562974359016E-2</v>
      </c>
      <c r="E21" s="237">
        <f>D21/(1-D25)</f>
        <v>4.877479409615091E-2</v>
      </c>
      <c r="F21" s="237">
        <f t="shared" ref="F21:BI21" si="6">E21/(1-E25)</f>
        <v>5.558605387595017E-2</v>
      </c>
      <c r="G21" s="237">
        <f t="shared" si="6"/>
        <v>6.2658068039040671E-2</v>
      </c>
      <c r="H21" s="237">
        <f t="shared" si="6"/>
        <v>6.9954089355913962E-2</v>
      </c>
      <c r="I21" s="237">
        <f t="shared" si="6"/>
        <v>7.744119117677159E-2</v>
      </c>
      <c r="J21" s="237">
        <f t="shared" si="6"/>
        <v>8.509034013720318E-2</v>
      </c>
      <c r="K21" s="237">
        <f t="shared" si="6"/>
        <v>9.287631419805803E-2</v>
      </c>
      <c r="L21" s="237">
        <f t="shared" si="6"/>
        <v>0.10077751839904034</v>
      </c>
      <c r="M21" s="237">
        <f t="shared" si="6"/>
        <v>0.1087757383534859</v>
      </c>
      <c r="N21" s="237">
        <f t="shared" si="6"/>
        <v>0.11685586108942551</v>
      </c>
      <c r="O21" s="237">
        <f t="shared" si="6"/>
        <v>0.12500558441601389</v>
      </c>
      <c r="P21" s="237">
        <f t="shared" si="6"/>
        <v>0.1332151294052647</v>
      </c>
      <c r="Q21" s="237">
        <f t="shared" si="6"/>
        <v>0.14147696556901421</v>
      </c>
      <c r="R21" s="237">
        <f t="shared" si="6"/>
        <v>0.14978555459823198</v>
      </c>
      <c r="S21" s="237">
        <f t="shared" si="6"/>
        <v>0.15813711584960807</v>
      </c>
      <c r="T21" s="237">
        <f t="shared" si="6"/>
        <v>0.16652941487956119</v>
      </c>
      <c r="U21" s="237">
        <f t="shared" si="6"/>
        <v>0.1749615750442616</v>
      </c>
      <c r="V21" s="237">
        <f t="shared" si="6"/>
        <v>0.18343391134981354</v>
      </c>
      <c r="W21" s="237">
        <f t="shared" si="6"/>
        <v>0.1919477852271024</v>
      </c>
      <c r="X21" s="237">
        <f t="shared" si="6"/>
        <v>0.20050547862722362</v>
      </c>
      <c r="Y21" s="237">
        <f t="shared" si="6"/>
        <v>0.20911008571528372</v>
      </c>
      <c r="Z21" s="237">
        <f t="shared" si="6"/>
        <v>0.21776542043042812</v>
      </c>
      <c r="AA21" s="237">
        <f t="shared" si="6"/>
        <v>0.22647593824012766</v>
      </c>
      <c r="AB21" s="237">
        <f t="shared" si="6"/>
        <v>0.23524667051975531</v>
      </c>
      <c r="AC21" s="237">
        <f t="shared" si="6"/>
        <v>0.24408317011511785</v>
      </c>
      <c r="AD21" s="237">
        <f t="shared" si="6"/>
        <v>0.25299146678266665</v>
      </c>
      <c r="AE21" s="237">
        <f t="shared" si="6"/>
        <v>0.26197803134076825</v>
      </c>
      <c r="AF21" s="237">
        <f t="shared" si="6"/>
        <v>0.27104974749997873</v>
      </c>
      <c r="AG21" s="237">
        <f t="shared" si="6"/>
        <v>0.28021389046729273</v>
      </c>
      <c r="AH21" s="237">
        <f t="shared" si="6"/>
        <v>0.28947811153693265</v>
      </c>
      <c r="AI21" s="237">
        <f t="shared" si="6"/>
        <v>0.29885042798759009</v>
      </c>
      <c r="AJ21" s="237">
        <f t="shared" si="6"/>
        <v>0.30833921770301309</v>
      </c>
      <c r="AK21" s="237">
        <f t="shared" si="6"/>
        <v>0.31795321801979876</v>
      </c>
      <c r="AL21" s="237">
        <f t="shared" si="6"/>
        <v>0.32770152838382022</v>
      </c>
      <c r="AM21" s="237">
        <f t="shared" si="6"/>
        <v>0.33759361646566455</v>
      </c>
      <c r="AN21" s="237">
        <f t="shared" si="6"/>
        <v>0.3476393274466279</v>
      </c>
      <c r="AO21" s="237">
        <f t="shared" si="6"/>
        <v>0.35784889624105726</v>
      </c>
      <c r="AP21" s="237">
        <f t="shared" si="6"/>
        <v>0.36823296246897813</v>
      </c>
      <c r="AQ21" s="237">
        <f t="shared" si="6"/>
        <v>0.37880258803578792</v>
      </c>
      <c r="AR21" s="237">
        <f t="shared" si="6"/>
        <v>0.38956927721405676</v>
      </c>
      <c r="AS21" s="237">
        <f t="shared" si="6"/>
        <v>0.40054499915682751</v>
      </c>
      <c r="AT21" s="237">
        <f t="shared" si="6"/>
        <v>0.41174221280285261</v>
      </c>
      <c r="AU21" s="237">
        <f t="shared" si="6"/>
        <v>0.4231738941624954</v>
      </c>
      <c r="AV21" s="237">
        <f t="shared" si="6"/>
        <v>0.43485356599904662</v>
      </c>
      <c r="AW21" s="237">
        <f t="shared" si="6"/>
        <v>0.44679532994441085</v>
      </c>
      <c r="AX21" s="237">
        <f t="shared" si="6"/>
        <v>0.45901390111089568</v>
      </c>
      <c r="AY21" s="237">
        <f t="shared" si="6"/>
        <v>0.47152464528255095</v>
      </c>
      <c r="AZ21" s="237">
        <f t="shared" si="6"/>
        <v>0.48434361879048071</v>
      </c>
      <c r="BA21" s="237">
        <f t="shared" si="6"/>
        <v>0.49748761119708451</v>
      </c>
      <c r="BB21" s="237">
        <f t="shared" si="6"/>
        <v>0.51097419093455065</v>
      </c>
      <c r="BC21" s="237">
        <f t="shared" si="6"/>
        <v>0.5248217540633775</v>
      </c>
      <c r="BD21" s="237">
        <f t="shared" si="6"/>
        <v>0.53904957633748118</v>
      </c>
      <c r="BE21" s="237">
        <f t="shared" si="6"/>
        <v>0.55367786878378444</v>
      </c>
      <c r="BF21" s="237">
        <f t="shared" si="6"/>
        <v>0.56872783702629981</v>
      </c>
      <c r="BG21" s="237">
        <f t="shared" si="6"/>
        <v>0.58422174460783272</v>
      </c>
      <c r="BH21" s="237">
        <f t="shared" si="6"/>
        <v>0.60018298058675845</v>
      </c>
      <c r="BI21" s="237">
        <f t="shared" si="6"/>
        <v>0.61663613171208698</v>
      </c>
    </row>
    <row r="22" spans="1:61" ht="15">
      <c r="A22" s="74" t="s">
        <v>34</v>
      </c>
      <c r="B22" s="236">
        <f>+B14</f>
        <v>3.0321959190644031E-2</v>
      </c>
      <c r="C22" s="81"/>
      <c r="D22" s="81"/>
      <c r="E22" s="81"/>
      <c r="F22" s="81"/>
      <c r="G22" s="81"/>
      <c r="H22" s="87"/>
      <c r="I22" s="87"/>
      <c r="J22" s="87"/>
      <c r="K22" s="87"/>
      <c r="L22" s="87">
        <f>+LN(L21/K21)</f>
        <v>8.1646645887650249E-2</v>
      </c>
      <c r="M22" s="87">
        <f>+LN(M21/L21)</f>
        <v>7.6373017474176408E-2</v>
      </c>
      <c r="N22" s="87">
        <f>+LN(N21/M21)</f>
        <v>7.165290233426784E-2</v>
      </c>
      <c r="O22" s="87">
        <f>+LN(O21/N21)</f>
        <v>6.7417192817619806E-2</v>
      </c>
      <c r="P22" s="87">
        <f>+LN(P21/O21)</f>
        <v>6.3606924147209948E-2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</row>
    <row r="23" spans="1:61" ht="15">
      <c r="A23" s="74" t="s">
        <v>70</v>
      </c>
      <c r="B23" s="236">
        <f>+Parameters!B37</f>
        <v>0.16002319668565418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</row>
    <row r="24" spans="1:61" ht="15">
      <c r="A24" s="74" t="s">
        <v>35</v>
      </c>
      <c r="B24" s="236">
        <f>+Parameters!B38</f>
        <v>9.425883853403318E-3</v>
      </c>
      <c r="C24" s="148">
        <f>+Parameters!B39</f>
        <v>1.9237524592637619E-3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</row>
    <row r="25" spans="1:61" s="147" customFormat="1" ht="15">
      <c r="A25" s="145" t="s">
        <v>36</v>
      </c>
      <c r="B25" s="146">
        <f>+$B$23*EXP(-$B$24*10*(B2-1))</f>
        <v>0.16002319668565418</v>
      </c>
      <c r="C25" s="146">
        <f>+$B$23*EXP(-$B$24*10*(C2-1)*EXP(-$C$24*10*(C2-1)))</f>
        <v>0.14589043893413955</v>
      </c>
      <c r="D25" s="146">
        <f>+$B$23*EXP(-$B$24*10*(D2-1)*EXP(-$C$24*10*(D2-1)))</f>
        <v>0.13347531737311127</v>
      </c>
      <c r="E25" s="146">
        <f>+$B$23*EXP(-$B$24*10*(E2-1)*EXP(-$C$24*10*(E2-1)))</f>
        <v>0.1225354078021037</v>
      </c>
      <c r="F25" s="146">
        <f t="shared" ref="F25:BI25" si="7">+$B$23*EXP(-$B$24*10*(F2-1)*EXP(-$C$24*10*(F2-1)))</f>
        <v>0.11286677652882791</v>
      </c>
      <c r="G25" s="146">
        <f t="shared" si="7"/>
        <v>0.10429728103174114</v>
      </c>
      <c r="H25" s="146">
        <f t="shared" si="7"/>
        <v>9.6681129345843109E-2</v>
      </c>
      <c r="I25" s="146">
        <f t="shared" si="7"/>
        <v>8.9894445692634259E-2</v>
      </c>
      <c r="J25" s="146">
        <f t="shared" si="7"/>
        <v>8.3831643493639446E-2</v>
      </c>
      <c r="K25" s="146">
        <f t="shared" si="7"/>
        <v>7.8402448547071471E-2</v>
      </c>
      <c r="L25" s="146">
        <f t="shared" si="7"/>
        <v>7.3529447609483933E-2</v>
      </c>
      <c r="M25" s="146">
        <f t="shared" si="7"/>
        <v>6.914606302679327E-2</v>
      </c>
      <c r="N25" s="146">
        <f t="shared" si="7"/>
        <v>6.5194874010319551E-2</v>
      </c>
      <c r="O25" s="146">
        <f t="shared" si="7"/>
        <v>6.1626220879731151E-2</v>
      </c>
      <c r="P25" s="146">
        <f t="shared" si="7"/>
        <v>5.8397041034353225E-2</v>
      </c>
      <c r="Q25" s="146">
        <f t="shared" si="7"/>
        <v>5.5469895287992142E-2</v>
      </c>
      <c r="R25" s="146">
        <f t="shared" si="7"/>
        <v>5.2812151065905553E-2</v>
      </c>
      <c r="S25" s="146">
        <f t="shared" si="7"/>
        <v>5.0395295245723774E-2</v>
      </c>
      <c r="T25" s="146">
        <f t="shared" si="7"/>
        <v>4.8194354460785155E-2</v>
      </c>
      <c r="U25" s="146">
        <f t="shared" si="7"/>
        <v>4.6187404734531222E-2</v>
      </c>
      <c r="V25" s="146">
        <f t="shared" si="7"/>
        <v>4.4355155581585266E-2</v>
      </c>
      <c r="W25" s="146">
        <f t="shared" si="7"/>
        <v>4.2680596354334716E-2</v>
      </c>
      <c r="X25" s="146">
        <f t="shared" si="7"/>
        <v>4.1148694758682283E-2</v>
      </c>
      <c r="Y25" s="146">
        <f t="shared" si="7"/>
        <v>3.9746139208128389E-2</v>
      </c>
      <c r="Z25" s="146">
        <f t="shared" si="7"/>
        <v>3.8461118109880371E-2</v>
      </c>
      <c r="AA25" s="146">
        <f t="shared" si="7"/>
        <v>3.7283130342501983E-2</v>
      </c>
      <c r="AB25" s="146">
        <f t="shared" si="7"/>
        <v>3.6202822141300973E-2</v>
      </c>
      <c r="AC25" s="146">
        <f t="shared" si="7"/>
        <v>3.521184639480951E-2</v>
      </c>
      <c r="AD25" s="146">
        <f t="shared" si="7"/>
        <v>3.4302741005074237E-2</v>
      </c>
      <c r="AE25" s="146">
        <f t="shared" si="7"/>
        <v>3.3468823501527953E-2</v>
      </c>
      <c r="AF25" s="146">
        <f t="shared" si="7"/>
        <v>3.2704099543500939E-2</v>
      </c>
      <c r="AG25" s="146">
        <f t="shared" si="7"/>
        <v>3.2003183316531965E-2</v>
      </c>
      <c r="AH25" s="146">
        <f t="shared" si="7"/>
        <v>3.1361228135991293E-2</v>
      </c>
      <c r="AI25" s="146">
        <f t="shared" si="7"/>
        <v>3.0773865829037766E-2</v>
      </c>
      <c r="AJ25" s="146">
        <f t="shared" si="7"/>
        <v>3.0237153681479705E-2</v>
      </c>
      <c r="AK25" s="146">
        <f t="shared" si="7"/>
        <v>2.974752791693959E-2</v>
      </c>
      <c r="AL25" s="146">
        <f t="shared" si="7"/>
        <v>2.9301762827764911E-2</v>
      </c>
      <c r="AM25" s="146">
        <f t="shared" si="7"/>
        <v>2.88969348052419E-2</v>
      </c>
      <c r="AN25" s="146">
        <f t="shared" si="7"/>
        <v>2.85303906248516E-2</v>
      </c>
      <c r="AO25" s="146">
        <f t="shared" si="7"/>
        <v>2.8199719433850658E-2</v>
      </c>
      <c r="AP25" s="146">
        <f t="shared" si="7"/>
        <v>2.7902727966080298E-2</v>
      </c>
      <c r="AQ25" s="146">
        <f t="shared" si="7"/>
        <v>2.7637418574855629E-2</v>
      </c>
      <c r="AR25" s="146">
        <f t="shared" si="7"/>
        <v>2.7401969730929909E-2</v>
      </c>
      <c r="AS25" s="146">
        <f t="shared" si="7"/>
        <v>2.7194718680414925E-2</v>
      </c>
      <c r="AT25" s="146">
        <f t="shared" si="7"/>
        <v>2.7014145998460682E-2</v>
      </c>
      <c r="AU25" s="146">
        <f t="shared" si="7"/>
        <v>2.6858861809533469E-2</v>
      </c>
      <c r="AV25" s="146">
        <f t="shared" si="7"/>
        <v>2.6727593475182516E-2</v>
      </c>
      <c r="AW25" s="146">
        <f t="shared" si="7"/>
        <v>2.661917457600679E-2</v>
      </c>
      <c r="AX25" s="146">
        <f t="shared" si="7"/>
        <v>2.6532535036760323E-2</v>
      </c>
      <c r="AY25" s="146">
        <f t="shared" si="7"/>
        <v>2.646669226269923E-2</v>
      </c>
      <c r="AZ25" s="146">
        <f t="shared" si="7"/>
        <v>2.642074317182682E-2</v>
      </c>
      <c r="BA25" s="146">
        <f t="shared" si="7"/>
        <v>2.6393857022014553E-2</v>
      </c>
      <c r="BB25" s="146">
        <f t="shared" si="7"/>
        <v>2.6385268944386413E-2</v>
      </c>
      <c r="BC25" s="146">
        <f t="shared" si="7"/>
        <v>2.6394274105126299E-2</v>
      </c>
      <c r="BD25" s="146">
        <f t="shared" si="7"/>
        <v>2.6420222427231899E-2</v>
      </c>
      <c r="BE25" s="146">
        <f t="shared" si="7"/>
        <v>2.6462513811891075E-2</v>
      </c>
      <c r="BF25" s="146">
        <f t="shared" si="7"/>
        <v>2.6520593806266878E-2</v>
      </c>
      <c r="BG25" s="146">
        <f t="shared" si="7"/>
        <v>2.6593949670684652E-2</v>
      </c>
      <c r="BH25" s="146">
        <f t="shared" si="7"/>
        <v>2.6682106803645144E-2</v>
      </c>
      <c r="BI25" s="146">
        <f t="shared" si="7"/>
        <v>2.6784625487842099E-2</v>
      </c>
    </row>
    <row r="26" spans="1:61" ht="15">
      <c r="A26" s="86" t="s">
        <v>28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</row>
    <row r="27" spans="1:61" s="97" customFormat="1" ht="15">
      <c r="A27" s="96" t="s">
        <v>29</v>
      </c>
      <c r="B27" s="146">
        <f>+B28</f>
        <v>6411</v>
      </c>
      <c r="C27" s="236">
        <f>+B27*($B$30/B27)^Parameters!$B$46</f>
        <v>7434.9391165908346</v>
      </c>
      <c r="D27" s="236">
        <f>+C27*($B$30/C27)^Parameters!$B$46</f>
        <v>8024.1169821423136</v>
      </c>
      <c r="E27" s="236">
        <f>+D27*($B$30/D27)^Parameters!$B$46</f>
        <v>8345.3205913017064</v>
      </c>
      <c r="F27" s="236">
        <f>+E27*($B$30/E27)^Parameters!$B$46</f>
        <v>8515.6139967911859</v>
      </c>
      <c r="G27" s="236">
        <f>+F27*($B$30/F27)^Parameters!$B$46</f>
        <v>8604.60887338063</v>
      </c>
      <c r="H27" s="236">
        <f>+G27*($B$30/G27)^Parameters!$B$46</f>
        <v>8650.7737425073992</v>
      </c>
      <c r="I27" s="236">
        <f>+H27*($B$30/H27)^Parameters!$B$46</f>
        <v>8674.6298556260008</v>
      </c>
      <c r="J27" s="236">
        <f>+I27*($B$30/I27)^Parameters!$B$46</f>
        <v>8686.9335038226181</v>
      </c>
      <c r="K27" s="236">
        <f>+J27*($B$30/J27)^Parameters!$B$46</f>
        <v>8693.2726183697887</v>
      </c>
      <c r="L27" s="236">
        <f>+K27*($B$30/K27)^Parameters!$B$46</f>
        <v>8696.5369709913393</v>
      </c>
      <c r="M27" s="236">
        <f>+L27*($B$30/L27)^Parameters!$B$46</f>
        <v>8698.2175119223884</v>
      </c>
      <c r="N27" s="236">
        <f>+M27*($B$30/M27)^Parameters!$B$46</f>
        <v>8699.0825618913605</v>
      </c>
      <c r="O27" s="236">
        <f>+N27*($B$30/N27)^Parameters!$B$46</f>
        <v>8699.5278103775818</v>
      </c>
      <c r="P27" s="236">
        <f>+O27*($B$30/O27)^Parameters!$B$46</f>
        <v>8699.7569751373212</v>
      </c>
      <c r="Q27" s="236">
        <f>+P27*($B$30/P27)^Parameters!$B$46</f>
        <v>8699.874921634133</v>
      </c>
      <c r="R27" s="236">
        <f>+Q27*($B$30/Q27)^Parameters!$B$46</f>
        <v>8699.9356257381787</v>
      </c>
      <c r="S27" s="236">
        <f>+R27*($B$30/R27)^Parameters!$B$46</f>
        <v>8699.9668684625067</v>
      </c>
      <c r="T27" s="236">
        <f>+S27*($B$30/S27)^Parameters!$B$46</f>
        <v>8699.982948187846</v>
      </c>
      <c r="U27" s="236">
        <f>+T27*($B$30/T27)^Parameters!$B$46</f>
        <v>8699.9912239458426</v>
      </c>
      <c r="V27" s="236">
        <f>+U27*($B$30/U27)^Parameters!$B$46</f>
        <v>8699.995483230281</v>
      </c>
      <c r="W27" s="236">
        <f>+V27*($B$30/V27)^Parameters!$B$46</f>
        <v>8699.9976753554729</v>
      </c>
      <c r="X27" s="236">
        <f>+W27*($B$30/W27)^Parameters!$B$46</f>
        <v>8699.9988035759652</v>
      </c>
      <c r="Y27" s="236">
        <f>+X27*($B$30/X27)^Parameters!$B$46</f>
        <v>8699.9993842368567</v>
      </c>
      <c r="Z27" s="236">
        <f>+Y27*($B$30/Y27)^Parameters!$B$46</f>
        <v>8699.9996830854016</v>
      </c>
      <c r="AA27" s="236">
        <f>+Z27*($B$30/Z27)^Parameters!$B$46</f>
        <v>8699.9998368936758</v>
      </c>
      <c r="AB27" s="236">
        <f>+AA27*($B$30/AA27)^Parameters!$B$46</f>
        <v>8699.9999160541265</v>
      </c>
      <c r="AC27" s="236">
        <f>+AB27*($B$30/AB27)^Parameters!$B$46</f>
        <v>8699.9999567956074</v>
      </c>
      <c r="AD27" s="236">
        <f>+AC27*($B$30/AC27)^Parameters!$B$46</f>
        <v>8699.9999777640114</v>
      </c>
      <c r="AE27" s="236">
        <f>+AD27*($B$30/AD27)^Parameters!$B$46</f>
        <v>8699.9999885558118</v>
      </c>
      <c r="AF27" s="236">
        <f>+AE27*($B$30/AE27)^Parameters!$B$46</f>
        <v>8699.9999941100232</v>
      </c>
      <c r="AG27" s="236">
        <f>+AF27*($B$30/AF27)^Parameters!$B$46</f>
        <v>8699.9999969686087</v>
      </c>
      <c r="AH27" s="236">
        <f>+AG27*($B$30/AG27)^Parameters!$B$46</f>
        <v>8699.9999984398346</v>
      </c>
      <c r="AI27" s="236">
        <f>+AH27*($B$30/AH27)^Parameters!$B$46</f>
        <v>8699.999999197029</v>
      </c>
      <c r="AJ27" s="236">
        <f>+AI27*($B$30/AI27)^Parameters!$B$46</f>
        <v>8699.9999995867347</v>
      </c>
      <c r="AK27" s="236">
        <f>+AJ27*($B$30/AJ27)^Parameters!$B$46</f>
        <v>8699.9999997873038</v>
      </c>
      <c r="AL27" s="236">
        <f>+AK27*($B$30/AK27)^Parameters!$B$46</f>
        <v>8699.9999998905314</v>
      </c>
      <c r="AM27" s="236">
        <f>+AL27*($B$30/AL27)^Parameters!$B$46</f>
        <v>8699.9999999436586</v>
      </c>
      <c r="AN27" s="236">
        <f>+AM27*($B$30/AM27)^Parameters!$B$46</f>
        <v>8699.9999999710035</v>
      </c>
      <c r="AO27" s="236">
        <f>+AN27*($B$30/AN27)^Parameters!$B$46</f>
        <v>8699.999999985077</v>
      </c>
      <c r="AP27" s="236">
        <f>+AO27*($B$30/AO27)^Parameters!$B$46</f>
        <v>8699.9999999923184</v>
      </c>
      <c r="AQ27" s="236">
        <f>+AP27*($B$30/AP27)^Parameters!$B$46</f>
        <v>8699.9999999960473</v>
      </c>
      <c r="AR27" s="236">
        <f>+AQ27*($B$30/AQ27)^Parameters!$B$46</f>
        <v>8699.9999999979664</v>
      </c>
      <c r="AS27" s="236">
        <f>+AR27*($B$30/AR27)^Parameters!$B$46</f>
        <v>8699.9999999989541</v>
      </c>
      <c r="AT27" s="236">
        <f>+AS27*($B$30/AS27)^Parameters!$B$46</f>
        <v>8699.9999999994616</v>
      </c>
      <c r="AU27" s="236">
        <f>+AT27*($B$30/AT27)^Parameters!$B$46</f>
        <v>8699.9999999997217</v>
      </c>
      <c r="AV27" s="236">
        <f>+AU27*($B$30/AU27)^Parameters!$B$46</f>
        <v>8699.9999999998563</v>
      </c>
      <c r="AW27" s="236">
        <f>+AV27*($B$30/AV27)^Parameters!$B$46</f>
        <v>8699.9999999999254</v>
      </c>
      <c r="AX27" s="236">
        <f>+AW27*($B$30/AW27)^Parameters!$B$46</f>
        <v>8699.9999999999618</v>
      </c>
      <c r="AY27" s="236">
        <f>+AX27*($B$30/AX27)^Parameters!$B$46</f>
        <v>8699.9999999999818</v>
      </c>
      <c r="AZ27" s="236">
        <f>+AY27*($B$30/AY27)^Parameters!$B$46</f>
        <v>8699.9999999999891</v>
      </c>
      <c r="BA27" s="236">
        <f>+AZ27*($B$30/AZ27)^Parameters!$B$46</f>
        <v>8699.9999999999945</v>
      </c>
      <c r="BB27" s="236">
        <f>+BA27*($B$30/BA27)^Parameters!$B$46</f>
        <v>8699.9999999999964</v>
      </c>
      <c r="BC27" s="236">
        <f>+BB27*($B$30/BB27)^Parameters!$B$46</f>
        <v>8699.9999999999982</v>
      </c>
      <c r="BD27" s="236">
        <f>+BC27*($B$30/BC27)^Parameters!$B$46</f>
        <v>8699.9999999999982</v>
      </c>
      <c r="BE27" s="236">
        <f>+BD27*($B$30/BD27)^Parameters!$B$46</f>
        <v>8699.9999999999982</v>
      </c>
      <c r="BF27" s="236">
        <f>+BE27*($B$30/BE27)^Parameters!$B$46</f>
        <v>8699.9999999999982</v>
      </c>
      <c r="BG27" s="236">
        <f>+BF27*($B$30/BF27)^Parameters!$B$46</f>
        <v>8699.9999999999982</v>
      </c>
      <c r="BH27" s="236">
        <f>+BG27*($B$30/BG27)^Parameters!$B$46</f>
        <v>8699.9999999999982</v>
      </c>
      <c r="BI27" s="236">
        <f>+BH27*($B$30/BH27)^Parameters!$B$46</f>
        <v>8699.9999999999982</v>
      </c>
    </row>
    <row r="28" spans="1:61" s="97" customFormat="1" ht="15">
      <c r="A28" s="96" t="s">
        <v>30</v>
      </c>
      <c r="B28" s="146">
        <f>+Parameters!B43</f>
        <v>6411</v>
      </c>
      <c r="C28" s="236">
        <f>+LN(C27/B27)/10</f>
        <v>1.4817512611635303E-2</v>
      </c>
      <c r="D28" s="236"/>
      <c r="E28" s="236"/>
      <c r="F28" s="236"/>
      <c r="G28" s="236"/>
      <c r="H28" s="236"/>
      <c r="I28" s="236"/>
      <c r="J28" s="236"/>
      <c r="K28" s="236"/>
      <c r="L28" s="236">
        <f>+LN(L27/K27)</f>
        <v>3.7543282381781158E-4</v>
      </c>
      <c r="M28" s="236">
        <f>+LN(M27/L27)</f>
        <v>1.9322387538487539E-4</v>
      </c>
      <c r="N28" s="236">
        <f>+LN(N27/M27)</f>
        <v>9.9446461923961331E-5</v>
      </c>
      <c r="O28" s="236">
        <f>+LN(O27/N27)</f>
        <v>5.1182074521009554E-5</v>
      </c>
      <c r="P28" s="236">
        <f>+LN(P27/O27)</f>
        <v>2.6341859746338833E-5</v>
      </c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</row>
    <row r="29" spans="1:61" s="217" customFormat="1" ht="15">
      <c r="A29" s="216" t="s">
        <v>31</v>
      </c>
      <c r="B29" s="244">
        <f>+Parameters!B44</f>
        <v>0.115</v>
      </c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</row>
    <row r="30" spans="1:61" s="97" customFormat="1" ht="15">
      <c r="A30" s="96" t="s">
        <v>69</v>
      </c>
      <c r="B30" s="146">
        <f>+Parameters!B45</f>
        <v>8700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</row>
    <row r="31" spans="1:61" s="215" customFormat="1" ht="15">
      <c r="A31" s="213" t="s">
        <v>68</v>
      </c>
      <c r="B31" s="214"/>
      <c r="C31" s="214">
        <f>+(EXP($B$29*(C2-1))-1)/EXP($B$29*(C2-2))</f>
        <v>0.12187343757193836</v>
      </c>
      <c r="D31" s="214">
        <f>+(EXP($B$29*(D2-1))-1)/EXP($B$29*(D2-2))</f>
        <v>0.23050729366510697</v>
      </c>
      <c r="E31" s="214">
        <f t="shared" ref="E31:BI31" si="8">+(EXP($B$29*(E2-1))-1)/EXP($B$29*(E2-1))</f>
        <v>0.29177964653220001</v>
      </c>
      <c r="F31" s="214">
        <f t="shared" si="8"/>
        <v>0.36871635449307405</v>
      </c>
      <c r="G31" s="214">
        <f t="shared" si="8"/>
        <v>0.43729513119304436</v>
      </c>
      <c r="H31" s="214">
        <f t="shared" si="8"/>
        <v>0.49842393093394449</v>
      </c>
      <c r="I31" s="214">
        <f t="shared" si="8"/>
        <v>0.55291207344064353</v>
      </c>
      <c r="J31" s="214">
        <f t="shared" si="8"/>
        <v>0.60148095891548592</v>
      </c>
      <c r="K31" s="214">
        <f t="shared" si="8"/>
        <v>0.6447736190750486</v>
      </c>
      <c r="L31" s="214">
        <f t="shared" si="8"/>
        <v>0.68336323062094684</v>
      </c>
      <c r="M31" s="214">
        <f t="shared" si="8"/>
        <v>0.71776070385947666</v>
      </c>
      <c r="N31" s="214">
        <f t="shared" si="8"/>
        <v>0.74842144694024348</v>
      </c>
      <c r="O31" s="214">
        <f t="shared" si="8"/>
        <v>0.77575139526946468</v>
      </c>
      <c r="P31" s="214">
        <f t="shared" si="8"/>
        <v>0.80011238592485545</v>
      </c>
      <c r="Q31" s="214">
        <f t="shared" si="8"/>
        <v>0.82182694822710156</v>
      </c>
      <c r="R31" s="214">
        <f t="shared" si="8"/>
        <v>0.84118257389307927</v>
      </c>
      <c r="S31" s="214">
        <f t="shared" si="8"/>
        <v>0.85843552330586603</v>
      </c>
      <c r="T31" s="214">
        <f t="shared" si="8"/>
        <v>0.87381421829496131</v>
      </c>
      <c r="U31" s="214">
        <f t="shared" si="8"/>
        <v>0.88752226634571041</v>
      </c>
      <c r="V31" s="214">
        <f t="shared" si="8"/>
        <v>0.89974115627719631</v>
      </c>
      <c r="W31" s="214">
        <f t="shared" si="8"/>
        <v>0.91063266107824681</v>
      </c>
      <c r="X31" s="214">
        <f t="shared" si="8"/>
        <v>0.920340979714102</v>
      </c>
      <c r="Y31" s="214">
        <f t="shared" si="8"/>
        <v>0.92899464626036299</v>
      </c>
      <c r="Z31" s="214">
        <f t="shared" si="8"/>
        <v>0.93670823164035932</v>
      </c>
      <c r="AA31" s="214">
        <f t="shared" si="8"/>
        <v>0.94358386049622267</v>
      </c>
      <c r="AB31" s="214">
        <f t="shared" si="8"/>
        <v>0.94971256327640818</v>
      </c>
      <c r="AC31" s="214">
        <f t="shared" si="8"/>
        <v>0.95517548144073317</v>
      </c>
      <c r="AD31" s="214">
        <f t="shared" si="8"/>
        <v>0.96004494173934607</v>
      </c>
      <c r="AE31" s="214">
        <f t="shared" si="8"/>
        <v>0.96438541378862819</v>
      </c>
      <c r="AF31" s="214">
        <f t="shared" si="8"/>
        <v>0.96825436362193207</v>
      </c>
      <c r="AG31" s="214">
        <f t="shared" si="8"/>
        <v>0.9717030145158132</v>
      </c>
      <c r="AH31" s="214">
        <f t="shared" si="8"/>
        <v>0.97477702516477283</v>
      </c>
      <c r="AI31" s="214">
        <f t="shared" si="8"/>
        <v>0.97751709418326449</v>
      </c>
      <c r="AJ31" s="214">
        <f t="shared" si="8"/>
        <v>0.97995949893831602</v>
      </c>
      <c r="AK31" s="214">
        <f t="shared" si="8"/>
        <v>0.98213657584668601</v>
      </c>
      <c r="AL31" s="214">
        <f t="shared" si="8"/>
        <v>0.98407714849548833</v>
      </c>
      <c r="AM31" s="214">
        <f t="shared" si="8"/>
        <v>0.98580690925442227</v>
      </c>
      <c r="AN31" s="214">
        <f t="shared" si="8"/>
        <v>0.98734875943199474</v>
      </c>
      <c r="AO31" s="214">
        <f t="shared" si="8"/>
        <v>0.98872311247925948</v>
      </c>
      <c r="AP31" s="214">
        <f t="shared" si="8"/>
        <v>0.98994816425536647</v>
      </c>
      <c r="AQ31" s="214">
        <f t="shared" si="8"/>
        <v>0.99104013393312107</v>
      </c>
      <c r="AR31" s="214">
        <f t="shared" si="8"/>
        <v>0.99201347873404455</v>
      </c>
      <c r="AS31" s="214">
        <f t="shared" si="8"/>
        <v>0.99288108533593533</v>
      </c>
      <c r="AT31" s="214">
        <f t="shared" si="8"/>
        <v>0.99365444048709084</v>
      </c>
      <c r="AU31" s="214">
        <f t="shared" si="8"/>
        <v>0.99434378308604687</v>
      </c>
      <c r="AV31" s="214">
        <f t="shared" si="8"/>
        <v>0.99495823974030906</v>
      </c>
      <c r="AW31" s="214">
        <f t="shared" si="8"/>
        <v>0.99550594559881656</v>
      </c>
      <c r="AX31" s="214">
        <f t="shared" si="8"/>
        <v>0.99599415205790953</v>
      </c>
      <c r="AY31" s="214">
        <f t="shared" si="8"/>
        <v>0.99642932276678176</v>
      </c>
      <c r="AZ31" s="214">
        <f t="shared" si="8"/>
        <v>0.99681721920349031</v>
      </c>
      <c r="BA31" s="214">
        <f t="shared" si="8"/>
        <v>0.9971629769545145</v>
      </c>
      <c r="BB31" s="214">
        <f t="shared" si="8"/>
        <v>0.99747117370777072</v>
      </c>
      <c r="BC31" s="214">
        <f t="shared" si="8"/>
        <v>0.99774588985928536</v>
      </c>
      <c r="BD31" s="214">
        <f t="shared" si="8"/>
        <v>0.99799076253592989</v>
      </c>
      <c r="BE31" s="214">
        <f t="shared" si="8"/>
        <v>0.99820903374945869</v>
      </c>
      <c r="BF31" s="214">
        <f t="shared" si="8"/>
        <v>0.99840359331938777</v>
      </c>
      <c r="BG31" s="214">
        <f t="shared" si="8"/>
        <v>0.99857701713299551</v>
      </c>
      <c r="BH31" s="214">
        <f t="shared" si="8"/>
        <v>0.99873160124899274</v>
      </c>
      <c r="BI31" s="214">
        <f t="shared" si="8"/>
        <v>0.99886939229637839</v>
      </c>
    </row>
    <row r="32" spans="1:61" ht="15">
      <c r="A32" s="86" t="s">
        <v>135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</row>
    <row r="33" spans="1:61" s="97" customFormat="1" ht="15">
      <c r="A33" s="96" t="s">
        <v>3</v>
      </c>
      <c r="B33" s="236">
        <f>+Parameters!B48</f>
        <v>8.1619109738532408E-5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</row>
    <row r="34" spans="1:61" s="97" customFormat="1" ht="15">
      <c r="A34" s="96" t="s">
        <v>4</v>
      </c>
      <c r="B34" s="236">
        <f>+Parameters!B49</f>
        <v>2.0462580031789584E-3</v>
      </c>
      <c r="C34" s="236">
        <v>2.8387999999999998E-3</v>
      </c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</row>
    <row r="35" spans="1:61" s="97" customFormat="1" ht="15">
      <c r="A35" s="96" t="s">
        <v>76</v>
      </c>
      <c r="B35" s="236">
        <f>+Parameters!B50</f>
        <v>2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</row>
    <row r="36" spans="1:61" s="97" customFormat="1" ht="15">
      <c r="A36" s="238" t="s">
        <v>134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</row>
    <row r="37" spans="1:61" s="242" customFormat="1" ht="15">
      <c r="A37" s="241" t="s">
        <v>5</v>
      </c>
      <c r="B37" s="236">
        <f t="shared" ref="B37:BI37" si="9">+($B$38*B46/$B$44)*(($B$39-1+EXP(-$B$40*(B2-1)))/$B$39)</f>
        <v>6.5033606776201194E-2</v>
      </c>
      <c r="C37" s="236">
        <f t="shared" si="9"/>
        <v>5.3423000078838906E-2</v>
      </c>
      <c r="D37" s="236">
        <f t="shared" si="9"/>
        <v>4.4428468854693932E-2</v>
      </c>
      <c r="E37" s="236">
        <f t="shared" si="9"/>
        <v>3.7372904897974915E-2</v>
      </c>
      <c r="F37" s="236">
        <f t="shared" si="9"/>
        <v>3.1773633659221839E-2</v>
      </c>
      <c r="G37" s="236">
        <f t="shared" si="9"/>
        <v>2.728176464213428E-2</v>
      </c>
      <c r="H37" s="236">
        <f t="shared" si="9"/>
        <v>2.3641804697483559E-2</v>
      </c>
      <c r="I37" s="236">
        <f t="shared" si="9"/>
        <v>2.0664356564431857E-2</v>
      </c>
      <c r="J37" s="236">
        <f t="shared" si="9"/>
        <v>1.8207400071913533E-2</v>
      </c>
      <c r="K37" s="236">
        <f t="shared" si="9"/>
        <v>1.6163285818074653E-2</v>
      </c>
      <c r="L37" s="236">
        <f t="shared" si="9"/>
        <v>1.4449583854114982E-2</v>
      </c>
      <c r="M37" s="236">
        <f t="shared" si="9"/>
        <v>1.3002568011311484E-2</v>
      </c>
      <c r="N37" s="236">
        <f t="shared" si="9"/>
        <v>1.1772524540585444E-2</v>
      </c>
      <c r="O37" s="236">
        <f t="shared" si="9"/>
        <v>1.0720338295075483E-2</v>
      </c>
      <c r="P37" s="236">
        <f t="shared" si="9"/>
        <v>9.8149834974940835E-3</v>
      </c>
      <c r="Q37" s="236">
        <f t="shared" si="9"/>
        <v>9.0316617594717406E-3</v>
      </c>
      <c r="R37" s="236">
        <f t="shared" si="9"/>
        <v>8.3504078555650084E-3</v>
      </c>
      <c r="S37" s="236">
        <f t="shared" si="9"/>
        <v>7.7550367448134504E-3</v>
      </c>
      <c r="T37" s="236">
        <f t="shared" si="9"/>
        <v>7.2323417972085212E-3</v>
      </c>
      <c r="U37" s="236">
        <f t="shared" si="9"/>
        <v>6.771479532504919E-3</v>
      </c>
      <c r="V37" s="236">
        <f t="shared" si="9"/>
        <v>6.3634939745439763E-3</v>
      </c>
      <c r="W37" s="236">
        <f t="shared" si="9"/>
        <v>6.000946333447243E-3</v>
      </c>
      <c r="X37" s="236">
        <f t="shared" si="9"/>
        <v>5.6776247419057981E-3</v>
      </c>
      <c r="Y37" s="236">
        <f t="shared" si="9"/>
        <v>5.3883152703642434E-3</v>
      </c>
      <c r="Z37" s="236">
        <f t="shared" si="9"/>
        <v>5.1286201692267198E-3</v>
      </c>
      <c r="AA37" s="236">
        <f t="shared" si="9"/>
        <v>4.8948127460152887E-3</v>
      </c>
      <c r="AB37" s="236">
        <f t="shared" si="9"/>
        <v>4.6837208386210161E-3</v>
      </c>
      <c r="AC37" s="236">
        <f t="shared" si="9"/>
        <v>4.4926327434576356E-3</v>
      </c>
      <c r="AD37" s="236">
        <f t="shared" si="9"/>
        <v>4.3192208774573511E-3</v>
      </c>
      <c r="AE37" s="236">
        <f t="shared" si="9"/>
        <v>4.1614795226186281E-3</v>
      </c>
      <c r="AF37" s="236">
        <f t="shared" si="9"/>
        <v>4.0176738127693174E-3</v>
      </c>
      <c r="AG37" s="236">
        <f t="shared" si="9"/>
        <v>3.8862977407073209E-3</v>
      </c>
      <c r="AH37" s="236">
        <f t="shared" si="9"/>
        <v>3.7660394383618578E-3</v>
      </c>
      <c r="AI37" s="236">
        <f t="shared" si="9"/>
        <v>3.6557523486688464E-3</v>
      </c>
      <c r="AJ37" s="236">
        <f t="shared" si="9"/>
        <v>3.5544311917865457E-3</v>
      </c>
      <c r="AK37" s="236">
        <f t="shared" si="9"/>
        <v>3.4611918496668509E-3</v>
      </c>
      <c r="AL37" s="236">
        <f t="shared" si="9"/>
        <v>3.3752544664913051E-3</v>
      </c>
      <c r="AM37" s="236">
        <f t="shared" si="9"/>
        <v>3.2959291991025417E-3</v>
      </c>
      <c r="AN37" s="236">
        <f t="shared" si="9"/>
        <v>3.2226041596531219E-3</v>
      </c>
      <c r="AO37" s="236">
        <f t="shared" si="9"/>
        <v>3.1547351786005225E-3</v>
      </c>
      <c r="AP37" s="236">
        <f t="shared" si="9"/>
        <v>3.091837084751727E-3</v>
      </c>
      <c r="AQ37" s="236">
        <f t="shared" si="9"/>
        <v>3.0334762540320456E-3</v>
      </c>
      <c r="AR37" s="236">
        <f t="shared" si="9"/>
        <v>2.9792642228997301E-3</v>
      </c>
      <c r="AS37" s="236">
        <f t="shared" si="9"/>
        <v>2.9288521980838068E-3</v>
      </c>
      <c r="AT37" s="236">
        <f t="shared" si="9"/>
        <v>2.8819263233276892E-3</v>
      </c>
      <c r="AU37" s="236">
        <f t="shared" si="9"/>
        <v>2.8382035874374568E-3</v>
      </c>
      <c r="AV37" s="236">
        <f t="shared" si="9"/>
        <v>2.7974282772314724E-3</v>
      </c>
      <c r="AW37" s="236">
        <f t="shared" si="9"/>
        <v>2.7593688948119957E-3</v>
      </c>
      <c r="AX37" s="236">
        <f t="shared" si="9"/>
        <v>2.7238154715987367E-3</v>
      </c>
      <c r="AY37" s="236">
        <f t="shared" si="9"/>
        <v>2.6905772223110714E-3</v>
      </c>
      <c r="AZ37" s="236">
        <f t="shared" si="9"/>
        <v>2.659480490984785E-3</v>
      </c>
      <c r="BA37" s="236">
        <f t="shared" si="9"/>
        <v>2.63036694850111E-3</v>
      </c>
      <c r="BB37" s="236">
        <f t="shared" si="9"/>
        <v>2.6030920072640223E-3</v>
      </c>
      <c r="BC37" s="236">
        <f t="shared" si="9"/>
        <v>2.577523423807218E-3</v>
      </c>
      <c r="BD37" s="236">
        <f t="shared" si="9"/>
        <v>2.5535400644234253E-3</v>
      </c>
      <c r="BE37" s="236">
        <f t="shared" si="9"/>
        <v>2.531030812530994E-3</v>
      </c>
      <c r="BF37" s="236">
        <f t="shared" si="9"/>
        <v>2.5098935995441283E-3</v>
      </c>
      <c r="BG37" s="236">
        <f t="shared" si="9"/>
        <v>2.4900345435904052E-3</v>
      </c>
      <c r="BH37" s="236">
        <f t="shared" si="9"/>
        <v>2.4713671826014027E-3</v>
      </c>
      <c r="BI37" s="236">
        <f t="shared" si="9"/>
        <v>2.4538117901545409E-3</v>
      </c>
    </row>
    <row r="38" spans="1:61" s="91" customFormat="1" ht="15">
      <c r="A38" s="90" t="s">
        <v>71</v>
      </c>
      <c r="B38" s="146">
        <f>+Parameters!B55</f>
        <v>1.26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s="242" customFormat="1" ht="15">
      <c r="A39" s="241" t="s">
        <v>72</v>
      </c>
      <c r="B39" s="236">
        <f>+Parameters!B56</f>
        <v>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</row>
    <row r="40" spans="1:61" s="242" customFormat="1" ht="15">
      <c r="A40" s="241" t="s">
        <v>73</v>
      </c>
      <c r="B40" s="236">
        <f>+Parameters!B57</f>
        <v>0.05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</row>
    <row r="41" spans="1:61" s="242" customFormat="1" ht="15">
      <c r="A41" s="241" t="s">
        <v>74</v>
      </c>
      <c r="B41" s="236">
        <f>+Parameters!B60</f>
        <v>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</row>
    <row r="42" spans="1:61" s="242" customFormat="1" ht="15">
      <c r="A42" s="241" t="s">
        <v>99</v>
      </c>
      <c r="B42" s="236">
        <f>+($B$38)*(($B$39-1+EXP(-$B$40*(B2-1)))/$B$39)</f>
        <v>1.26</v>
      </c>
      <c r="C42" s="236">
        <f>+($B$38)*(($B$39-1+EXP(-$B$40*(C2-1)))/$B$39)</f>
        <v>1.2292745374354499</v>
      </c>
      <c r="D42" s="236">
        <f t="shared" ref="D42:K42" si="10">+($B$38)*(($B$39-1+EXP(-$B$40*(D2-1)))/$B$39)</f>
        <v>1.2000475733626546</v>
      </c>
      <c r="E42" s="236">
        <f t="shared" si="10"/>
        <v>1.1722460251477864</v>
      </c>
      <c r="F42" s="236">
        <f t="shared" si="10"/>
        <v>1.1458003744391285</v>
      </c>
      <c r="G42" s="236">
        <f t="shared" si="10"/>
        <v>1.1206444933349851</v>
      </c>
      <c r="H42" s="236">
        <f t="shared" si="10"/>
        <v>1.0967154790294822</v>
      </c>
      <c r="I42" s="236">
        <f t="shared" si="10"/>
        <v>1.0739534965227895</v>
      </c>
      <c r="J42" s="236">
        <f t="shared" si="10"/>
        <v>1.0523016290024527</v>
      </c>
      <c r="K42" s="236">
        <f t="shared" si="10"/>
        <v>1.0317057355217172</v>
      </c>
      <c r="L42" s="236">
        <f>+IF(L3&gt;$B$43,K42*Parameters!$B$112,($B$38)*(($B$39-1+EXP(-$B$40*(L2-1)))/$B$39))</f>
        <v>1.0121143156189591</v>
      </c>
      <c r="M42" s="236">
        <f>+IF(M3&gt;$B$43,L42*Parameters!$B$112,($B$38)*(($B$39-1+EXP(-$B$40*(M2-1)))/$B$39))</f>
        <v>0.99347838053970661</v>
      </c>
      <c r="N42" s="236">
        <f>+IF(N3&gt;$B$43,M42*Parameters!$B$112,($B$38)*(($B$39-1+EXP(-$B$40*(N2-1)))/$B$39))</f>
        <v>0.9757513307392367</v>
      </c>
      <c r="O42" s="236">
        <f>+IF(O3&gt;$B$43,N42*Parameters!$B$112,($B$38)*(($B$39-1+EXP(-$B$40*(O2-1)))/$B$39))</f>
        <v>0.95888883935944014</v>
      </c>
      <c r="P42" s="236">
        <f>+IF(P3&gt;$B$43,O42*Parameters!$B$112,($B$38)*(($B$39-1+EXP(-$B$40*(P2-1)))/$B$39))</f>
        <v>0.94284874138858799</v>
      </c>
      <c r="Q42" s="236">
        <f>+IF(Q3&gt;$B$43,P42*Parameters!$B$112,($B$38)*(($B$39-1+EXP(-$B$40*(Q2-1)))/$B$39))</f>
        <v>0.92759092822683931</v>
      </c>
      <c r="R42" s="236">
        <f>+IF(R3&gt;$B$43,Q42*Parameters!$B$112,($B$38)*(($B$39-1+EXP(-$B$40*(R2-1)))/$B$39))</f>
        <v>0.91307724739384954</v>
      </c>
      <c r="S42" s="236">
        <f>+IF(S3&gt;$B$43,R42*Parameters!$B$112,($B$38)*(($B$39-1+EXP(-$B$40*(S2-1)))/$B$39))</f>
        <v>0.89927140712769771</v>
      </c>
      <c r="T42" s="236">
        <f>+IF(T3&gt;$B$43,S42*Parameters!$B$112,($B$38)*(($B$39-1+EXP(-$B$40*(T2-1)))/$B$39))</f>
        <v>0.8861388856365775</v>
      </c>
      <c r="U42" s="236">
        <f>+IF(U3&gt;$B$43,T42*Parameters!$B$112,($B$38)*(($B$39-1+EXP(-$B$40*(U2-1)))/$B$39))</f>
        <v>0.87364684477633581</v>
      </c>
      <c r="V42" s="236">
        <f>+IF(V3&gt;$B$43,U42*Parameters!$B$112,($B$38)*(($B$39-1+EXP(-$B$40*(V2-1)))/$B$39))</f>
        <v>0.86176404793800865</v>
      </c>
      <c r="W42" s="236">
        <f>+IF(W3&gt;$B$43,V42*Parameters!$B$112,($B$38)*(($B$39-1+EXP(-$B$40*(W2-1)))/$B$39))</f>
        <v>0.85046078194002783</v>
      </c>
      <c r="X42" s="236">
        <f>+IF(X3&gt;$B$43,W42*Parameters!$B$112,($B$38)*(($B$39-1+EXP(-$B$40*(X2-1)))/$B$39))</f>
        <v>0.8397087827297901</v>
      </c>
      <c r="Y42" s="236">
        <f>+IF(Y3&gt;$B$43,X42*Parameters!$B$112,($B$38)*(($B$39-1+EXP(-$B$40*(Y2-1)))/$B$39))</f>
        <v>0.82948116470880362</v>
      </c>
      <c r="Z42" s="236">
        <f>+IF(Z3&gt;$B$43,Y42*Parameters!$B$112,($B$38)*(($B$39-1+EXP(-$B$40*(Z2-1)))/$B$39))</f>
        <v>0.81975235350468723</v>
      </c>
      <c r="AA42" s="236">
        <f>+IF(AA3&gt;$B$43,Z42*Parameters!$B$112,($B$38)*(($B$39-1+EXP(-$B$40*(AA2-1)))/$B$39))</f>
        <v>0.40987617675234361</v>
      </c>
      <c r="AB42" s="236">
        <f>+IF(AB3&gt;$B$43,AA42*Parameters!$B$112,($B$38)*(($B$39-1+EXP(-$B$40*(AB2-1)))/$B$39))</f>
        <v>0.20493808837617181</v>
      </c>
      <c r="AC42" s="236">
        <f>+IF(AC3&gt;$B$43,AB42*Parameters!$B$112,($B$38)*(($B$39-1+EXP(-$B$40*(AC2-1)))/$B$39))</f>
        <v>0.1024690441880859</v>
      </c>
      <c r="AD42" s="236">
        <f>+IF(AD3&gt;$B$43,AC42*Parameters!$B$112,($B$38)*(($B$39-1+EXP(-$B$40*(AD2-1)))/$B$39))</f>
        <v>5.1234522094042952E-2</v>
      </c>
      <c r="AE42" s="236">
        <f>+IF(AE3&gt;$B$43,AD42*Parameters!$B$112,($B$38)*(($B$39-1+EXP(-$B$40*(AE2-1)))/$B$39))</f>
        <v>2.5617261047021476E-2</v>
      </c>
      <c r="AF42" s="236">
        <f>+IF(AF3&gt;$B$43,AE42*Parameters!$B$112,($B$38)*(($B$39-1+EXP(-$B$40*(AF2-1)))/$B$39))</f>
        <v>1.2808630523510738E-2</v>
      </c>
      <c r="AG42" s="236">
        <f>+IF(AG3&gt;$B$43,AF42*Parameters!$B$112,($B$38)*(($B$39-1+EXP(-$B$40*(AG2-1)))/$B$39))</f>
        <v>6.404315261755369E-3</v>
      </c>
      <c r="AH42" s="236">
        <f>+IF(AH3&gt;$B$43,AG42*Parameters!$B$112,($B$38)*(($B$39-1+EXP(-$B$40*(AH2-1)))/$B$39))</f>
        <v>3.2021576308776845E-3</v>
      </c>
      <c r="AI42" s="236">
        <f>+IF(AI3&gt;$B$43,AH42*Parameters!$B$112,($B$38)*(($B$39-1+EXP(-$B$40*(AI2-1)))/$B$39))</f>
        <v>1.6010788154388422E-3</v>
      </c>
      <c r="AJ42" s="236">
        <f>+IF(AJ3&gt;$B$43,AI42*Parameters!$B$112,($B$38)*(($B$39-1+EXP(-$B$40*(AJ2-1)))/$B$39))</f>
        <v>8.0053940771942112E-4</v>
      </c>
      <c r="AK42" s="236">
        <f>+IF(AK3&gt;$B$43,AJ42*Parameters!$B$112,($B$38)*(($B$39-1+EXP(-$B$40*(AK2-1)))/$B$39))</f>
        <v>4.0026970385971056E-4</v>
      </c>
      <c r="AL42" s="236">
        <f>+IF(AL3&gt;$B$43,AK42*Parameters!$B$112,($B$38)*(($B$39-1+EXP(-$B$40*(AL2-1)))/$B$39))</f>
        <v>2.0013485192985528E-4</v>
      </c>
      <c r="AM42" s="236">
        <f>+IF(AM3&gt;$B$43,AL42*Parameters!$B$112,($B$38)*(($B$39-1+EXP(-$B$40*(AM2-1)))/$B$39))</f>
        <v>1.0006742596492764E-4</v>
      </c>
      <c r="AN42" s="236">
        <f>+IF(AN3&gt;$B$43,AM42*Parameters!$B$112,($B$38)*(($B$39-1+EXP(-$B$40*(AN2-1)))/$B$39))</f>
        <v>5.003371298246382E-5</v>
      </c>
      <c r="AO42" s="236">
        <f>+IF(AO3&gt;$B$43,AN42*Parameters!$B$112,($B$38)*(($B$39-1+EXP(-$B$40*(AO2-1)))/$B$39))</f>
        <v>2.501685649123191E-5</v>
      </c>
      <c r="AP42" s="236">
        <f>+IF(AP3&gt;$B$43,AO42*Parameters!$B$112,($B$38)*(($B$39-1+EXP(-$B$40*(AP2-1)))/$B$39))</f>
        <v>1.2508428245615955E-5</v>
      </c>
      <c r="AQ42" s="236">
        <f>+IF(AQ3&gt;$B$43,AP42*Parameters!$B$112,($B$38)*(($B$39-1+EXP(-$B$40*(AQ2-1)))/$B$39))</f>
        <v>6.2542141228079775E-6</v>
      </c>
      <c r="AR42" s="236">
        <f>+IF(AR3&gt;$B$43,AQ42*Parameters!$B$112,($B$38)*(($B$39-1+EXP(-$B$40*(AR2-1)))/$B$39))</f>
        <v>3.1271070614039887E-6</v>
      </c>
      <c r="AS42" s="236">
        <f>+IF(AS3&gt;$B$43,AR42*Parameters!$B$112,($B$38)*(($B$39-1+EXP(-$B$40*(AS2-1)))/$B$39))</f>
        <v>1.5635535307019944E-6</v>
      </c>
      <c r="AT42" s="236">
        <f>+IF(AT3&gt;$B$43,AS42*Parameters!$B$112,($B$38)*(($B$39-1+EXP(-$B$40*(AT2-1)))/$B$39))</f>
        <v>7.8177676535099719E-7</v>
      </c>
      <c r="AU42" s="236">
        <f>+IF(AU3&gt;$B$43,AT42*Parameters!$B$112,($B$38)*(($B$39-1+EXP(-$B$40*(AU2-1)))/$B$39))</f>
        <v>3.9088838267549859E-7</v>
      </c>
      <c r="AV42" s="236">
        <f>+IF(AV3&gt;$B$43,AU42*Parameters!$B$112,($B$38)*(($B$39-1+EXP(-$B$40*(AV2-1)))/$B$39))</f>
        <v>1.954441913377493E-7</v>
      </c>
      <c r="AW42" s="236">
        <f>+IF(AW3&gt;$B$43,AV42*Parameters!$B$112,($B$38)*(($B$39-1+EXP(-$B$40*(AW2-1)))/$B$39))</f>
        <v>9.7722095668874648E-8</v>
      </c>
      <c r="AX42" s="236">
        <f>+IF(AX3&gt;$B$43,AW42*Parameters!$B$112,($B$38)*(($B$39-1+EXP(-$B$40*(AX2-1)))/$B$39))</f>
        <v>4.8861047834437324E-8</v>
      </c>
      <c r="AY42" s="236">
        <f>+IF(AY3&gt;$B$43,AX42*Parameters!$B$112,($B$38)*(($B$39-1+EXP(-$B$40*(AY2-1)))/$B$39))</f>
        <v>2.4430523917218662E-8</v>
      </c>
      <c r="AZ42" s="236">
        <f>+IF(AZ3&gt;$B$43,AY42*Parameters!$B$112,($B$38)*(($B$39-1+EXP(-$B$40*(AZ2-1)))/$B$39))</f>
        <v>1.2215261958609331E-8</v>
      </c>
      <c r="BA42" s="236">
        <f>+IF(BA3&gt;$B$43,AZ42*Parameters!$B$112,($B$38)*(($B$39-1+EXP(-$B$40*(BA2-1)))/$B$39))</f>
        <v>6.1076309793046655E-9</v>
      </c>
      <c r="BB42" s="236">
        <f>+IF(BB3&gt;$B$43,BA42*Parameters!$B$112,($B$38)*(($B$39-1+EXP(-$B$40*(BB2-1)))/$B$39))</f>
        <v>3.0538154896523328E-9</v>
      </c>
      <c r="BC42" s="236">
        <f>+IF(BC3&gt;$B$43,BB42*Parameters!$B$112,($B$38)*(($B$39-1+EXP(-$B$40*(BC2-1)))/$B$39))</f>
        <v>1.5269077448261664E-9</v>
      </c>
      <c r="BD42" s="236">
        <f>+IF(BD3&gt;$B$43,BC42*Parameters!$B$112,($B$38)*(($B$39-1+EXP(-$B$40*(BD2-1)))/$B$39))</f>
        <v>7.6345387241308319E-10</v>
      </c>
      <c r="BE42" s="236">
        <f>+IF(BE3&gt;$B$43,BD42*Parameters!$B$112,($B$38)*(($B$39-1+EXP(-$B$40*(BE2-1)))/$B$39))</f>
        <v>3.8172693620654159E-10</v>
      </c>
      <c r="BF42" s="236">
        <f>+IF(BF3&gt;$B$43,BE42*Parameters!$B$112,($B$38)*(($B$39-1+EXP(-$B$40*(BF2-1)))/$B$39))</f>
        <v>1.908634681032708E-10</v>
      </c>
      <c r="BG42" s="236">
        <f>+IF(BG3&gt;$B$43,BF42*Parameters!$B$112,($B$38)*(($B$39-1+EXP(-$B$40*(BG2-1)))/$B$39))</f>
        <v>9.5431734051635399E-11</v>
      </c>
      <c r="BH42" s="236">
        <f>+IF(BH3&gt;$B$43,BG42*Parameters!$B$112,($B$38)*(($B$39-1+EXP(-$B$40*(BH2-1)))/$B$39))</f>
        <v>4.7715867025817699E-11</v>
      </c>
      <c r="BI42" s="236">
        <f>+IF(BI3&gt;$B$43,BH42*Parameters!$B$112,($B$38)*(($B$39-1+EXP(-$B$40*(BI2-1)))/$B$39))</f>
        <v>2.385793351290885E-11</v>
      </c>
    </row>
    <row r="43" spans="1:61" s="242" customFormat="1" ht="15">
      <c r="A43" s="241" t="s">
        <v>144</v>
      </c>
      <c r="B43" s="236">
        <f>+Parameters!B59</f>
        <v>2250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</row>
    <row r="44" spans="1:61" s="97" customFormat="1" ht="15">
      <c r="A44" s="96" t="s">
        <v>6</v>
      </c>
      <c r="B44" s="236">
        <f>+Parameters!B58</f>
        <v>2.8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</row>
    <row r="45" spans="1:61" ht="15">
      <c r="A45" s="86" t="s">
        <v>7</v>
      </c>
      <c r="B45" s="72"/>
      <c r="C45" s="72"/>
      <c r="D45" s="72"/>
      <c r="E45" s="72"/>
      <c r="F45" s="72"/>
      <c r="G45" s="72"/>
      <c r="H45" s="7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</row>
    <row r="46" spans="1:61" s="94" customFormat="1" ht="15">
      <c r="A46" s="93" t="s">
        <v>8</v>
      </c>
      <c r="B46" s="149">
        <f>B47</f>
        <v>0.14451912616933599</v>
      </c>
      <c r="C46" s="92">
        <f>+B46*(1-B51)</f>
        <v>0.1216851042345809</v>
      </c>
      <c r="D46" s="92">
        <f t="shared" ref="D46:BI46" si="11">+C46*(1-C51)</f>
        <v>0.10366231769009161</v>
      </c>
      <c r="E46" s="92">
        <f t="shared" si="11"/>
        <v>8.9268064441623635E-2</v>
      </c>
      <c r="F46" s="92">
        <f t="shared" si="11"/>
        <v>7.7645440017743275E-2</v>
      </c>
      <c r="G46" s="92">
        <f t="shared" si="11"/>
        <v>6.8165186597799715E-2</v>
      </c>
      <c r="H46" s="92">
        <f t="shared" si="11"/>
        <v>6.0359367966187363E-2</v>
      </c>
      <c r="I46" s="92">
        <f t="shared" si="11"/>
        <v>5.3875888078717564E-2</v>
      </c>
      <c r="J46" s="92">
        <f t="shared" si="11"/>
        <v>4.8446869981267564E-2</v>
      </c>
      <c r="K46" s="92">
        <f t="shared" si="11"/>
        <v>4.3866384311339678E-2</v>
      </c>
      <c r="L46" s="92">
        <f t="shared" si="11"/>
        <v>3.9974570231011232E-2</v>
      </c>
      <c r="M46" s="92">
        <f t="shared" si="11"/>
        <v>3.6646182891160617E-2</v>
      </c>
      <c r="N46" s="92">
        <f t="shared" si="11"/>
        <v>3.378224315478634E-2</v>
      </c>
      <c r="O46" s="92">
        <f t="shared" si="11"/>
        <v>3.130388632561764E-2</v>
      </c>
      <c r="P46" s="92">
        <f t="shared" si="11"/>
        <v>2.9147786475812829E-2</v>
      </c>
      <c r="Q46" s="92">
        <f t="shared" si="11"/>
        <v>2.7262721267511808E-2</v>
      </c>
      <c r="R46" s="92">
        <f t="shared" si="11"/>
        <v>2.5606970343766244E-2</v>
      </c>
      <c r="S46" s="92">
        <f t="shared" si="11"/>
        <v>2.41463285870872E-2</v>
      </c>
      <c r="T46" s="92">
        <f t="shared" si="11"/>
        <v>2.2852576904619663E-2</v>
      </c>
      <c r="U46" s="92">
        <f t="shared" si="11"/>
        <v>2.1702296304713146E-2</v>
      </c>
      <c r="V46" s="92">
        <f t="shared" si="11"/>
        <v>2.0675941600669861E-2</v>
      </c>
      <c r="W46" s="92">
        <f t="shared" si="11"/>
        <v>1.9757112956252879E-2</v>
      </c>
      <c r="X46" s="92">
        <f t="shared" si="11"/>
        <v>1.8931979281740872E-2</v>
      </c>
      <c r="Y46" s="92">
        <f t="shared" si="11"/>
        <v>1.8188818985801082E-2</v>
      </c>
      <c r="Z46" s="92">
        <f t="shared" si="11"/>
        <v>1.7517652023127377E-2</v>
      </c>
      <c r="AA46" s="92">
        <f t="shared" si="11"/>
        <v>1.6909943413127963E-2</v>
      </c>
      <c r="AB46" s="92">
        <f t="shared" si="11"/>
        <v>1.6358363047972554E-2</v>
      </c>
      <c r="AC46" s="92">
        <f t="shared" si="11"/>
        <v>1.5856590089764009E-2</v>
      </c>
      <c r="AD46" s="92">
        <f t="shared" si="11"/>
        <v>1.5399152884542877E-2</v>
      </c>
      <c r="AE46" s="92">
        <f t="shared" si="11"/>
        <v>1.4981297317246359E-2</v>
      </c>
      <c r="AF46" s="92">
        <f t="shared" si="11"/>
        <v>1.4598878057741302E-2</v>
      </c>
      <c r="AG46" s="92">
        <f t="shared" si="11"/>
        <v>1.4248268321389052E-2</v>
      </c>
      <c r="AH46" s="92">
        <f t="shared" si="11"/>
        <v>1.3926284674917798E-2</v>
      </c>
      <c r="AI46" s="92">
        <f t="shared" si="11"/>
        <v>1.3630124123834105E-2</v>
      </c>
      <c r="AJ46" s="92">
        <f t="shared" si="11"/>
        <v>1.335731126900468E-2</v>
      </c>
      <c r="AK46" s="92">
        <f t="shared" si="11"/>
        <v>1.3105653753215792E-2</v>
      </c>
      <c r="AL46" s="92">
        <f t="shared" si="11"/>
        <v>1.2873204560486157E-2</v>
      </c>
      <c r="AM46" s="92">
        <f t="shared" si="11"/>
        <v>1.2658230002149402E-2</v>
      </c>
      <c r="AN46" s="92">
        <f t="shared" si="11"/>
        <v>1.2459182439843569E-2</v>
      </c>
      <c r="AO46" s="92">
        <f t="shared" si="11"/>
        <v>1.2274676968505992E-2</v>
      </c>
      <c r="AP46" s="92">
        <f t="shared" si="11"/>
        <v>1.210347142147989E-2</v>
      </c>
      <c r="AQ46" s="92">
        <f t="shared" si="11"/>
        <v>1.1944449172017736E-2</v>
      </c>
      <c r="AR46" s="92">
        <f t="shared" si="11"/>
        <v>1.1796604296353562E-2</v>
      </c>
      <c r="AS46" s="92">
        <f t="shared" si="11"/>
        <v>1.1659028737435321E-2</v>
      </c>
      <c r="AT46" s="92">
        <f t="shared" si="11"/>
        <v>1.1530901168750472E-2</v>
      </c>
      <c r="AU46" s="92">
        <f t="shared" si="11"/>
        <v>1.141147730711361E-2</v>
      </c>
      <c r="AV46" s="92">
        <f t="shared" si="11"/>
        <v>1.1300081463926455E-2</v>
      </c>
      <c r="AW46" s="92">
        <f t="shared" si="11"/>
        <v>1.1196099157944582E-2</v>
      </c>
      <c r="AX46" s="92">
        <f t="shared" si="11"/>
        <v>1.1098970640328911E-2</v>
      </c>
      <c r="AY46" s="92">
        <f t="shared" si="11"/>
        <v>1.1008185205792094E-2</v>
      </c>
      <c r="AZ46" s="92">
        <f t="shared" si="11"/>
        <v>1.0923276182829671E-2</v>
      </c>
      <c r="BA46" s="92">
        <f t="shared" si="11"/>
        <v>1.0843816512044774E-2</v>
      </c>
      <c r="BB46" s="92">
        <f t="shared" si="11"/>
        <v>1.0769414834992871E-2</v>
      </c>
      <c r="BC46" s="92">
        <f t="shared" si="11"/>
        <v>1.0699712027243399E-2</v>
      </c>
      <c r="BD46" s="92">
        <f t="shared" si="11"/>
        <v>1.063437811884748E-2</v>
      </c>
      <c r="BE46" s="92">
        <f t="shared" si="11"/>
        <v>1.0573109553416931E-2</v>
      </c>
      <c r="BF46" s="92">
        <f t="shared" si="11"/>
        <v>1.0515626743806293E-2</v>
      </c>
      <c r="BG46" s="92">
        <f t="shared" si="11"/>
        <v>1.0461671888149723E-2</v>
      </c>
      <c r="BH46" s="92">
        <f t="shared" si="11"/>
        <v>1.0411007014905195E-2</v>
      </c>
      <c r="BI46" s="92">
        <f t="shared" si="11"/>
        <v>1.0363412229737764E-2</v>
      </c>
    </row>
    <row r="47" spans="1:61" ht="15">
      <c r="A47" s="74" t="s">
        <v>9</v>
      </c>
      <c r="B47" s="146">
        <f>+Parameters!B65</f>
        <v>0.14451912616933599</v>
      </c>
      <c r="C47" s="87">
        <f>+C46/B46</f>
        <v>0.84199999999999997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</row>
    <row r="48" spans="1:61" ht="15">
      <c r="A48" s="74" t="s">
        <v>10</v>
      </c>
      <c r="B48" s="146">
        <f>+Parameters!B66</f>
        <v>15.8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</row>
    <row r="49" spans="1:61" ht="15">
      <c r="A49" s="74" t="s">
        <v>11</v>
      </c>
      <c r="B49" s="146">
        <f>+Parameters!B67</f>
        <v>0.64559999999999995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</row>
    <row r="50" spans="1:61" ht="15">
      <c r="A50" s="74" t="s">
        <v>12</v>
      </c>
      <c r="B50" s="146">
        <f>+Parameters!B68</f>
        <v>2.0000000000000001E-4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</row>
    <row r="51" spans="1:61" s="94" customFormat="1" ht="15">
      <c r="A51" s="95" t="s">
        <v>13</v>
      </c>
      <c r="B51" s="245">
        <f>+Parameters!B66/100</f>
        <v>0.158</v>
      </c>
      <c r="C51" s="149">
        <f>+B$51*(1-   ($B$49*EXP(-$B$50*10*(C2-1)))/100)^10</f>
        <v>0.14811004730493141</v>
      </c>
      <c r="D51" s="149">
        <f t="shared" ref="D51:BI51" si="12">+C$51*(1-   ($B$49*EXP(-$B$50*10*(D2-1)))/100)^10</f>
        <v>0.13885714278066766</v>
      </c>
      <c r="E51" s="149">
        <f t="shared" si="12"/>
        <v>0.13019913108434114</v>
      </c>
      <c r="F51" s="149">
        <f t="shared" si="12"/>
        <v>0.12209671833628816</v>
      </c>
      <c r="G51" s="149">
        <f t="shared" si="12"/>
        <v>0.11451327314145893</v>
      </c>
      <c r="H51" s="149">
        <f t="shared" si="12"/>
        <v>0.10741464176864424</v>
      </c>
      <c r="I51" s="149">
        <f t="shared" si="12"/>
        <v>0.10076897645784903</v>
      </c>
      <c r="J51" s="149">
        <f t="shared" si="12"/>
        <v>9.4546575902611951E-2</v>
      </c>
      <c r="K51" s="149">
        <f t="shared" si="12"/>
        <v>8.871973702474481E-2</v>
      </c>
      <c r="L51" s="149">
        <f t="shared" si="12"/>
        <v>8.3262617224300756E-2</v>
      </c>
      <c r="M51" s="149">
        <f t="shared" si="12"/>
        <v>7.8151106347970706E-2</v>
      </c>
      <c r="N51" s="149">
        <f t="shared" si="12"/>
        <v>7.3362707674950872E-2</v>
      </c>
      <c r="O51" s="149">
        <f t="shared" si="12"/>
        <v>6.8876427270960341E-2</v>
      </c>
      <c r="P51" s="149">
        <f t="shared" si="12"/>
        <v>6.4672671108842894E-2</v>
      </c>
      <c r="Q51" s="149">
        <f t="shared" si="12"/>
        <v>6.0733149398357125E-2</v>
      </c>
      <c r="R51" s="149">
        <f t="shared" si="12"/>
        <v>5.7040787608621586E-2</v>
      </c>
      <c r="S51" s="149">
        <f t="shared" si="12"/>
        <v>5.3579643704484266E-2</v>
      </c>
      <c r="T51" s="149">
        <f t="shared" si="12"/>
        <v>5.033483115306734E-2</v>
      </c>
      <c r="U51" s="149">
        <f t="shared" si="12"/>
        <v>4.7292447289109689E-2</v>
      </c>
      <c r="V51" s="149">
        <f t="shared" si="12"/>
        <v>4.4439506657690253E-2</v>
      </c>
      <c r="W51" s="149">
        <f t="shared" si="12"/>
        <v>4.1763878980651453E-2</v>
      </c>
      <c r="X51" s="149">
        <f t="shared" si="12"/>
        <v>3.9254231418715826E-2</v>
      </c>
      <c r="Y51" s="149">
        <f t="shared" si="12"/>
        <v>3.6899974825064012E-2</v>
      </c>
      <c r="Z51" s="149">
        <f t="shared" si="12"/>
        <v>3.4691213708155554E-2</v>
      </c>
      <c r="AA51" s="149">
        <f t="shared" si="12"/>
        <v>3.2618699641962692E-2</v>
      </c>
      <c r="AB51" s="149">
        <f t="shared" si="12"/>
        <v>3.0673787880672768E-2</v>
      </c>
      <c r="AC51" s="149">
        <f t="shared" si="12"/>
        <v>2.8848396952408015E-2</v>
      </c>
      <c r="AD51" s="149">
        <f t="shared" si="12"/>
        <v>2.7134971022720816E-2</v>
      </c>
      <c r="AE51" s="149">
        <f t="shared" si="12"/>
        <v>2.5526444833640541E-2</v>
      </c>
      <c r="AF51" s="149">
        <f t="shared" si="12"/>
        <v>2.4016211037966251E-2</v>
      </c>
      <c r="AG51" s="149">
        <f t="shared" si="12"/>
        <v>2.2598089761399532E-2</v>
      </c>
      <c r="AH51" s="149">
        <f t="shared" si="12"/>
        <v>2.1266300237068915E-2</v>
      </c>
      <c r="AI51" s="149">
        <f t="shared" si="12"/>
        <v>2.0015434368082879E-2</v>
      </c>
      <c r="AJ51" s="149">
        <f t="shared" si="12"/>
        <v>1.8840432084026779E-2</v>
      </c>
      <c r="AK51" s="149">
        <f t="shared" si="12"/>
        <v>1.7736558366849748E-2</v>
      </c>
      <c r="AL51" s="149">
        <f t="shared" si="12"/>
        <v>1.6699381830427143E-2</v>
      </c>
      <c r="AM51" s="149">
        <f t="shared" si="12"/>
        <v>1.572475474628246E-2</v>
      </c>
      <c r="AN51" s="149">
        <f t="shared" si="12"/>
        <v>1.4808794415558215E-2</v>
      </c>
      <c r="AO51" s="149">
        <f t="shared" si="12"/>
        <v>1.3947865794381158E-2</v>
      </c>
      <c r="AP51" s="149">
        <f t="shared" si="12"/>
        <v>1.3138565286314415E-2</v>
      </c>
      <c r="AQ51" s="149">
        <f t="shared" si="12"/>
        <v>1.2377705621664813E-2</v>
      </c>
      <c r="AR51" s="149">
        <f t="shared" si="12"/>
        <v>1.1662301749052096E-2</v>
      </c>
      <c r="AS51" s="149">
        <f t="shared" si="12"/>
        <v>1.0989557669881328E-2</v>
      </c>
      <c r="AT51" s="149">
        <f t="shared" si="12"/>
        <v>1.0356854151218205E-2</v>
      </c>
      <c r="AU51" s="149">
        <f t="shared" si="12"/>
        <v>9.7617372570784362E-3</v>
      </c>
      <c r="AV51" s="149">
        <f t="shared" si="12"/>
        <v>9.2019076423314142E-3</v>
      </c>
      <c r="AW51" s="149">
        <f t="shared" si="12"/>
        <v>8.675210557308289E-3</v>
      </c>
      <c r="AX51" s="149">
        <f t="shared" si="12"/>
        <v>8.1796265148177741E-3</v>
      </c>
      <c r="AY51" s="149">
        <f t="shared" si="12"/>
        <v>7.7132625746292698E-3</v>
      </c>
      <c r="AZ51" s="149">
        <f t="shared" si="12"/>
        <v>7.2743442036007329E-3</v>
      </c>
      <c r="BA51" s="149">
        <f t="shared" si="12"/>
        <v>6.8612076725256882E-3</v>
      </c>
      <c r="BB51" s="149">
        <f t="shared" si="12"/>
        <v>6.4722929534656573E-3</v>
      </c>
      <c r="BC51" s="149">
        <f t="shared" si="12"/>
        <v>6.1061370838360962E-3</v>
      </c>
      <c r="BD51" s="149">
        <f t="shared" si="12"/>
        <v>5.7613679658391247E-3</v>
      </c>
      <c r="BE51" s="149">
        <f t="shared" si="12"/>
        <v>5.4366985719977584E-3</v>
      </c>
      <c r="BF51" s="149">
        <f t="shared" si="12"/>
        <v>5.1309215295559261E-3</v>
      </c>
      <c r="BG51" s="149">
        <f t="shared" si="12"/>
        <v>4.8429040583768384E-3</v>
      </c>
      <c r="BH51" s="149">
        <f t="shared" si="12"/>
        <v>4.5715832387098034E-3</v>
      </c>
      <c r="BI51" s="149">
        <f t="shared" si="12"/>
        <v>4.3159615868112585E-3</v>
      </c>
    </row>
    <row r="52" spans="1:61" s="97" customFormat="1" ht="15">
      <c r="A52" s="96" t="s">
        <v>14</v>
      </c>
      <c r="B52" s="87">
        <f>$B53*0.9^(B2-1)</f>
        <v>1.6</v>
      </c>
      <c r="C52" s="87">
        <f>$B53*(1-Parameters!$B$70)^(C2-1)</f>
        <v>1.2800000000000002</v>
      </c>
      <c r="D52" s="87">
        <f>$B53*(1-Parameters!$B$70)^(D2-1)</f>
        <v>1.0240000000000002</v>
      </c>
      <c r="E52" s="87">
        <f>$B53*(1-Parameters!$B$70)^(E2-1)</f>
        <v>0.81920000000000026</v>
      </c>
      <c r="F52" s="87">
        <f>$B53*(1-Parameters!$B$70)^(F2-1)</f>
        <v>0.65536000000000039</v>
      </c>
      <c r="G52" s="87">
        <f>$B53*(1-Parameters!$B$70)^(G2-1)</f>
        <v>0.52428800000000031</v>
      </c>
      <c r="H52" s="87">
        <f>$B53*(1-Parameters!$B$70)^(H2-1)</f>
        <v>0.41943040000000026</v>
      </c>
      <c r="I52" s="87">
        <f>$B53*(1-Parameters!$B$70)^(I2-1)</f>
        <v>0.33554432000000028</v>
      </c>
      <c r="J52" s="87">
        <f>$B53*(1-Parameters!$B$70)^(J2-1)</f>
        <v>0.26843545600000024</v>
      </c>
      <c r="K52" s="87">
        <f>$B53*(1-Parameters!$B$70)^(K2-1)</f>
        <v>0.2147483648000002</v>
      </c>
      <c r="L52" s="87">
        <f>$B53*(1-Parameters!$B$70)^(L2-1)</f>
        <v>0.17179869184000018</v>
      </c>
      <c r="M52" s="87">
        <f>$B53*(1-Parameters!$B$70)^(M2-1)</f>
        <v>0.13743895347200016</v>
      </c>
      <c r="N52" s="87">
        <f>$B53*(1-Parameters!$B$70)^(N2-1)</f>
        <v>0.10995116277760016</v>
      </c>
      <c r="O52" s="87">
        <f>$B53*(1-Parameters!$B$70)^(O2-1)</f>
        <v>8.7960930222080125E-2</v>
      </c>
      <c r="P52" s="87">
        <f>$B53*(1-Parameters!$B$70)^(P2-1)</f>
        <v>7.0368744177664103E-2</v>
      </c>
      <c r="Q52" s="87">
        <f>$B53*(1-Parameters!$B$70)^(Q2-1)</f>
        <v>5.6294995342131296E-2</v>
      </c>
      <c r="R52" s="87">
        <f>$B53*(1-Parameters!$B$70)^(R2-1)</f>
        <v>4.503599627370504E-2</v>
      </c>
      <c r="S52" s="87">
        <f>$B53*(1-Parameters!$B$70)^(S2-1)</f>
        <v>3.6028797018964033E-2</v>
      </c>
      <c r="T52" s="87">
        <f>$B53*(1-Parameters!$B$70)^(T2-1)</f>
        <v>2.8823037615171229E-2</v>
      </c>
      <c r="U52" s="87">
        <f>$B53*(1-Parameters!$B$70)^(U2-1)</f>
        <v>2.3058430092136983E-2</v>
      </c>
      <c r="V52" s="87">
        <f>$B53*(1-Parameters!$B$70)^(V2-1)</f>
        <v>1.8446744073709592E-2</v>
      </c>
      <c r="W52" s="87">
        <f>$B53*(1-Parameters!$B$70)^(W2-1)</f>
        <v>1.4757395258967677E-2</v>
      </c>
      <c r="X52" s="87">
        <f>$B53*(1-Parameters!$B$70)^(X2-1)</f>
        <v>1.180591620717414E-2</v>
      </c>
      <c r="Y52" s="87">
        <f>$B53*(1-Parameters!$B$70)^(Y2-1)</f>
        <v>9.444732965739314E-3</v>
      </c>
      <c r="Z52" s="87">
        <f>$B53*(1-Parameters!$B$70)^(Z2-1)</f>
        <v>7.5557863725914517E-3</v>
      </c>
      <c r="AA52" s="87">
        <f>$B53*(1-Parameters!$B$70)^(AA2-1)</f>
        <v>6.0446290980731617E-3</v>
      </c>
      <c r="AB52" s="87">
        <f>$B53*(1-Parameters!$B$70)^(AB2-1)</f>
        <v>4.8357032784585308E-3</v>
      </c>
      <c r="AC52" s="87">
        <f>$B53*(1-Parameters!$B$70)^(AC2-1)</f>
        <v>3.8685626227668241E-3</v>
      </c>
      <c r="AD52" s="87">
        <f>$B53*(1-Parameters!$B$70)^(AD2-1)</f>
        <v>3.0948500982134605E-3</v>
      </c>
      <c r="AE52" s="87">
        <f>$B53*(1-Parameters!$B$70)^(AE2-1)</f>
        <v>2.4758800785707686E-3</v>
      </c>
      <c r="AF52" s="87">
        <f>$B53*(1-Parameters!$B$70)^(AF2-1)</f>
        <v>1.9807040628566147E-3</v>
      </c>
      <c r="AG52" s="87">
        <f>$B53*(1-Parameters!$B$70)^(AG2-1)</f>
        <v>1.5845632502852923E-3</v>
      </c>
      <c r="AH52" s="87">
        <f>$B53*(1-Parameters!$B$70)^(AH2-1)</f>
        <v>1.2676506002282338E-3</v>
      </c>
      <c r="AI52" s="87">
        <f>$B53*(1-Parameters!$B$70)^(AI2-1)</f>
        <v>1.0141204801825871E-3</v>
      </c>
      <c r="AJ52" s="87">
        <f>$B53*(1-Parameters!$B$70)^(AJ2-1)</f>
        <v>8.1129638414606997E-4</v>
      </c>
      <c r="AK52" s="87">
        <f>$B53*(1-Parameters!$B$70)^(AK2-1)</f>
        <v>6.4903710731685591E-4</v>
      </c>
      <c r="AL52" s="87">
        <f>$B53*(1-Parameters!$B$70)^(AL2-1)</f>
        <v>5.1922968585348486E-4</v>
      </c>
      <c r="AM52" s="87">
        <f>$B53*(1-Parameters!$B$70)^(AM2-1)</f>
        <v>4.1538374868278793E-4</v>
      </c>
      <c r="AN52" s="87">
        <f>$B53*(1-Parameters!$B$70)^(AN2-1)</f>
        <v>3.323069989462303E-4</v>
      </c>
      <c r="AO52" s="87">
        <f>$B53*(1-Parameters!$B$70)^(AO2-1)</f>
        <v>2.6584559915698429E-4</v>
      </c>
      <c r="AP52" s="87">
        <f>$B53*(1-Parameters!$B$70)^(AP2-1)</f>
        <v>2.1267647932558749E-4</v>
      </c>
      <c r="AQ52" s="87">
        <f>$B53*(1-Parameters!$B$70)^(AQ2-1)</f>
        <v>1.7014118346046997E-4</v>
      </c>
      <c r="AR52" s="87">
        <f>$B53*(1-Parameters!$B$70)^(AR2-1)</f>
        <v>1.3611294676837599E-4</v>
      </c>
      <c r="AS52" s="87">
        <f>$B53*(1-Parameters!$B$70)^(AS2-1)</f>
        <v>1.088903574147008E-4</v>
      </c>
      <c r="AT52" s="87">
        <f>$B53*(1-Parameters!$B$70)^(AT2-1)</f>
        <v>8.7112285931760679E-5</v>
      </c>
      <c r="AU52" s="87">
        <f>$B53*(1-Parameters!$B$70)^(AU2-1)</f>
        <v>6.9689828745408551E-5</v>
      </c>
      <c r="AV52" s="87">
        <f>$B53*(1-Parameters!$B$70)^(AV2-1)</f>
        <v>5.5751862996326834E-5</v>
      </c>
      <c r="AW52" s="87">
        <f>$B53*(1-Parameters!$B$70)^(AW2-1)</f>
        <v>4.4601490397061476E-5</v>
      </c>
      <c r="AX52" s="87">
        <f>$B53*(1-Parameters!$B$70)^(AX2-1)</f>
        <v>3.5681192317649184E-5</v>
      </c>
      <c r="AY52" s="87">
        <f>$B53*(1-Parameters!$B$70)^(AY2-1)</f>
        <v>2.854495385411935E-5</v>
      </c>
      <c r="AZ52" s="87">
        <f>$B53*(1-Parameters!$B$70)^(AZ2-1)</f>
        <v>2.283596308329548E-5</v>
      </c>
      <c r="BA52" s="87">
        <f>$B53*(1-Parameters!$B$70)^(BA2-1)</f>
        <v>1.8268770466636385E-5</v>
      </c>
      <c r="BB52" s="87">
        <f>$B53*(1-Parameters!$B$70)^(BB2-1)</f>
        <v>1.4615016373309114E-5</v>
      </c>
      <c r="BC52" s="87">
        <f>$B53*(1-Parameters!$B$70)^(BC2-1)</f>
        <v>1.1692013098647291E-5</v>
      </c>
      <c r="BD52" s="87">
        <f>$B53*(1-Parameters!$B$70)^(BD2-1)</f>
        <v>9.3536104789178345E-6</v>
      </c>
      <c r="BE52" s="87">
        <f>$B53*(1-Parameters!$B$70)^(BE2-1)</f>
        <v>7.4828883831342681E-6</v>
      </c>
      <c r="BF52" s="87">
        <f>$B53*(1-Parameters!$B$70)^(BF2-1)</f>
        <v>5.9863107065074145E-6</v>
      </c>
      <c r="BG52" s="87">
        <f>$B53*(1-Parameters!$B$70)^(BG2-1)</f>
        <v>4.7890485652059316E-6</v>
      </c>
      <c r="BH52" s="87">
        <f>$B53*(1-Parameters!$B$70)^(BH2-1)</f>
        <v>3.831238852164746E-6</v>
      </c>
      <c r="BI52" s="87">
        <f>$B53*(1-Parameters!$B$70)^(BI2-1)</f>
        <v>3.0649910817317971E-6</v>
      </c>
    </row>
    <row r="53" spans="1:61" ht="13.5" customHeight="1">
      <c r="A53" s="74" t="s">
        <v>15</v>
      </c>
      <c r="B53" s="87">
        <f>+Parameters!B69</f>
        <v>1.6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</row>
    <row r="54" spans="1:61" ht="13.5" customHeight="1">
      <c r="A54" s="86" t="s">
        <v>98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</row>
    <row r="55" spans="1:61" ht="13.5" customHeight="1">
      <c r="A55" s="74" t="s">
        <v>148</v>
      </c>
      <c r="B55" s="87">
        <f>+Parameters!B72</f>
        <v>6000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</row>
    <row r="56" spans="1:61" ht="15">
      <c r="A56" s="86" t="s">
        <v>16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</row>
    <row r="57" spans="1:61" ht="16.5">
      <c r="A57" s="150" t="s">
        <v>241</v>
      </c>
      <c r="B57" s="151">
        <v>787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</row>
    <row r="58" spans="1:61" ht="16.5">
      <c r="A58" s="150" t="s">
        <v>242</v>
      </c>
      <c r="B58" s="151">
        <v>829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</row>
    <row r="59" spans="1:61" s="97" customFormat="1" ht="15">
      <c r="A59" s="96" t="s">
        <v>17</v>
      </c>
      <c r="B59" s="236">
        <f>+Parameters!B76</f>
        <v>1600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</row>
    <row r="60" spans="1:61" s="97" customFormat="1" ht="15">
      <c r="A60" s="96" t="s">
        <v>18</v>
      </c>
      <c r="B60" s="236">
        <f>+Parameters!B77</f>
        <v>10010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</row>
    <row r="61" spans="1:61" s="97" customFormat="1" ht="15">
      <c r="A61" s="96" t="s">
        <v>19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</row>
    <row r="62" spans="1:61" s="97" customFormat="1" ht="15">
      <c r="A62" s="96" t="s">
        <v>59</v>
      </c>
      <c r="B62" s="236">
        <f>+Parameters!B79</f>
        <v>88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</row>
    <row r="63" spans="1:61" s="97" customFormat="1" ht="15">
      <c r="A63" s="96" t="s">
        <v>60</v>
      </c>
      <c r="B63" s="236">
        <f>+Parameters!B80</f>
        <v>4.7039999999999997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</row>
    <row r="64" spans="1:61" s="97" customFormat="1" ht="15">
      <c r="A64" s="96" t="s">
        <v>61</v>
      </c>
      <c r="B64" s="236">
        <f>+Parameters!B81</f>
        <v>12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</row>
    <row r="65" spans="1:61" s="97" customFormat="1" ht="27.75">
      <c r="A65" s="96" t="s">
        <v>62</v>
      </c>
      <c r="B65" s="236">
        <f>+Parameters!B82</f>
        <v>94.796000000000006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</row>
    <row r="66" spans="1:61" s="97" customFormat="1" ht="15">
      <c r="A66" s="96" t="s">
        <v>63</v>
      </c>
      <c r="B66" s="236">
        <f>+Parameters!B83</f>
        <v>7.4999999999999997E-2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</row>
    <row r="67" spans="1:61" s="97" customFormat="1" ht="15">
      <c r="A67" s="96" t="s">
        <v>64</v>
      </c>
      <c r="B67" s="236">
        <f>+Parameters!B84</f>
        <v>0.5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</row>
    <row r="68" spans="1:61" s="97" customFormat="1" ht="15">
      <c r="A68" s="96" t="s">
        <v>65</v>
      </c>
      <c r="B68" s="236">
        <f>+Parameters!B85</f>
        <v>99.924999999999997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</row>
    <row r="69" spans="1:61" s="97" customFormat="1" ht="15">
      <c r="A69" s="238" t="s">
        <v>20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</row>
    <row r="70" spans="1:61" s="72" customFormat="1" ht="15">
      <c r="A70" s="246" t="s">
        <v>21</v>
      </c>
      <c r="B70" s="236">
        <f t="shared" ref="B70:L70" si="13">+$B$71+0.1*($B$72-$B$71)*(B2-1)</f>
        <v>0.83</v>
      </c>
      <c r="C70" s="236">
        <f t="shared" si="13"/>
        <v>0.77699999999999991</v>
      </c>
      <c r="D70" s="236">
        <f t="shared" si="13"/>
        <v>0.72399999999999998</v>
      </c>
      <c r="E70" s="236">
        <f t="shared" si="13"/>
        <v>0.67099999999999993</v>
      </c>
      <c r="F70" s="236">
        <f t="shared" si="13"/>
        <v>0.61799999999999988</v>
      </c>
      <c r="G70" s="236">
        <f t="shared" si="13"/>
        <v>0.56499999999999995</v>
      </c>
      <c r="H70" s="236">
        <f t="shared" si="13"/>
        <v>0.5119999999999999</v>
      </c>
      <c r="I70" s="236">
        <f t="shared" si="13"/>
        <v>0.45899999999999991</v>
      </c>
      <c r="J70" s="236">
        <f t="shared" si="13"/>
        <v>0.40599999999999992</v>
      </c>
      <c r="K70" s="236">
        <f t="shared" si="13"/>
        <v>0.35299999999999992</v>
      </c>
      <c r="L70" s="236">
        <f t="shared" si="13"/>
        <v>0.29999999999999993</v>
      </c>
      <c r="M70" s="236">
        <f>+$B$72</f>
        <v>0.3</v>
      </c>
      <c r="N70" s="236">
        <f t="shared" ref="N70:BI70" si="14">+$B$72</f>
        <v>0.3</v>
      </c>
      <c r="O70" s="236">
        <f t="shared" si="14"/>
        <v>0.3</v>
      </c>
      <c r="P70" s="236">
        <f t="shared" si="14"/>
        <v>0.3</v>
      </c>
      <c r="Q70" s="236">
        <f t="shared" si="14"/>
        <v>0.3</v>
      </c>
      <c r="R70" s="236">
        <f t="shared" si="14"/>
        <v>0.3</v>
      </c>
      <c r="S70" s="236">
        <f t="shared" si="14"/>
        <v>0.3</v>
      </c>
      <c r="T70" s="236">
        <f t="shared" si="14"/>
        <v>0.3</v>
      </c>
      <c r="U70" s="236">
        <f t="shared" si="14"/>
        <v>0.3</v>
      </c>
      <c r="V70" s="236">
        <f t="shared" si="14"/>
        <v>0.3</v>
      </c>
      <c r="W70" s="236">
        <f t="shared" si="14"/>
        <v>0.3</v>
      </c>
      <c r="X70" s="236">
        <f t="shared" si="14"/>
        <v>0.3</v>
      </c>
      <c r="Y70" s="236">
        <f t="shared" si="14"/>
        <v>0.3</v>
      </c>
      <c r="Z70" s="236">
        <f t="shared" si="14"/>
        <v>0.3</v>
      </c>
      <c r="AA70" s="236">
        <f t="shared" si="14"/>
        <v>0.3</v>
      </c>
      <c r="AB70" s="236">
        <f t="shared" si="14"/>
        <v>0.3</v>
      </c>
      <c r="AC70" s="236">
        <f t="shared" si="14"/>
        <v>0.3</v>
      </c>
      <c r="AD70" s="236">
        <f t="shared" si="14"/>
        <v>0.3</v>
      </c>
      <c r="AE70" s="236">
        <f t="shared" si="14"/>
        <v>0.3</v>
      </c>
      <c r="AF70" s="236">
        <f t="shared" si="14"/>
        <v>0.3</v>
      </c>
      <c r="AG70" s="236">
        <f t="shared" si="14"/>
        <v>0.3</v>
      </c>
      <c r="AH70" s="236">
        <f t="shared" si="14"/>
        <v>0.3</v>
      </c>
      <c r="AI70" s="236">
        <f t="shared" si="14"/>
        <v>0.3</v>
      </c>
      <c r="AJ70" s="236">
        <f t="shared" si="14"/>
        <v>0.3</v>
      </c>
      <c r="AK70" s="236">
        <f t="shared" si="14"/>
        <v>0.3</v>
      </c>
      <c r="AL70" s="236">
        <f t="shared" si="14"/>
        <v>0.3</v>
      </c>
      <c r="AM70" s="236">
        <f t="shared" si="14"/>
        <v>0.3</v>
      </c>
      <c r="AN70" s="236">
        <f t="shared" si="14"/>
        <v>0.3</v>
      </c>
      <c r="AO70" s="236">
        <f t="shared" si="14"/>
        <v>0.3</v>
      </c>
      <c r="AP70" s="236">
        <f t="shared" si="14"/>
        <v>0.3</v>
      </c>
      <c r="AQ70" s="236">
        <f t="shared" si="14"/>
        <v>0.3</v>
      </c>
      <c r="AR70" s="236">
        <f t="shared" si="14"/>
        <v>0.3</v>
      </c>
      <c r="AS70" s="236">
        <f t="shared" si="14"/>
        <v>0.3</v>
      </c>
      <c r="AT70" s="236">
        <f t="shared" si="14"/>
        <v>0.3</v>
      </c>
      <c r="AU70" s="236">
        <f t="shared" si="14"/>
        <v>0.3</v>
      </c>
      <c r="AV70" s="236">
        <f t="shared" si="14"/>
        <v>0.3</v>
      </c>
      <c r="AW70" s="236">
        <f t="shared" si="14"/>
        <v>0.3</v>
      </c>
      <c r="AX70" s="236">
        <f t="shared" si="14"/>
        <v>0.3</v>
      </c>
      <c r="AY70" s="236">
        <f t="shared" si="14"/>
        <v>0.3</v>
      </c>
      <c r="AZ70" s="236">
        <f t="shared" si="14"/>
        <v>0.3</v>
      </c>
      <c r="BA70" s="236">
        <f t="shared" si="14"/>
        <v>0.3</v>
      </c>
      <c r="BB70" s="236">
        <f t="shared" si="14"/>
        <v>0.3</v>
      </c>
      <c r="BC70" s="236">
        <f t="shared" si="14"/>
        <v>0.3</v>
      </c>
      <c r="BD70" s="236">
        <f t="shared" si="14"/>
        <v>0.3</v>
      </c>
      <c r="BE70" s="236">
        <f t="shared" si="14"/>
        <v>0.3</v>
      </c>
      <c r="BF70" s="236">
        <f t="shared" si="14"/>
        <v>0.3</v>
      </c>
      <c r="BG70" s="236">
        <f t="shared" si="14"/>
        <v>0.3</v>
      </c>
      <c r="BH70" s="236">
        <f t="shared" si="14"/>
        <v>0.3</v>
      </c>
      <c r="BI70" s="236">
        <f t="shared" si="14"/>
        <v>0.3</v>
      </c>
    </row>
    <row r="71" spans="1:61" s="72" customFormat="1" ht="15">
      <c r="A71" s="246" t="s">
        <v>78</v>
      </c>
      <c r="B71" s="236">
        <f>+Parameters!B87</f>
        <v>0.83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</row>
    <row r="72" spans="1:61" s="72" customFormat="1" ht="15">
      <c r="A72" s="246" t="s">
        <v>79</v>
      </c>
      <c r="B72" s="236">
        <f>+Parameters!B88</f>
        <v>0.3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</row>
    <row r="73" spans="1:61" ht="15">
      <c r="A73" s="74" t="s">
        <v>22</v>
      </c>
      <c r="B73" s="146">
        <f>+Parameters!B89</f>
        <v>0.83</v>
      </c>
      <c r="C73" s="146">
        <f>+Parameters!B90</f>
        <v>0.98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</row>
    <row r="74" spans="1:61" s="97" customFormat="1" ht="15">
      <c r="A74" s="96" t="s">
        <v>23</v>
      </c>
      <c r="B74" s="236">
        <f>+Parameters!B91</f>
        <v>6.7999999999999996E-3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</row>
    <row r="75" spans="1:61" s="97" customFormat="1" ht="15">
      <c r="A75" s="96" t="s">
        <v>24</v>
      </c>
      <c r="B75" s="236">
        <f>+Parameters!B92</f>
        <v>0.20799999999999999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</row>
    <row r="76" spans="1:61" ht="15">
      <c r="A76" s="74" t="s">
        <v>25</v>
      </c>
      <c r="B76" s="146">
        <f>+Parameters!B93</f>
        <v>3.2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</row>
    <row r="77" spans="1:61" s="97" customFormat="1" ht="15">
      <c r="A77" s="96" t="s">
        <v>75</v>
      </c>
      <c r="B77" s="236">
        <f>+Parameters!B94</f>
        <v>3.8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</row>
    <row r="78" spans="1:61" s="97" customFormat="1" ht="15">
      <c r="A78" s="96" t="s">
        <v>26</v>
      </c>
      <c r="B78" s="236">
        <f>+Parameters!B95</f>
        <v>0.31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</row>
    <row r="79" spans="1:61" s="97" customFormat="1" ht="15">
      <c r="A79" s="96" t="s">
        <v>27</v>
      </c>
      <c r="B79" s="236">
        <f>+Parameters!B96</f>
        <v>0.05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</row>
    <row r="80" spans="1:61" s="97" customFormat="1" ht="15">
      <c r="A80" s="96"/>
      <c r="B80" s="236">
        <f>+Parameters!B97</f>
        <v>0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</row>
    <row r="81" spans="1:61" s="240" customFormat="1" ht="15">
      <c r="A81" s="243" t="s">
        <v>82</v>
      </c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</row>
    <row r="82" spans="1:61" s="240" customFormat="1" ht="15">
      <c r="A82" s="247" t="s">
        <v>84</v>
      </c>
      <c r="B82" s="236">
        <f>+B135</f>
        <v>1</v>
      </c>
      <c r="C82" s="236">
        <f t="shared" ref="C82:BI82" si="15">+C135</f>
        <v>1</v>
      </c>
      <c r="D82" s="236">
        <f t="shared" si="15"/>
        <v>1</v>
      </c>
      <c r="E82" s="236">
        <f t="shared" si="15"/>
        <v>1</v>
      </c>
      <c r="F82" s="236">
        <f t="shared" si="15"/>
        <v>1</v>
      </c>
      <c r="G82" s="236">
        <f t="shared" si="15"/>
        <v>1</v>
      </c>
      <c r="H82" s="236">
        <f t="shared" si="15"/>
        <v>1</v>
      </c>
      <c r="I82" s="236">
        <f t="shared" si="15"/>
        <v>1</v>
      </c>
      <c r="J82" s="236">
        <f t="shared" si="15"/>
        <v>1</v>
      </c>
      <c r="K82" s="236">
        <f t="shared" si="15"/>
        <v>1</v>
      </c>
      <c r="L82" s="236">
        <f t="shared" si="15"/>
        <v>1</v>
      </c>
      <c r="M82" s="236">
        <f t="shared" si="15"/>
        <v>1</v>
      </c>
      <c r="N82" s="236">
        <f t="shared" si="15"/>
        <v>1</v>
      </c>
      <c r="O82" s="236">
        <f t="shared" si="15"/>
        <v>1</v>
      </c>
      <c r="P82" s="236">
        <f t="shared" si="15"/>
        <v>1</v>
      </c>
      <c r="Q82" s="236">
        <f t="shared" si="15"/>
        <v>1</v>
      </c>
      <c r="R82" s="236">
        <f t="shared" si="15"/>
        <v>1</v>
      </c>
      <c r="S82" s="236">
        <f t="shared" si="15"/>
        <v>1</v>
      </c>
      <c r="T82" s="236">
        <f t="shared" si="15"/>
        <v>1</v>
      </c>
      <c r="U82" s="236">
        <f t="shared" si="15"/>
        <v>1</v>
      </c>
      <c r="V82" s="236">
        <f t="shared" si="15"/>
        <v>1</v>
      </c>
      <c r="W82" s="236">
        <f t="shared" si="15"/>
        <v>1</v>
      </c>
      <c r="X82" s="236">
        <f t="shared" si="15"/>
        <v>1</v>
      </c>
      <c r="Y82" s="236">
        <f t="shared" si="15"/>
        <v>1</v>
      </c>
      <c r="Z82" s="236">
        <f t="shared" si="15"/>
        <v>1</v>
      </c>
      <c r="AA82" s="236">
        <f t="shared" si="15"/>
        <v>1</v>
      </c>
      <c r="AB82" s="236">
        <f t="shared" si="15"/>
        <v>1</v>
      </c>
      <c r="AC82" s="236">
        <f t="shared" si="15"/>
        <v>1</v>
      </c>
      <c r="AD82" s="236">
        <f t="shared" si="15"/>
        <v>1</v>
      </c>
      <c r="AE82" s="236">
        <f t="shared" si="15"/>
        <v>1</v>
      </c>
      <c r="AF82" s="236">
        <f t="shared" si="15"/>
        <v>1</v>
      </c>
      <c r="AG82" s="236">
        <f t="shared" si="15"/>
        <v>1</v>
      </c>
      <c r="AH82" s="236">
        <f t="shared" si="15"/>
        <v>1</v>
      </c>
      <c r="AI82" s="236">
        <f t="shared" si="15"/>
        <v>1</v>
      </c>
      <c r="AJ82" s="236">
        <f t="shared" si="15"/>
        <v>1</v>
      </c>
      <c r="AK82" s="236">
        <f t="shared" si="15"/>
        <v>1</v>
      </c>
      <c r="AL82" s="236">
        <f t="shared" si="15"/>
        <v>1</v>
      </c>
      <c r="AM82" s="236">
        <f t="shared" si="15"/>
        <v>1</v>
      </c>
      <c r="AN82" s="236">
        <f t="shared" si="15"/>
        <v>1</v>
      </c>
      <c r="AO82" s="236">
        <f t="shared" si="15"/>
        <v>1</v>
      </c>
      <c r="AP82" s="236">
        <f t="shared" si="15"/>
        <v>1</v>
      </c>
      <c r="AQ82" s="236">
        <f t="shared" si="15"/>
        <v>1</v>
      </c>
      <c r="AR82" s="236">
        <f t="shared" si="15"/>
        <v>1</v>
      </c>
      <c r="AS82" s="236">
        <f t="shared" si="15"/>
        <v>1</v>
      </c>
      <c r="AT82" s="236">
        <f t="shared" si="15"/>
        <v>1</v>
      </c>
      <c r="AU82" s="236">
        <f t="shared" si="15"/>
        <v>1</v>
      </c>
      <c r="AV82" s="236">
        <f t="shared" si="15"/>
        <v>1</v>
      </c>
      <c r="AW82" s="236">
        <f t="shared" si="15"/>
        <v>1</v>
      </c>
      <c r="AX82" s="236">
        <f t="shared" si="15"/>
        <v>1</v>
      </c>
      <c r="AY82" s="236">
        <f t="shared" si="15"/>
        <v>1</v>
      </c>
      <c r="AZ82" s="236">
        <f t="shared" si="15"/>
        <v>1</v>
      </c>
      <c r="BA82" s="236">
        <f t="shared" si="15"/>
        <v>1</v>
      </c>
      <c r="BB82" s="236">
        <f t="shared" si="15"/>
        <v>1</v>
      </c>
      <c r="BC82" s="236">
        <f t="shared" si="15"/>
        <v>1</v>
      </c>
      <c r="BD82" s="236">
        <f t="shared" si="15"/>
        <v>1</v>
      </c>
      <c r="BE82" s="236">
        <f t="shared" si="15"/>
        <v>1</v>
      </c>
      <c r="BF82" s="236">
        <f t="shared" si="15"/>
        <v>1</v>
      </c>
      <c r="BG82" s="236">
        <f t="shared" si="15"/>
        <v>1</v>
      </c>
      <c r="BH82" s="236">
        <f t="shared" si="15"/>
        <v>1</v>
      </c>
      <c r="BI82" s="236">
        <f t="shared" si="15"/>
        <v>1</v>
      </c>
    </row>
    <row r="83" spans="1:61" s="240" customFormat="1" ht="15">
      <c r="A83" s="247" t="s">
        <v>85</v>
      </c>
      <c r="B83" s="236">
        <f>+Parameters!B131</f>
        <v>0.1</v>
      </c>
      <c r="C83" s="236"/>
      <c r="D83" s="236"/>
      <c r="E83" s="236"/>
      <c r="F83" s="236"/>
      <c r="G83" s="236"/>
      <c r="H83" s="236"/>
      <c r="I83" s="236">
        <v>1</v>
      </c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36"/>
      <c r="BH83" s="236"/>
      <c r="BI83" s="236"/>
    </row>
    <row r="84" spans="1:61" s="240" customFormat="1" ht="15">
      <c r="A84" s="96" t="s">
        <v>87</v>
      </c>
      <c r="B84" s="236">
        <f>+Parameters!B132</f>
        <v>0.5</v>
      </c>
      <c r="C84" s="236"/>
      <c r="D84" s="236"/>
      <c r="E84" s="236"/>
      <c r="F84" s="236"/>
      <c r="G84" s="236"/>
      <c r="H84" s="236"/>
      <c r="I84" s="236">
        <v>1</v>
      </c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236"/>
      <c r="BH84" s="236"/>
      <c r="BI84" s="236"/>
    </row>
    <row r="85" spans="1:61" s="240" customFormat="1" ht="15">
      <c r="A85" s="96" t="s">
        <v>86</v>
      </c>
      <c r="B85" s="236">
        <f>+Parameters!B133</f>
        <v>-6.5986839904467161</v>
      </c>
      <c r="C85" s="236"/>
      <c r="D85" s="236"/>
      <c r="E85" s="236"/>
      <c r="F85" s="236"/>
      <c r="G85" s="236"/>
      <c r="H85" s="236"/>
      <c r="I85" s="236">
        <v>1</v>
      </c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  <c r="BG85" s="236"/>
      <c r="BH85" s="236"/>
      <c r="BI85" s="236"/>
    </row>
    <row r="86" spans="1:61" s="240" customFormat="1" ht="15">
      <c r="A86" s="97" t="s">
        <v>83</v>
      </c>
      <c r="B86" s="236">
        <f>+Parameters!B134</f>
        <v>1.6609949885036206E-2</v>
      </c>
      <c r="C86" s="236"/>
      <c r="D86" s="236"/>
      <c r="E86" s="236"/>
      <c r="F86" s="236"/>
      <c r="G86" s="236"/>
      <c r="H86" s="236"/>
      <c r="I86" s="236">
        <v>0</v>
      </c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</row>
    <row r="87" spans="1:61" ht="15">
      <c r="A87" s="99" t="s">
        <v>147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</row>
    <row r="88" spans="1:61" ht="15">
      <c r="A88" s="97" t="s">
        <v>40</v>
      </c>
      <c r="B88" s="146">
        <f>+Parameters!B105</f>
        <v>1.6597735399445153E-2</v>
      </c>
      <c r="C88" s="23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</row>
    <row r="89" spans="1:61" s="101" customFormat="1" ht="21.75" customHeight="1">
      <c r="A89" s="100" t="s">
        <v>41</v>
      </c>
      <c r="B89" s="146">
        <f>+Parameters!B106</f>
        <v>-2941.7981569300914</v>
      </c>
      <c r="C89" s="23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</row>
    <row r="90" spans="1:61" s="104" customFormat="1" ht="15">
      <c r="A90" s="129" t="s">
        <v>42</v>
      </c>
      <c r="B90" s="102"/>
      <c r="C90" s="103"/>
      <c r="D90" s="103"/>
      <c r="E90" s="103"/>
      <c r="F90" s="103"/>
      <c r="G90" s="103"/>
      <c r="H90" s="103"/>
      <c r="I90" s="103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</row>
    <row r="91" spans="1:61" s="105" customFormat="1" ht="15">
      <c r="A91" s="88" t="s">
        <v>43</v>
      </c>
      <c r="B91" s="72"/>
      <c r="C91" s="72"/>
      <c r="D91" s="72"/>
      <c r="E91" s="72"/>
      <c r="F91" s="72"/>
      <c r="G91" s="72"/>
      <c r="K91" s="105">
        <f t="shared" ref="K91:P91" si="16">+LN(K92/J92)</f>
        <v>0.13345331281541975</v>
      </c>
      <c r="L91" s="105">
        <f t="shared" si="16"/>
        <v>0.12365917878070959</v>
      </c>
      <c r="M91" s="105">
        <f t="shared" si="16"/>
        <v>0.11516227227743936</v>
      </c>
      <c r="N91" s="105">
        <f t="shared" si="16"/>
        <v>0.10761497073553719</v>
      </c>
      <c r="O91" s="105">
        <f t="shared" si="16"/>
        <v>0.10092543996244882</v>
      </c>
      <c r="P91" s="105">
        <f t="shared" si="16"/>
        <v>9.4967838390262682E-2</v>
      </c>
    </row>
    <row r="92" spans="1:61" s="112" customFormat="1" ht="15">
      <c r="A92" s="110" t="s">
        <v>44</v>
      </c>
      <c r="B92" s="111">
        <f t="shared" ref="B92:BI92" si="17">B21*B102^$B9*B27^(1-$B9)</f>
        <v>55.34</v>
      </c>
      <c r="C92" s="111">
        <f t="shared" si="17"/>
        <v>86.328612120439786</v>
      </c>
      <c r="D92" s="111">
        <f t="shared" si="17"/>
        <v>120.91844625155881</v>
      </c>
      <c r="E92" s="111">
        <f t="shared" si="17"/>
        <v>158.4571919557153</v>
      </c>
      <c r="F92" s="111">
        <f t="shared" si="17"/>
        <v>198.87027489190936</v>
      </c>
      <c r="G92" s="111">
        <f t="shared" si="17"/>
        <v>242.26246638091951</v>
      </c>
      <c r="H92" s="111">
        <f t="shared" si="17"/>
        <v>288.74424673518655</v>
      </c>
      <c r="I92" s="111">
        <f t="shared" si="17"/>
        <v>338.37431348265648</v>
      </c>
      <c r="J92" s="111">
        <f t="shared" si="17"/>
        <v>391.13790141267378</v>
      </c>
      <c r="K92" s="111">
        <f t="shared" si="17"/>
        <v>446.97984300828017</v>
      </c>
      <c r="L92" s="111">
        <f t="shared" si="17"/>
        <v>505.81585414505082</v>
      </c>
      <c r="M92" s="111">
        <f t="shared" si="17"/>
        <v>567.55346178881985</v>
      </c>
      <c r="N92" s="111">
        <f t="shared" si="17"/>
        <v>632.03825441284073</v>
      </c>
      <c r="O92" s="111">
        <f t="shared" si="17"/>
        <v>699.15702644028329</v>
      </c>
      <c r="P92" s="111">
        <f t="shared" si="17"/>
        <v>768.80948870033376</v>
      </c>
      <c r="Q92" s="111">
        <f t="shared" si="17"/>
        <v>840.91251581928054</v>
      </c>
      <c r="R92" s="111">
        <f t="shared" si="17"/>
        <v>915.47160058850488</v>
      </c>
      <c r="S92" s="111">
        <f t="shared" si="17"/>
        <v>992.68299168203225</v>
      </c>
      <c r="T92" s="111">
        <f t="shared" si="17"/>
        <v>1072.3632267536786</v>
      </c>
      <c r="U92" s="111">
        <f t="shared" si="17"/>
        <v>1154.3866690445614</v>
      </c>
      <c r="V92" s="111">
        <f t="shared" si="17"/>
        <v>1238.6833181710006</v>
      </c>
      <c r="W92" s="111">
        <f t="shared" si="17"/>
        <v>1325.2591425202195</v>
      </c>
      <c r="X92" s="111">
        <f t="shared" si="17"/>
        <v>1414.2709619310465</v>
      </c>
      <c r="Y92" s="111">
        <f t="shared" si="17"/>
        <v>1506.6037424804026</v>
      </c>
      <c r="Z92" s="111">
        <f t="shared" si="17"/>
        <v>1600.166672473274</v>
      </c>
      <c r="AA92" s="111">
        <f t="shared" si="17"/>
        <v>1695.3686933446995</v>
      </c>
      <c r="AB92" s="111">
        <f t="shared" si="17"/>
        <v>1792.5806138492769</v>
      </c>
      <c r="AC92" s="111">
        <f t="shared" si="17"/>
        <v>1891.7855442388936</v>
      </c>
      <c r="AD92" s="111">
        <f t="shared" si="17"/>
        <v>1993.1110294388889</v>
      </c>
      <c r="AE92" s="111">
        <f t="shared" si="17"/>
        <v>2096.666143979985</v>
      </c>
      <c r="AF92" s="111">
        <f t="shared" si="17"/>
        <v>2202.5533453039584</v>
      </c>
      <c r="AG92" s="111">
        <f t="shared" si="17"/>
        <v>2310.6574531384208</v>
      </c>
      <c r="AH92" s="111">
        <f t="shared" si="17"/>
        <v>2421.504835708221</v>
      </c>
      <c r="AI92" s="111">
        <f t="shared" si="17"/>
        <v>2535.1906537150853</v>
      </c>
      <c r="AJ92" s="111">
        <f t="shared" si="17"/>
        <v>2651.8167152890219</v>
      </c>
      <c r="AK92" s="111">
        <f t="shared" si="17"/>
        <v>2771.4963367171845</v>
      </c>
      <c r="AL92" s="111">
        <f t="shared" si="17"/>
        <v>2894.3562600270866</v>
      </c>
      <c r="AM92" s="111">
        <f t="shared" si="17"/>
        <v>3020.5371694641772</v>
      </c>
      <c r="AN92" s="111">
        <f t="shared" si="17"/>
        <v>3150.1936390932306</v>
      </c>
      <c r="AO92" s="111">
        <f t="shared" si="17"/>
        <v>3283.4939367021257</v>
      </c>
      <c r="AP92" s="111">
        <f t="shared" si="17"/>
        <v>3420.6198850164383</v>
      </c>
      <c r="AQ92" s="111">
        <f t="shared" si="17"/>
        <v>3561.7668632667564</v>
      </c>
      <c r="AR92" s="111">
        <f t="shared" si="17"/>
        <v>3707.1439736829552</v>
      </c>
      <c r="AS92" s="111">
        <f t="shared" si="17"/>
        <v>3856.9743711344381</v>
      </c>
      <c r="AT92" s="111">
        <f t="shared" si="17"/>
        <v>4011.4957443588901</v>
      </c>
      <c r="AU92" s="111">
        <f t="shared" si="17"/>
        <v>4170.9609354974555</v>
      </c>
      <c r="AV92" s="111">
        <f t="shared" si="17"/>
        <v>4335.6386864714641</v>
      </c>
      <c r="AW92" s="111">
        <f t="shared" si="17"/>
        <v>4505.8145038181083</v>
      </c>
      <c r="AX92" s="111">
        <f t="shared" si="17"/>
        <v>4681.7916368779943</v>
      </c>
      <c r="AY92" s="111">
        <f t="shared" si="17"/>
        <v>4863.8921672521428</v>
      </c>
      <c r="AZ92" s="111">
        <f t="shared" si="17"/>
        <v>5052.4582100833586</v>
      </c>
      <c r="BA92" s="111">
        <f t="shared" si="17"/>
        <v>5247.8532299751305</v>
      </c>
      <c r="BB92" s="111">
        <f t="shared" si="17"/>
        <v>5450.4634763027261</v>
      </c>
      <c r="BC92" s="111">
        <f t="shared" si="17"/>
        <v>5660.6995443752239</v>
      </c>
      <c r="BD92" s="111">
        <f t="shared" si="17"/>
        <v>5878.9980704489699</v>
      </c>
      <c r="BE92" s="111">
        <f t="shared" si="17"/>
        <v>6105.8235700380346</v>
      </c>
      <c r="BF92" s="111">
        <f t="shared" si="17"/>
        <v>6341.6704303713768</v>
      </c>
      <c r="BG92" s="111">
        <f t="shared" si="17"/>
        <v>6587.065069254274</v>
      </c>
      <c r="BH92" s="111">
        <f t="shared" si="17"/>
        <v>6842.5682740411776</v>
      </c>
      <c r="BI92" s="111">
        <f t="shared" si="17"/>
        <v>7108.7777359509073</v>
      </c>
    </row>
    <row r="93" spans="1:61" ht="15">
      <c r="A93" s="107" t="s">
        <v>275</v>
      </c>
      <c r="B93" s="94">
        <f>($B33*B121+$B34*B121^$B$35+Parameters!$B$51*B182+Parameters!$B$52*B182^Parameters!$B$53)</f>
        <v>2.0843876380949337E-3</v>
      </c>
      <c r="C93" s="94">
        <f>($B33*C121+$B34*C121^$B$35+Parameters!$B$51*C182+Parameters!$B$52*C182^Parameters!$B$53)</f>
        <v>2.8180725641993405E-3</v>
      </c>
      <c r="D93" s="94">
        <f>($B33*D121+$B34*D121^$B$35+Parameters!$B$51*D182+Parameters!$B$52*D182^Parameters!$B$53)</f>
        <v>4.8347565215106896E-3</v>
      </c>
      <c r="E93" s="94">
        <f>($B33*E121+$B34*E121^$B$35+Parameters!$B$51*E182+Parameters!$B$52*E182^Parameters!$B$53)</f>
        <v>7.1911436694417604E-3</v>
      </c>
      <c r="F93" s="94">
        <f>($B33*F121+$B34*F121^$B$35+Parameters!$B$51*F182+Parameters!$B$52*F182^Parameters!$B$53)</f>
        <v>9.7384326390171864E-3</v>
      </c>
      <c r="G93" s="94">
        <f>($B33*G121+$B34*G121^$B$35+Parameters!$B$51*G182+Parameters!$B$52*G182^Parameters!$B$53)</f>
        <v>1.23447334273484E-2</v>
      </c>
      <c r="H93" s="94">
        <f>($B33*H121+$B34*H121^$B$35+Parameters!$B$51*H182+Parameters!$B$52*H182^Parameters!$B$53)</f>
        <v>1.4899174636759492E-2</v>
      </c>
      <c r="I93" s="94">
        <f>($B33*I121+$B34*I121^$B$35+Parameters!$B$51*I182+Parameters!$B$52*I182^Parameters!$B$53)</f>
        <v>1.7313469704394194E-2</v>
      </c>
      <c r="J93" s="94">
        <f>($B33*J121+$B34*J121^$B$35+Parameters!$B$51*J182+Parameters!$B$52*J182^Parameters!$B$53)</f>
        <v>1.9520298286902382E-2</v>
      </c>
      <c r="K93" s="94">
        <f>($B33*K121+$B34*K121^$B$35+Parameters!$B$51*K182+Parameters!$B$52*K182^Parameters!$B$53)</f>
        <v>2.146985850235629E-2</v>
      </c>
      <c r="L93" s="94">
        <f>($B33*L121+$B34*L121^$B$35+Parameters!$B$51*L182+Parameters!$B$52*L182^Parameters!$B$53)</f>
        <v>2.3126120807026085E-2</v>
      </c>
      <c r="M93" s="94">
        <f>($B33*M121+$B34*M121^$B$35+Parameters!$B$51*M182+Parameters!$B$52*M182^Parameters!$B$53)</f>
        <v>2.4771513175668988E-2</v>
      </c>
      <c r="N93" s="94">
        <f>($B33*N121+$B34*N121^$B$35+Parameters!$B$51*N182+Parameters!$B$52*N182^Parameters!$B$53)</f>
        <v>2.6205872077878091E-2</v>
      </c>
      <c r="O93" s="94">
        <f>($B33*O121+$B34*O121^$B$35+Parameters!$B$51*O182+Parameters!$B$52*O182^Parameters!$B$53)</f>
        <v>2.7388966421784195E-2</v>
      </c>
      <c r="P93" s="94">
        <f>($B33*P121+$B34*P121^$B$35+Parameters!$B$51*P182+Parameters!$B$52*P182^Parameters!$B$53)</f>
        <v>2.828910789916032E-2</v>
      </c>
      <c r="Q93" s="94">
        <f>($B33*Q121+$B34*Q121^$B$35+Parameters!$B$51*Q182+Parameters!$B$52*Q182^Parameters!$B$53)</f>
        <v>2.8902299410828215E-2</v>
      </c>
      <c r="R93" s="94">
        <f>($B33*R121+$B34*R121^$B$35+Parameters!$B$51*R182+Parameters!$B$52*R182^Parameters!$B$53)</f>
        <v>2.9103591011103644E-2</v>
      </c>
      <c r="S93" s="94">
        <f>($B33*S121+$B34*S121^$B$35+Parameters!$B$51*S182+Parameters!$B$52*S182^Parameters!$B$53)</f>
        <v>2.9216195036666646E-2</v>
      </c>
      <c r="T93" s="94">
        <f>($B33*T121+$B34*T121^$B$35+Parameters!$B$51*T182+Parameters!$B$52*T182^Parameters!$B$53)</f>
        <v>2.9316475681097041E-2</v>
      </c>
      <c r="U93" s="94">
        <f>($B33*U121+$B34*U121^$B$35+Parameters!$B$51*U182+Parameters!$B$52*U182^Parameters!$B$53)</f>
        <v>2.9448098039028075E-2</v>
      </c>
      <c r="V93" s="94">
        <f>($B33*V121+$B34*V121^$B$35+Parameters!$B$51*V182+Parameters!$B$52*V182^Parameters!$B$53)</f>
        <v>2.9633740617236521E-2</v>
      </c>
      <c r="W93" s="94">
        <f>($B33*W121+$B34*W121^$B$35+Parameters!$B$51*W182+Parameters!$B$52*W182^Parameters!$B$53)</f>
        <v>2.9883126439004253E-2</v>
      </c>
      <c r="X93" s="94">
        <f>($B33*X121+$B34*X121^$B$35+Parameters!$B$51*X182+Parameters!$B$52*X182^Parameters!$B$53)</f>
        <v>3.0198307407096631E-2</v>
      </c>
      <c r="Y93" s="94">
        <f>($B33*Y121+$B34*Y121^$B$35+Parameters!$B$51*Y182+Parameters!$B$52*Y182^Parameters!$B$53)</f>
        <v>3.0577036271160422E-2</v>
      </c>
      <c r="Z93" s="94">
        <f>($B33*Z121+$B34*Z121^$B$35+Parameters!$B$51*Z182+Parameters!$B$52*Z182^Parameters!$B$53)</f>
        <v>3.1014861426256111E-2</v>
      </c>
      <c r="AA93" s="94">
        <f>($B33*AA121+$B34*AA121^$B$35+Parameters!$B$51*AA182+Parameters!$B$52*AA182^Parameters!$B$53)</f>
        <v>3.1553415531193722E-2</v>
      </c>
      <c r="AB93" s="94">
        <f>($B33*AB121+$B34*AB121^$B$35+Parameters!$B$51*AB182+Parameters!$B$52*AB182^Parameters!$B$53)</f>
        <v>3.2225556704598868E-2</v>
      </c>
      <c r="AC93" s="94">
        <f>($B33*AC121+$B34*AC121^$B$35+Parameters!$B$51*AC182+Parameters!$B$52*AC182^Parameters!$B$53)</f>
        <v>3.3012205239976937E-2</v>
      </c>
      <c r="AD93" s="94">
        <f>($B33*AD121+$B34*AD121^$B$35+Parameters!$B$51*AD182+Parameters!$B$52*AD182^Parameters!$B$53)</f>
        <v>3.3899137079967175E-2</v>
      </c>
      <c r="AE93" s="94">
        <f>($B33*AE121+$B34*AE121^$B$35+Parameters!$B$51*AE182+Parameters!$B$52*AE182^Parameters!$B$53)</f>
        <v>3.4875573753936379E-2</v>
      </c>
      <c r="AF93" s="94">
        <f>($B33*AF121+$B34*AF121^$B$35+Parameters!$B$51*AF182+Parameters!$B$52*AF182^Parameters!$B$53)</f>
        <v>3.5833790514953917E-2</v>
      </c>
      <c r="AG93" s="94">
        <f>($B33*AG121+$B34*AG121^$B$35+Parameters!$B$51*AG182+Parameters!$B$52*AG182^Parameters!$B$53)</f>
        <v>3.6696214147760572E-2</v>
      </c>
      <c r="AH93" s="94">
        <f>($B33*AH121+$B34*AH121^$B$35+Parameters!$B$51*AH182+Parameters!$B$52*AH182^Parameters!$B$53)</f>
        <v>3.7506257190075554E-2</v>
      </c>
      <c r="AI93" s="94">
        <f>($B33*AI121+$B34*AI121^$B$35+Parameters!$B$51*AI182+Parameters!$B$52*AI182^Parameters!$B$53)</f>
        <v>3.8291977984402301E-2</v>
      </c>
      <c r="AJ93" s="94">
        <f>($B33*AJ121+$B34*AJ121^$B$35+Parameters!$B$51*AJ182+Parameters!$B$52*AJ182^Parameters!$B$53)</f>
        <v>3.9070969524270249E-2</v>
      </c>
      <c r="AK93" s="94">
        <f>($B33*AK121+$B34*AK121^$B$35+Parameters!$B$51*AK182+Parameters!$B$52*AK182^Parameters!$B$53)</f>
        <v>3.9853878907155207E-2</v>
      </c>
      <c r="AL93" s="94">
        <f>($B33*AL121+$B34*AL121^$B$35+Parameters!$B$51*AL182+Parameters!$B$52*AL182^Parameters!$B$53)</f>
        <v>4.0646839793742021E-2</v>
      </c>
      <c r="AM93" s="94">
        <f>($B33*AM121+$B34*AM121^$B$35+Parameters!$B$51*AM182+Parameters!$B$52*AM182^Parameters!$B$53)</f>
        <v>4.1453110958534635E-2</v>
      </c>
      <c r="AN93" s="94">
        <f>($B33*AN121+$B34*AN121^$B$35+Parameters!$B$51*AN182+Parameters!$B$52*AN182^Parameters!$B$53)</f>
        <v>4.2274160293009573E-2</v>
      </c>
      <c r="AO93" s="94">
        <f>($B33*AO121+$B34*AO121^$B$35+Parameters!$B$51*AO182+Parameters!$B$52*AO182^Parameters!$B$53)</f>
        <v>4.311037163019503E-2</v>
      </c>
      <c r="AP93" s="94">
        <f>($B33*AP121+$B34*AP121^$B$35+Parameters!$B$51*AP182+Parameters!$B$52*AP182^Parameters!$B$53)</f>
        <v>4.3961499411370356E-2</v>
      </c>
      <c r="AQ93" s="94">
        <f>($B33*AQ121+$B34*AQ121^$B$35+Parameters!$B$51*AQ182+Parameters!$B$52*AQ182^Parameters!$B$53)</f>
        <v>4.4826956822196541E-2</v>
      </c>
      <c r="AR93" s="94">
        <f>($B33*AR121+$B34*AR121^$B$35+Parameters!$B$51*AR182+Parameters!$B$52*AR182^Parameters!$B$53)</f>
        <v>4.5705995019881845E-2</v>
      </c>
      <c r="AS93" s="94">
        <f>($B33*AS121+$B34*AS121^$B$35+Parameters!$B$51*AS182+Parameters!$B$52*AS182^Parameters!$B$53)</f>
        <v>4.6597811784703611E-2</v>
      </c>
      <c r="AT93" s="94">
        <f>($B33*AT121+$B34*AT121^$B$35+Parameters!$B$51*AT182+Parameters!$B$52*AT182^Parameters!$B$53)</f>
        <v>4.7501614892525926E-2</v>
      </c>
      <c r="AU93" s="94">
        <f>($B33*AU121+$B34*AU121^$B$35+Parameters!$B$51*AU182+Parameters!$B$52*AU182^Parameters!$B$53)</f>
        <v>4.8416656795186877E-2</v>
      </c>
      <c r="AV93" s="94">
        <f>($B33*AV121+$B34*AV121^$B$35+Parameters!$B$51*AV182+Parameters!$B$52*AV182^Parameters!$B$53)</f>
        <v>4.934225141964408E-2</v>
      </c>
      <c r="AW93" s="94">
        <f>($B33*AW121+$B34*AW121^$B$35+Parameters!$B$51*AW182+Parameters!$B$52*AW182^Parameters!$B$53)</f>
        <v>5.0277780085729223E-2</v>
      </c>
      <c r="AX93" s="94">
        <f>($B33*AX121+$B34*AX121^$B$35+Parameters!$B$51*AX182+Parameters!$B$52*AX182^Parameters!$B$53)</f>
        <v>5.1222691037710807E-2</v>
      </c>
      <c r="AY93" s="94">
        <f>($B33*AY121+$B34*AY121^$B$35+Parameters!$B$51*AY182+Parameters!$B$52*AY182^Parameters!$B$53)</f>
        <v>5.2176495444868368E-2</v>
      </c>
      <c r="AZ93" s="94">
        <f>($B33*AZ121+$B34*AZ121^$B$35+Parameters!$B$51*AZ182+Parameters!$B$52*AZ182^Parameters!$B$53)</f>
        <v>5.31387616569323E-2</v>
      </c>
      <c r="BA93" s="94">
        <f>($B33*BA121+$B34*BA121^$B$35+Parameters!$B$51*BA182+Parameters!$B$52*BA182^Parameters!$B$53)</f>
        <v>5.4109108806704095E-2</v>
      </c>
      <c r="BB93" s="94">
        <f>($B33*BB121+$B34*BB121^$B$35+Parameters!$B$51*BB182+Parameters!$B$52*BB182^Parameters!$B$53)</f>
        <v>5.5087200405628409E-2</v>
      </c>
      <c r="BC93" s="94">
        <f>($B33*BC121+$B34*BC121^$B$35+Parameters!$B$51*BC182+Parameters!$B$52*BC182^Parameters!$B$53)</f>
        <v>5.6072738293483644E-2</v>
      </c>
      <c r="BD93" s="94">
        <f>($B33*BD121+$B34*BD121^$B$35+Parameters!$B$51*BD182+Parameters!$B$52*BD182^Parameters!$B$53)</f>
        <v>5.7065457124569202E-2</v>
      </c>
      <c r="BE93" s="94">
        <f>($B33*BE121+$B34*BE121^$B$35+Parameters!$B$51*BE182+Parameters!$B$52*BE182^Parameters!$B$53)</f>
        <v>5.806511946279818E-2</v>
      </c>
      <c r="BF93" s="94">
        <f>($B33*BF121+$B34*BF121^$B$35+Parameters!$B$51*BF182+Parameters!$B$52*BF182^Parameters!$B$53)</f>
        <v>5.907151149258684E-2</v>
      </c>
      <c r="BG93" s="94">
        <f>($B33*BG121+$B34*BG121^$B$35+Parameters!$B$51*BG182+Parameters!$B$52*BG182^Parameters!$B$53)</f>
        <v>6.0084439315356772E-2</v>
      </c>
      <c r="BH93" s="94">
        <f>($B33*BH121+$B34*BH121^$B$35+Parameters!$B$51*BH182+Parameters!$B$52*BH182^Parameters!$B$53)</f>
        <v>6.1103725782336457E-2</v>
      </c>
      <c r="BI93" s="94">
        <f>($B33*BI121+$B34*BI121^$B$35+Parameters!$B$51*BI182+Parameters!$B$52*BI182^Parameters!$B$53)</f>
        <v>6.2129207806321529E-2</v>
      </c>
    </row>
    <row r="94" spans="1:61" s="274" customFormat="1" ht="15">
      <c r="A94" s="273" t="s">
        <v>77</v>
      </c>
      <c r="B94" s="274">
        <f t="shared" ref="B94:BI94" si="18">+B92-B92/(1+B121*$B$33+$B$34*B121^$B$35)</f>
        <v>8.1639309896409884E-2</v>
      </c>
      <c r="C94" s="274">
        <f t="shared" si="18"/>
        <v>0.17620002577076832</v>
      </c>
      <c r="D94" s="274">
        <f t="shared" si="18"/>
        <v>0.4611298612646948</v>
      </c>
      <c r="E94" s="274">
        <f t="shared" si="18"/>
        <v>0.92713147665543261</v>
      </c>
      <c r="F94" s="274">
        <f t="shared" si="18"/>
        <v>1.5921356739777082</v>
      </c>
      <c r="G94" s="274">
        <f t="shared" si="18"/>
        <v>2.4589993050161922</v>
      </c>
      <c r="H94" s="274">
        <f t="shared" si="18"/>
        <v>3.5165765453917288</v>
      </c>
      <c r="I94" s="274">
        <f t="shared" si="18"/>
        <v>4.7411217658959686</v>
      </c>
      <c r="J94" s="274">
        <f t="shared" si="18"/>
        <v>6.0975921216421511</v>
      </c>
      <c r="K94" s="274">
        <f t="shared" si="18"/>
        <v>7.5413962346336803</v>
      </c>
      <c r="L94" s="274">
        <f t="shared" si="18"/>
        <v>9.0197967587236576</v>
      </c>
      <c r="M94" s="274">
        <f t="shared" si="18"/>
        <v>10.548731232504451</v>
      </c>
      <c r="N94" s="274">
        <f t="shared" si="18"/>
        <v>12.06562132861859</v>
      </c>
      <c r="O94" s="274">
        <f t="shared" si="18"/>
        <v>13.502159123419347</v>
      </c>
      <c r="P94" s="274">
        <f t="shared" si="18"/>
        <v>14.784536267675435</v>
      </c>
      <c r="Q94" s="274">
        <f t="shared" si="18"/>
        <v>15.851285189634609</v>
      </c>
      <c r="R94" s="274">
        <f t="shared" si="18"/>
        <v>16.71686215351815</v>
      </c>
      <c r="S94" s="274">
        <f t="shared" si="18"/>
        <v>17.455770623452054</v>
      </c>
      <c r="T94" s="274">
        <f t="shared" si="18"/>
        <v>18.120043331801753</v>
      </c>
      <c r="U94" s="274">
        <f t="shared" si="18"/>
        <v>18.749224412377771</v>
      </c>
      <c r="V94" s="274">
        <f t="shared" si="18"/>
        <v>19.372574098831365</v>
      </c>
      <c r="W94" s="274">
        <f t="shared" si="18"/>
        <v>20.011632454682058</v>
      </c>
      <c r="X94" s="274">
        <f t="shared" si="18"/>
        <v>20.683258628914473</v>
      </c>
      <c r="Y94" s="274">
        <f t="shared" si="18"/>
        <v>21.409295463020953</v>
      </c>
      <c r="Z94" s="274">
        <f t="shared" si="18"/>
        <v>22.165428527611084</v>
      </c>
      <c r="AA94" s="274">
        <f t="shared" si="18"/>
        <v>23.036732552739522</v>
      </c>
      <c r="AB94" s="274">
        <f t="shared" si="18"/>
        <v>24.105493867924451</v>
      </c>
      <c r="AC94" s="274">
        <f t="shared" si="18"/>
        <v>25.366115110738065</v>
      </c>
      <c r="AD94" s="274">
        <f t="shared" si="18"/>
        <v>26.817689191877207</v>
      </c>
      <c r="AE94" s="274">
        <f t="shared" si="18"/>
        <v>28.461083121617776</v>
      </c>
      <c r="AF94" s="274">
        <f t="shared" si="18"/>
        <v>30.09214044010605</v>
      </c>
      <c r="AG94" s="274">
        <f t="shared" si="18"/>
        <v>31.533180636902216</v>
      </c>
      <c r="AH94" s="274">
        <f t="shared" si="18"/>
        <v>32.864764901143189</v>
      </c>
      <c r="AI94" s="274">
        <f t="shared" si="18"/>
        <v>34.139956643716687</v>
      </c>
      <c r="AJ94" s="274">
        <f t="shared" si="18"/>
        <v>35.395716302313303</v>
      </c>
      <c r="AK94" s="274">
        <f t="shared" si="18"/>
        <v>36.657405344734343</v>
      </c>
      <c r="AL94" s="274">
        <f t="shared" si="18"/>
        <v>37.94220347690316</v>
      </c>
      <c r="AM94" s="274">
        <f t="shared" si="18"/>
        <v>39.261617018096786</v>
      </c>
      <c r="AN94" s="274">
        <f t="shared" si="18"/>
        <v>40.623283555461512</v>
      </c>
      <c r="AO94" s="274">
        <f t="shared" si="18"/>
        <v>42.032253368352485</v>
      </c>
      <c r="AP94" s="274">
        <f t="shared" si="18"/>
        <v>43.491890872062413</v>
      </c>
      <c r="AQ94" s="274">
        <f t="shared" si="18"/>
        <v>45.004504103388626</v>
      </c>
      <c r="AR94" s="274">
        <f t="shared" si="18"/>
        <v>46.571781428737268</v>
      </c>
      <c r="AS94" s="274">
        <f t="shared" si="18"/>
        <v>48.195092558501528</v>
      </c>
      <c r="AT94" s="274">
        <f t="shared" si="18"/>
        <v>49.875694611329436</v>
      </c>
      <c r="AU94" s="274">
        <f t="shared" si="18"/>
        <v>51.614872130669937</v>
      </c>
      <c r="AV94" s="274">
        <f t="shared" si="18"/>
        <v>53.414031476285345</v>
      </c>
      <c r="AW94" s="274">
        <f t="shared" si="18"/>
        <v>55.274763983413322</v>
      </c>
      <c r="AX94" s="274">
        <f t="shared" si="18"/>
        <v>57.198888012164389</v>
      </c>
      <c r="AY94" s="274">
        <f t="shared" si="18"/>
        <v>59.188476993649601</v>
      </c>
      <c r="AZ94" s="274">
        <f t="shared" si="18"/>
        <v>61.245878452813486</v>
      </c>
      <c r="BA94" s="274">
        <f t="shared" si="18"/>
        <v>63.373727491051795</v>
      </c>
      <c r="BB94" s="274">
        <f t="shared" si="18"/>
        <v>65.574957159990845</v>
      </c>
      <c r="BC94" s="274">
        <f t="shared" si="18"/>
        <v>67.852807420928912</v>
      </c>
      <c r="BD94" s="274">
        <f t="shared" si="18"/>
        <v>70.210833870046372</v>
      </c>
      <c r="BE94" s="274">
        <f t="shared" si="18"/>
        <v>72.652917052668272</v>
      </c>
      <c r="BF94" s="274">
        <f t="shared" si="18"/>
        <v>75.183272944414966</v>
      </c>
      <c r="BG94" s="274">
        <f t="shared" si="18"/>
        <v>77.806465010513421</v>
      </c>
      <c r="BH94" s="274">
        <f t="shared" si="18"/>
        <v>80.527418143959949</v>
      </c>
      <c r="BI94" s="274">
        <f t="shared" si="18"/>
        <v>83.351434712253649</v>
      </c>
    </row>
    <row r="95" spans="1:61" s="105" customFormat="1" ht="15">
      <c r="A95" s="106" t="s">
        <v>101</v>
      </c>
      <c r="B95" s="89">
        <f>+B92/(1+B93)</f>
        <v>55.224889922131162</v>
      </c>
      <c r="C95" s="89">
        <f t="shared" ref="C95:J95" si="19">+C92/(1+C93)</f>
        <v>86.086015482048595</v>
      </c>
      <c r="D95" s="89">
        <f t="shared" si="19"/>
        <v>120.33664785854795</v>
      </c>
      <c r="E95" s="89">
        <f t="shared" si="19"/>
        <v>157.32583924280479</v>
      </c>
      <c r="F95" s="89">
        <f t="shared" si="19"/>
        <v>196.95226849209746</v>
      </c>
      <c r="G95" s="89">
        <f t="shared" si="19"/>
        <v>239.30826958592129</v>
      </c>
      <c r="H95" s="89">
        <f t="shared" si="19"/>
        <v>284.50535181342565</v>
      </c>
      <c r="I95" s="89">
        <f t="shared" si="19"/>
        <v>332.61558365189006</v>
      </c>
      <c r="J95" s="89">
        <f t="shared" si="19"/>
        <v>383.64895928987579</v>
      </c>
      <c r="K95" s="89">
        <f>+K92/(1+K93)</f>
        <v>437.58495592187762</v>
      </c>
      <c r="L95" s="89">
        <f t="shared" ref="L95:BI95" si="20">+L92/(1+L93)</f>
        <v>494.38270009768792</v>
      </c>
      <c r="M95" s="89">
        <f t="shared" si="20"/>
        <v>553.83415180036172</v>
      </c>
      <c r="N95" s="89">
        <f t="shared" si="20"/>
        <v>615.89810739737777</v>
      </c>
      <c r="O95" s="89">
        <f t="shared" si="20"/>
        <v>680.5183326771795</v>
      </c>
      <c r="P95" s="89">
        <f t="shared" si="20"/>
        <v>747.65888580794683</v>
      </c>
      <c r="Q95" s="89">
        <f t="shared" si="20"/>
        <v>817.29092869245733</v>
      </c>
      <c r="R95" s="89">
        <f t="shared" si="20"/>
        <v>889.58158205341181</v>
      </c>
      <c r="S95" s="89">
        <f t="shared" si="20"/>
        <v>964.50385882887031</v>
      </c>
      <c r="T95" s="89">
        <f t="shared" si="20"/>
        <v>1041.8207150955177</v>
      </c>
      <c r="U95" s="89">
        <f t="shared" si="20"/>
        <v>1121.3646139553084</v>
      </c>
      <c r="V95" s="89">
        <f t="shared" si="20"/>
        <v>1203.0329517255766</v>
      </c>
      <c r="W95" s="89">
        <f t="shared" si="20"/>
        <v>1286.805374802603</v>
      </c>
      <c r="X95" s="89">
        <f t="shared" si="20"/>
        <v>1372.8142938718481</v>
      </c>
      <c r="Y95" s="89">
        <f t="shared" si="20"/>
        <v>1461.9030790086347</v>
      </c>
      <c r="Z95" s="89">
        <f t="shared" si="20"/>
        <v>1552.0306567256273</v>
      </c>
      <c r="AA95" s="89">
        <f t="shared" si="20"/>
        <v>1643.5103290038328</v>
      </c>
      <c r="AB95" s="89">
        <f t="shared" si="20"/>
        <v>1736.6171591140671</v>
      </c>
      <c r="AC95" s="89">
        <f t="shared" si="20"/>
        <v>1831.3293247095924</v>
      </c>
      <c r="AD95" s="89">
        <f t="shared" si="20"/>
        <v>1927.7615755324216</v>
      </c>
      <c r="AE95" s="89">
        <f t="shared" si="20"/>
        <v>2026.0079541489999</v>
      </c>
      <c r="AF95" s="89">
        <f t="shared" si="20"/>
        <v>2126.3578823866924</v>
      </c>
      <c r="AG95" s="89">
        <f t="shared" si="20"/>
        <v>2228.8664910751595</v>
      </c>
      <c r="AH95" s="89">
        <f t="shared" si="20"/>
        <v>2333.9664883241194</v>
      </c>
      <c r="AI95" s="89">
        <f t="shared" si="20"/>
        <v>2441.6933843951651</v>
      </c>
      <c r="AJ95" s="89">
        <f t="shared" si="20"/>
        <v>2552.1035550662464</v>
      </c>
      <c r="AK95" s="89">
        <f t="shared" si="20"/>
        <v>2665.2747976763008</v>
      </c>
      <c r="AL95" s="89">
        <f t="shared" si="20"/>
        <v>2781.30500122477</v>
      </c>
      <c r="AM95" s="89">
        <f t="shared" si="20"/>
        <v>2900.3102853897376</v>
      </c>
      <c r="AN95" s="89">
        <f t="shared" si="20"/>
        <v>3022.4232347923039</v>
      </c>
      <c r="AO95" s="89">
        <f t="shared" si="20"/>
        <v>3147.7914763426343</v>
      </c>
      <c r="AP95" s="89">
        <f t="shared" si="20"/>
        <v>3276.5766620178315</v>
      </c>
      <c r="AQ95" s="89">
        <f t="shared" si="20"/>
        <v>3408.9538368149892</v>
      </c>
      <c r="AR95" s="89">
        <f t="shared" si="20"/>
        <v>3545.1111415044261</v>
      </c>
      <c r="AS95" s="89">
        <f t="shared" si="20"/>
        <v>3685.2497948159848</v>
      </c>
      <c r="AT95" s="89">
        <f t="shared" si="20"/>
        <v>3829.5843054814486</v>
      </c>
      <c r="AU95" s="89">
        <f t="shared" si="20"/>
        <v>3978.3428739555711</v>
      </c>
      <c r="AV95" s="89">
        <f t="shared" si="20"/>
        <v>4131.7679533115379</v>
      </c>
      <c r="AW95" s="89">
        <f t="shared" si="20"/>
        <v>4290.1169473949258</v>
      </c>
      <c r="AX95" s="89">
        <f t="shared" si="20"/>
        <v>4453.6630314328359</v>
      </c>
      <c r="AY95" s="89">
        <f t="shared" si="20"/>
        <v>4622.6960859790461</v>
      </c>
      <c r="AZ95" s="89">
        <f t="shared" si="20"/>
        <v>4797.5237395442427</v>
      </c>
      <c r="BA95" s="89">
        <f t="shared" si="20"/>
        <v>4978.4725187660333</v>
      </c>
      <c r="BB95" s="89">
        <f t="shared" si="20"/>
        <v>5165.8891077508042</v>
      </c>
      <c r="BC95" s="89">
        <f t="shared" si="20"/>
        <v>5360.141720467469</v>
      </c>
      <c r="BD95" s="89">
        <f t="shared" si="20"/>
        <v>5561.621591950443</v>
      </c>
      <c r="BE95" s="89">
        <f t="shared" si="20"/>
        <v>5770.7445956994497</v>
      </c>
      <c r="BF95" s="89">
        <f t="shared" si="20"/>
        <v>5987.9529961426661</v>
      </c>
      <c r="BG95" s="89">
        <f t="shared" si="20"/>
        <v>6213.7173464299258</v>
      </c>
      <c r="BH95" s="89">
        <f t="shared" si="20"/>
        <v>6448.5385432006196</v>
      </c>
      <c r="BI95" s="89">
        <f t="shared" si="20"/>
        <v>6692.9500513718922</v>
      </c>
    </row>
    <row r="96" spans="1:61" s="112" customFormat="1" ht="15">
      <c r="A96" s="110" t="s">
        <v>100</v>
      </c>
      <c r="B96" s="134">
        <f t="shared" ref="B96:AG96" si="21">(B37*(B133)^$B44)*(B82^(1-$B$44))</f>
        <v>2.5890345184562345E-10</v>
      </c>
      <c r="C96" s="111">
        <f t="shared" si="21"/>
        <v>4.7423834260384642E-4</v>
      </c>
      <c r="D96" s="111">
        <f t="shared" si="21"/>
        <v>9.0809452646667844E-4</v>
      </c>
      <c r="E96" s="111">
        <f t="shared" si="21"/>
        <v>1.2848164791855932E-3</v>
      </c>
      <c r="F96" s="111">
        <f t="shared" si="21"/>
        <v>1.7126616689571523E-3</v>
      </c>
      <c r="G96" s="111">
        <f t="shared" si="21"/>
        <v>2.1891056326356138E-3</v>
      </c>
      <c r="H96" s="111">
        <f t="shared" si="21"/>
        <v>2.714104430405154E-3</v>
      </c>
      <c r="I96" s="111">
        <f t="shared" si="21"/>
        <v>3.2895966388191721E-3</v>
      </c>
      <c r="J96" s="111">
        <f t="shared" si="21"/>
        <v>3.9169485017512074E-3</v>
      </c>
      <c r="K96" s="111">
        <f t="shared" si="21"/>
        <v>4.5991132617483922E-3</v>
      </c>
      <c r="L96" s="111">
        <f t="shared" si="21"/>
        <v>5.3341519920663645E-3</v>
      </c>
      <c r="M96" s="111">
        <f t="shared" si="21"/>
        <v>6.1049280889716052E-3</v>
      </c>
      <c r="N96" s="111">
        <f t="shared" si="21"/>
        <v>6.8966185494778254E-3</v>
      </c>
      <c r="O96" s="111">
        <f t="shared" si="21"/>
        <v>7.7163636808065452E-3</v>
      </c>
      <c r="P96" s="111">
        <f t="shared" si="21"/>
        <v>8.5579009762781297E-3</v>
      </c>
      <c r="Q96" s="111">
        <f t="shared" si="21"/>
        <v>9.031661760108169E-3</v>
      </c>
      <c r="R96" s="111">
        <f t="shared" si="21"/>
        <v>8.3504078555650084E-3</v>
      </c>
      <c r="S96" s="111">
        <f t="shared" si="21"/>
        <v>7.7550367448134504E-3</v>
      </c>
      <c r="T96" s="111">
        <f t="shared" si="21"/>
        <v>7.2323417972085212E-3</v>
      </c>
      <c r="U96" s="111">
        <f t="shared" si="21"/>
        <v>6.771479532504919E-3</v>
      </c>
      <c r="V96" s="111">
        <f t="shared" si="21"/>
        <v>6.3634939745439763E-3</v>
      </c>
      <c r="W96" s="111">
        <f t="shared" si="21"/>
        <v>6.000946333447243E-3</v>
      </c>
      <c r="X96" s="111">
        <f t="shared" si="21"/>
        <v>5.6776247419057981E-3</v>
      </c>
      <c r="Y96" s="111">
        <f t="shared" si="21"/>
        <v>5.3883152703642434E-3</v>
      </c>
      <c r="Z96" s="111">
        <f t="shared" si="21"/>
        <v>5.1286201692267198E-3</v>
      </c>
      <c r="AA96" s="111">
        <f t="shared" si="21"/>
        <v>4.539684342081911E-3</v>
      </c>
      <c r="AB96" s="111">
        <f t="shared" si="21"/>
        <v>4.2745064083059949E-3</v>
      </c>
      <c r="AC96" s="111">
        <f t="shared" si="21"/>
        <v>4.0386938535881562E-3</v>
      </c>
      <c r="AD96" s="111">
        <f t="shared" si="21"/>
        <v>3.8286950785887792E-3</v>
      </c>
      <c r="AE96" s="111">
        <f t="shared" si="21"/>
        <v>3.6411133854945496E-3</v>
      </c>
      <c r="AF96" s="111">
        <f t="shared" si="21"/>
        <v>4.0176738127693174E-3</v>
      </c>
      <c r="AG96" s="111">
        <f t="shared" si="21"/>
        <v>3.8862977407073209E-3</v>
      </c>
      <c r="AH96" s="111">
        <f t="shared" ref="AH96:BI96" si="22">(AH37*(AH133)^$B44)*(AH82^(1-$B$44))</f>
        <v>3.7660394383618578E-3</v>
      </c>
      <c r="AI96" s="111">
        <f t="shared" si="22"/>
        <v>3.6557523486688464E-3</v>
      </c>
      <c r="AJ96" s="111">
        <f t="shared" si="22"/>
        <v>3.5544311917865457E-3</v>
      </c>
      <c r="AK96" s="111">
        <f t="shared" si="22"/>
        <v>3.4611918496668509E-3</v>
      </c>
      <c r="AL96" s="111">
        <f t="shared" si="22"/>
        <v>3.3752544664913051E-3</v>
      </c>
      <c r="AM96" s="111">
        <f t="shared" si="22"/>
        <v>3.2959291991025417E-3</v>
      </c>
      <c r="AN96" s="111">
        <f t="shared" si="22"/>
        <v>3.2226041596531219E-3</v>
      </c>
      <c r="AO96" s="111">
        <f t="shared" si="22"/>
        <v>3.1547351786005225E-3</v>
      </c>
      <c r="AP96" s="111">
        <f t="shared" si="22"/>
        <v>3.091837084751727E-3</v>
      </c>
      <c r="AQ96" s="111">
        <f t="shared" si="22"/>
        <v>3.0334762540320456E-3</v>
      </c>
      <c r="AR96" s="111">
        <f t="shared" si="22"/>
        <v>2.9792642228997301E-3</v>
      </c>
      <c r="AS96" s="111">
        <f t="shared" si="22"/>
        <v>2.9288521980838068E-3</v>
      </c>
      <c r="AT96" s="111">
        <f t="shared" si="22"/>
        <v>2.8819263233276892E-3</v>
      </c>
      <c r="AU96" s="111">
        <f t="shared" si="22"/>
        <v>2.8382035874374568E-3</v>
      </c>
      <c r="AV96" s="111">
        <f t="shared" si="22"/>
        <v>2.7974282772314724E-3</v>
      </c>
      <c r="AW96" s="111">
        <f t="shared" si="22"/>
        <v>2.7593688948119957E-3</v>
      </c>
      <c r="AX96" s="111">
        <f t="shared" si="22"/>
        <v>2.7238154715987367E-3</v>
      </c>
      <c r="AY96" s="111">
        <f t="shared" si="22"/>
        <v>2.6905772223110714E-3</v>
      </c>
      <c r="AZ96" s="111">
        <f t="shared" si="22"/>
        <v>2.659480490984785E-3</v>
      </c>
      <c r="BA96" s="111">
        <f t="shared" si="22"/>
        <v>2.63036694850111E-3</v>
      </c>
      <c r="BB96" s="111">
        <f t="shared" si="22"/>
        <v>2.6030920072640223E-3</v>
      </c>
      <c r="BC96" s="111">
        <f t="shared" si="22"/>
        <v>2.577523423807218E-3</v>
      </c>
      <c r="BD96" s="111">
        <f t="shared" si="22"/>
        <v>2.5535400644234253E-3</v>
      </c>
      <c r="BE96" s="111">
        <f t="shared" si="22"/>
        <v>2.531030812530994E-3</v>
      </c>
      <c r="BF96" s="111">
        <f t="shared" si="22"/>
        <v>2.5098935995441283E-3</v>
      </c>
      <c r="BG96" s="111">
        <f t="shared" si="22"/>
        <v>2.4900345435904052E-3</v>
      </c>
      <c r="BH96" s="111">
        <f t="shared" si="22"/>
        <v>2.4713671826014027E-3</v>
      </c>
      <c r="BI96" s="111">
        <f t="shared" si="22"/>
        <v>2.4538117901545409E-3</v>
      </c>
    </row>
    <row r="97" spans="1:102" s="112" customFormat="1" ht="15">
      <c r="A97" s="110" t="s">
        <v>81</v>
      </c>
      <c r="B97" s="111">
        <f t="shared" ref="B97:BI97" si="23">+B92*B96</f>
        <v>1.4327717025136803E-8</v>
      </c>
      <c r="C97" s="111">
        <f t="shared" si="23"/>
        <v>4.0940337931287693E-2</v>
      </c>
      <c r="D97" s="111">
        <f t="shared" si="23"/>
        <v>0.1098053791898958</v>
      </c>
      <c r="E97" s="111">
        <f t="shared" si="23"/>
        <v>0.20358841147017784</v>
      </c>
      <c r="F97" s="111">
        <f t="shared" si="23"/>
        <v>0.34059749690234514</v>
      </c>
      <c r="G97" s="111">
        <f t="shared" si="23"/>
        <v>0.53033812973066696</v>
      </c>
      <c r="H97" s="111">
        <f t="shared" si="23"/>
        <v>0.78368203931796876</v>
      </c>
      <c r="I97" s="111">
        <f t="shared" si="23"/>
        <v>1.1131150042952915</v>
      </c>
      <c r="J97" s="111">
        <f t="shared" si="23"/>
        <v>1.5320670169164841</v>
      </c>
      <c r="K97" s="111">
        <f t="shared" si="23"/>
        <v>2.0557109237135958</v>
      </c>
      <c r="L97" s="111">
        <f t="shared" si="23"/>
        <v>2.6980986460065726</v>
      </c>
      <c r="M97" s="111">
        <f t="shared" si="23"/>
        <v>3.4648730708676387</v>
      </c>
      <c r="N97" s="111">
        <f t="shared" si="23"/>
        <v>4.3589267493631825</v>
      </c>
      <c r="O97" s="111">
        <f t="shared" si="23"/>
        <v>5.3949498860045031</v>
      </c>
      <c r="P97" s="111">
        <f t="shared" si="23"/>
        <v>6.5793954739204761</v>
      </c>
      <c r="Q97" s="111">
        <f t="shared" si="23"/>
        <v>7.5948374127213514</v>
      </c>
      <c r="R97" s="111">
        <f t="shared" si="23"/>
        <v>7.6445612451009231</v>
      </c>
      <c r="S97" s="111">
        <f t="shared" si="23"/>
        <v>7.6982930764455046</v>
      </c>
      <c r="T97" s="111">
        <f t="shared" si="23"/>
        <v>7.7556973866400289</v>
      </c>
      <c r="U97" s="111">
        <f t="shared" si="23"/>
        <v>7.8169057020317769</v>
      </c>
      <c r="V97" s="111">
        <f t="shared" si="23"/>
        <v>7.8823538315493016</v>
      </c>
      <c r="W97" s="111">
        <f t="shared" si="23"/>
        <v>7.9528089921741483</v>
      </c>
      <c r="X97" s="111">
        <f t="shared" si="23"/>
        <v>8.0296998052186233</v>
      </c>
      <c r="Y97" s="111">
        <f t="shared" si="23"/>
        <v>8.1180559519950712</v>
      </c>
      <c r="Z97" s="111">
        <f t="shared" si="23"/>
        <v>8.2066470705708401</v>
      </c>
      <c r="AA97" s="111">
        <f t="shared" si="23"/>
        <v>7.6964387112328012</v>
      </c>
      <c r="AB97" s="111">
        <f t="shared" si="23"/>
        <v>7.6623973213038283</v>
      </c>
      <c r="AC97" s="111">
        <f t="shared" si="23"/>
        <v>7.6403426498245448</v>
      </c>
      <c r="AD97" s="111">
        <f t="shared" si="23"/>
        <v>7.6310143894936893</v>
      </c>
      <c r="AE97" s="111">
        <f t="shared" si="23"/>
        <v>7.6341991617587661</v>
      </c>
      <c r="AF97" s="111">
        <f t="shared" si="23"/>
        <v>8.8491408966551699</v>
      </c>
      <c r="AG97" s="111">
        <f t="shared" si="23"/>
        <v>8.9799028396803777</v>
      </c>
      <c r="AH97" s="111">
        <f t="shared" si="23"/>
        <v>9.1194827114611119</v>
      </c>
      <c r="AI97" s="111">
        <f t="shared" si="23"/>
        <v>9.2680291866422309</v>
      </c>
      <c r="AJ97" s="111">
        <f t="shared" si="23"/>
        <v>9.4257000477242414</v>
      </c>
      <c r="AK97" s="111">
        <f t="shared" si="23"/>
        <v>9.5926805320270532</v>
      </c>
      <c r="AL97" s="111">
        <f t="shared" si="23"/>
        <v>9.7691888942734924</v>
      </c>
      <c r="AM97" s="111">
        <f t="shared" si="23"/>
        <v>9.9554766538115231</v>
      </c>
      <c r="AN97" s="111">
        <f t="shared" si="23"/>
        <v>10.15182712505465</v>
      </c>
      <c r="AO97" s="111">
        <f t="shared" si="23"/>
        <v>10.358553830835714</v>
      </c>
      <c r="AP97" s="111">
        <f t="shared" si="23"/>
        <v>10.575999413333012</v>
      </c>
      <c r="AQ97" s="111">
        <f t="shared" si="23"/>
        <v>10.80453520211791</v>
      </c>
      <c r="AR97" s="111">
        <f t="shared" si="23"/>
        <v>11.044561409931967</v>
      </c>
      <c r="AS97" s="111">
        <f t="shared" si="23"/>
        <v>11.296507864850007</v>
      </c>
      <c r="AT97" s="111">
        <f t="shared" si="23"/>
        <v>11.560835181584888</v>
      </c>
      <c r="AU97" s="111">
        <f t="shared" si="23"/>
        <v>11.838036290190368</v>
      </c>
      <c r="AV97" s="111">
        <f t="shared" si="23"/>
        <v>12.128638261393991</v>
      </c>
      <c r="AW97" s="111">
        <f t="shared" si="23"/>
        <v>12.433204387628434</v>
      </c>
      <c r="AX97" s="111">
        <f t="shared" si="23"/>
        <v>12.752336495329855</v>
      </c>
      <c r="AY97" s="111">
        <f t="shared" si="23"/>
        <v>13.086677476985848</v>
      </c>
      <c r="AZ97" s="111">
        <f t="shared" si="23"/>
        <v>13.436914041232599</v>
      </c>
      <c r="BA97" s="111">
        <f t="shared" si="23"/>
        <v>13.803779686711378</v>
      </c>
      <c r="BB97" s="111">
        <f t="shared" si="23"/>
        <v>14.188057911048103</v>
      </c>
      <c r="BC97" s="111">
        <f t="shared" si="23"/>
        <v>14.590585670761985</v>
      </c>
      <c r="BD97" s="111">
        <f t="shared" si="23"/>
        <v>15.012257111559455</v>
      </c>
      <c r="BE97" s="111">
        <f t="shared" si="23"/>
        <v>15.454027591644261</v>
      </c>
      <c r="BF97" s="111">
        <f t="shared" si="23"/>
        <v>15.916918023607376</v>
      </c>
      <c r="BG97" s="111">
        <f t="shared" si="23"/>
        <v>16.402019563320867</v>
      </c>
      <c r="BH97" s="111">
        <f t="shared" si="23"/>
        <v>16.910498677174889</v>
      </c>
      <c r="BI97" s="111">
        <f t="shared" si="23"/>
        <v>17.443602622064439</v>
      </c>
    </row>
    <row r="98" spans="1:102" s="91" customFormat="1" ht="15">
      <c r="A98" s="118" t="s">
        <v>102</v>
      </c>
      <c r="B98" s="109">
        <f>+B95-B97</f>
        <v>55.224889907803444</v>
      </c>
      <c r="C98" s="91">
        <f t="shared" ref="C98:BI98" si="24">+C95-C97</f>
        <v>86.045075144117305</v>
      </c>
      <c r="D98" s="91">
        <f t="shared" si="24"/>
        <v>120.22684247935806</v>
      </c>
      <c r="E98" s="91">
        <f t="shared" si="24"/>
        <v>157.12225083133461</v>
      </c>
      <c r="F98" s="91">
        <f t="shared" si="24"/>
        <v>196.61167099519511</v>
      </c>
      <c r="G98" s="91">
        <f t="shared" si="24"/>
        <v>238.77793145619063</v>
      </c>
      <c r="H98" s="91">
        <f t="shared" si="24"/>
        <v>283.72166977410768</v>
      </c>
      <c r="I98" s="91">
        <f t="shared" si="24"/>
        <v>331.50246864759475</v>
      </c>
      <c r="J98" s="91">
        <f t="shared" si="24"/>
        <v>382.11689227295932</v>
      </c>
      <c r="K98" s="91">
        <f t="shared" si="24"/>
        <v>435.52924499816402</v>
      </c>
      <c r="L98" s="91">
        <f t="shared" si="24"/>
        <v>491.68460145168132</v>
      </c>
      <c r="M98" s="91">
        <f t="shared" si="24"/>
        <v>550.36927872949411</v>
      </c>
      <c r="N98" s="91">
        <f t="shared" si="24"/>
        <v>611.53918064801462</v>
      </c>
      <c r="O98" s="91">
        <f t="shared" si="24"/>
        <v>675.123382791175</v>
      </c>
      <c r="P98" s="91">
        <f t="shared" si="24"/>
        <v>741.07949033402633</v>
      </c>
      <c r="Q98" s="91">
        <f t="shared" si="24"/>
        <v>809.69609127973592</v>
      </c>
      <c r="R98" s="91">
        <f t="shared" si="24"/>
        <v>881.93702080831088</v>
      </c>
      <c r="S98" s="91">
        <f t="shared" si="24"/>
        <v>956.80556575242485</v>
      </c>
      <c r="T98" s="91">
        <f t="shared" si="24"/>
        <v>1034.0650177088776</v>
      </c>
      <c r="U98" s="91">
        <f t="shared" si="24"/>
        <v>1113.5477082532766</v>
      </c>
      <c r="V98" s="91">
        <f t="shared" si="24"/>
        <v>1195.1505978940272</v>
      </c>
      <c r="W98" s="91">
        <f t="shared" si="24"/>
        <v>1278.8525658104288</v>
      </c>
      <c r="X98" s="91">
        <f t="shared" si="24"/>
        <v>1364.7845940666296</v>
      </c>
      <c r="Y98" s="91">
        <f t="shared" si="24"/>
        <v>1453.7850230566396</v>
      </c>
      <c r="Z98" s="91">
        <f t="shared" si="24"/>
        <v>1543.8240096550564</v>
      </c>
      <c r="AA98" s="91">
        <f t="shared" si="24"/>
        <v>1635.8138902926</v>
      </c>
      <c r="AB98" s="91">
        <f t="shared" si="24"/>
        <v>1728.9547617927633</v>
      </c>
      <c r="AC98" s="91">
        <f t="shared" si="24"/>
        <v>1823.6889820597678</v>
      </c>
      <c r="AD98" s="91">
        <f t="shared" si="24"/>
        <v>1920.1305611429279</v>
      </c>
      <c r="AE98" s="91">
        <f t="shared" si="24"/>
        <v>2018.3737549872412</v>
      </c>
      <c r="AF98" s="91">
        <f t="shared" si="24"/>
        <v>2117.5087414900372</v>
      </c>
      <c r="AG98" s="91">
        <f t="shared" si="24"/>
        <v>2219.8865882354789</v>
      </c>
      <c r="AH98" s="91">
        <f t="shared" si="24"/>
        <v>2324.8470056126584</v>
      </c>
      <c r="AI98" s="91">
        <f t="shared" si="24"/>
        <v>2432.4253552085229</v>
      </c>
      <c r="AJ98" s="91">
        <f t="shared" si="24"/>
        <v>2542.6778550185222</v>
      </c>
      <c r="AK98" s="91">
        <f t="shared" si="24"/>
        <v>2655.6821171442739</v>
      </c>
      <c r="AL98" s="91">
        <f t="shared" si="24"/>
        <v>2771.5358123304964</v>
      </c>
      <c r="AM98" s="91">
        <f t="shared" si="24"/>
        <v>2890.3548087359259</v>
      </c>
      <c r="AN98" s="91">
        <f t="shared" si="24"/>
        <v>3012.2714076672492</v>
      </c>
      <c r="AO98" s="91">
        <f t="shared" si="24"/>
        <v>3137.4329225117986</v>
      </c>
      <c r="AP98" s="91">
        <f t="shared" si="24"/>
        <v>3266.0006626044983</v>
      </c>
      <c r="AQ98" s="91">
        <f t="shared" si="24"/>
        <v>3398.1493016128711</v>
      </c>
      <c r="AR98" s="91">
        <f t="shared" si="24"/>
        <v>3534.0665800944939</v>
      </c>
      <c r="AS98" s="91">
        <f t="shared" si="24"/>
        <v>3673.9532869511349</v>
      </c>
      <c r="AT98" s="91">
        <f t="shared" si="24"/>
        <v>3818.0234702998637</v>
      </c>
      <c r="AU98" s="91">
        <f t="shared" si="24"/>
        <v>3966.5048376653808</v>
      </c>
      <c r="AV98" s="91">
        <f t="shared" si="24"/>
        <v>4119.6393150501435</v>
      </c>
      <c r="AW98" s="91">
        <f t="shared" si="24"/>
        <v>4277.6837430072974</v>
      </c>
      <c r="AX98" s="91">
        <f t="shared" si="24"/>
        <v>4440.9106949375064</v>
      </c>
      <c r="AY98" s="91">
        <f t="shared" si="24"/>
        <v>4609.6094085020604</v>
      </c>
      <c r="AZ98" s="91">
        <f t="shared" si="24"/>
        <v>4784.08682550301</v>
      </c>
      <c r="BA98" s="91">
        <f t="shared" si="24"/>
        <v>4964.6687390793222</v>
      </c>
      <c r="BB98" s="91">
        <f t="shared" si="24"/>
        <v>5151.7010498397558</v>
      </c>
      <c r="BC98" s="91">
        <f t="shared" si="24"/>
        <v>5345.5511347967067</v>
      </c>
      <c r="BD98" s="91">
        <f t="shared" si="24"/>
        <v>5546.6093348388831</v>
      </c>
      <c r="BE98" s="91">
        <f t="shared" si="24"/>
        <v>5755.2905681078055</v>
      </c>
      <c r="BF98" s="91">
        <f t="shared" si="24"/>
        <v>5972.0360781190584</v>
      </c>
      <c r="BG98" s="91">
        <f t="shared" si="24"/>
        <v>6197.3153268666047</v>
      </c>
      <c r="BH98" s="91">
        <f t="shared" si="24"/>
        <v>6431.6280445234452</v>
      </c>
      <c r="BI98" s="91">
        <f t="shared" si="24"/>
        <v>6675.5064487498275</v>
      </c>
    </row>
    <row r="99" spans="1:102" s="89" customFormat="1" ht="15">
      <c r="A99" s="113"/>
      <c r="B99" s="72"/>
      <c r="C99" s="72"/>
      <c r="D99" s="72"/>
      <c r="E99" s="72"/>
      <c r="F99" s="72"/>
      <c r="G99" s="72"/>
    </row>
    <row r="100" spans="1:102">
      <c r="A100" s="86" t="s">
        <v>45</v>
      </c>
    </row>
    <row r="101" spans="1:102" s="94" customFormat="1" ht="15">
      <c r="A101" s="114" t="s">
        <v>46</v>
      </c>
      <c r="B101" s="94">
        <f t="shared" ref="B101:BI101" si="25">(B132/100)*B98</f>
        <v>13.559920631442088</v>
      </c>
      <c r="C101" s="94">
        <f t="shared" si="25"/>
        <v>19.879540980715007</v>
      </c>
      <c r="D101" s="94">
        <f t="shared" si="25"/>
        <v>26.956493205070867</v>
      </c>
      <c r="E101" s="94">
        <f t="shared" si="25"/>
        <v>34.763332422005988</v>
      </c>
      <c r="F101" s="94">
        <f t="shared" si="25"/>
        <v>43.302231392934871</v>
      </c>
      <c r="G101" s="94">
        <f t="shared" si="25"/>
        <v>52.58094652330189</v>
      </c>
      <c r="H101" s="94">
        <f t="shared" si="25"/>
        <v>62.602774442391336</v>
      </c>
      <c r="I101" s="94">
        <f t="shared" si="25"/>
        <v>73.350700738380851</v>
      </c>
      <c r="J101" s="94">
        <f t="shared" si="25"/>
        <v>84.81099016450051</v>
      </c>
      <c r="K101" s="94">
        <f t="shared" si="25"/>
        <v>96.965533708574284</v>
      </c>
      <c r="L101" s="94">
        <f t="shared" si="25"/>
        <v>109.80156299156351</v>
      </c>
      <c r="M101" s="94">
        <f t="shared" si="25"/>
        <v>123.25067691763964</v>
      </c>
      <c r="N101" s="94">
        <f t="shared" si="25"/>
        <v>137.29891856683798</v>
      </c>
      <c r="O101" s="94">
        <f t="shared" si="25"/>
        <v>151.92712963331505</v>
      </c>
      <c r="P101" s="94">
        <f t="shared" si="25"/>
        <v>167.12312254848561</v>
      </c>
      <c r="Q101" s="94">
        <f t="shared" si="25"/>
        <v>182.94971363133743</v>
      </c>
      <c r="R101" s="94">
        <f t="shared" si="25"/>
        <v>199.62343369369174</v>
      </c>
      <c r="S101" s="94">
        <f t="shared" si="25"/>
        <v>216.91931554907615</v>
      </c>
      <c r="T101" s="94">
        <f t="shared" si="25"/>
        <v>234.78822514870586</v>
      </c>
      <c r="U101" s="94">
        <f t="shared" si="25"/>
        <v>253.20963188029077</v>
      </c>
      <c r="V101" s="94">
        <f t="shared" si="25"/>
        <v>272.21425955927083</v>
      </c>
      <c r="W101" s="94">
        <f t="shared" si="25"/>
        <v>291.95495978410315</v>
      </c>
      <c r="X101" s="94">
        <f t="shared" si="25"/>
        <v>313.27634123655093</v>
      </c>
      <c r="Y101" s="94">
        <f t="shared" si="25"/>
        <v>333.70574004694856</v>
      </c>
      <c r="Z101" s="94">
        <f t="shared" si="25"/>
        <v>354.37353217533905</v>
      </c>
      <c r="AA101" s="94">
        <f t="shared" si="25"/>
        <v>375.48913778973667</v>
      </c>
      <c r="AB101" s="94">
        <f t="shared" si="25"/>
        <v>396.86894495491805</v>
      </c>
      <c r="AC101" s="94">
        <f t="shared" si="25"/>
        <v>418.61449369877778</v>
      </c>
      <c r="AD101" s="94">
        <f t="shared" si="25"/>
        <v>440.75195419591239</v>
      </c>
      <c r="AE101" s="94">
        <f t="shared" si="25"/>
        <v>463.30296221046882</v>
      </c>
      <c r="AF101" s="94">
        <f t="shared" si="25"/>
        <v>486.05867472008305</v>
      </c>
      <c r="AG101" s="94">
        <f t="shared" si="25"/>
        <v>509.55876212693323</v>
      </c>
      <c r="AH101" s="94">
        <f t="shared" si="25"/>
        <v>533.65165977066113</v>
      </c>
      <c r="AI101" s="94">
        <f t="shared" si="25"/>
        <v>558.3454846454265</v>
      </c>
      <c r="AJ101" s="94">
        <f t="shared" si="25"/>
        <v>583.65314118171784</v>
      </c>
      <c r="AK101" s="94">
        <f t="shared" si="25"/>
        <v>609.59244467092719</v>
      </c>
      <c r="AL101" s="94">
        <f t="shared" si="25"/>
        <v>636.18581471955076</v>
      </c>
      <c r="AM101" s="94">
        <f t="shared" si="25"/>
        <v>663.4598480176395</v>
      </c>
      <c r="AN101" s="94">
        <f t="shared" si="25"/>
        <v>691.44491336440171</v>
      </c>
      <c r="AO101" s="94">
        <f t="shared" si="25"/>
        <v>720.17482547257612</v>
      </c>
      <c r="AP101" s="94">
        <f t="shared" si="25"/>
        <v>749.68661172250677</v>
      </c>
      <c r="AQ101" s="94">
        <f t="shared" si="25"/>
        <v>780.02036717953217</v>
      </c>
      <c r="AR101" s="94">
        <f t="shared" si="25"/>
        <v>811.21918631821995</v>
      </c>
      <c r="AS101" s="94">
        <f t="shared" si="25"/>
        <v>843.32915876529978</v>
      </c>
      <c r="AT101" s="94">
        <f t="shared" si="25"/>
        <v>876.39941770358712</v>
      </c>
      <c r="AU101" s="94">
        <f t="shared" si="25"/>
        <v>910.48223173321151</v>
      </c>
      <c r="AV101" s="94">
        <f t="shared" si="25"/>
        <v>945.63313320208294</v>
      </c>
      <c r="AW101" s="94">
        <f t="shared" si="25"/>
        <v>981.91107798435212</v>
      </c>
      <c r="AX101" s="94">
        <f t="shared" si="25"/>
        <v>1019.3786333144747</v>
      </c>
      <c r="AY101" s="94">
        <f t="shared" si="25"/>
        <v>1058.1021915862912</v>
      </c>
      <c r="AZ101" s="94">
        <f t="shared" si="25"/>
        <v>1098.1522090499209</v>
      </c>
      <c r="BA101" s="94">
        <f t="shared" si="25"/>
        <v>1139.6034691422665</v>
      </c>
      <c r="BB101" s="94">
        <f t="shared" si="25"/>
        <v>1182.5353708231451</v>
      </c>
      <c r="BC101" s="94">
        <f t="shared" si="25"/>
        <v>1227.0322428040602</v>
      </c>
      <c r="BD101" s="94">
        <f t="shared" si="25"/>
        <v>1273.183684986697</v>
      </c>
      <c r="BE101" s="94">
        <f t="shared" si="25"/>
        <v>1321.0849388017205</v>
      </c>
      <c r="BF101" s="94">
        <f t="shared" si="25"/>
        <v>1370.8372884772477</v>
      </c>
      <c r="BG101" s="94">
        <f t="shared" si="25"/>
        <v>1422.5484955871257</v>
      </c>
      <c r="BH101" s="94">
        <f t="shared" si="25"/>
        <v>1476.3332695447546</v>
      </c>
      <c r="BI101" s="94">
        <f t="shared" si="25"/>
        <v>1532.3137770290878</v>
      </c>
    </row>
    <row r="102" spans="1:102" s="94" customFormat="1" ht="15">
      <c r="A102" s="114" t="s">
        <v>47</v>
      </c>
      <c r="B102" s="248">
        <f>+B13</f>
        <v>97.3</v>
      </c>
      <c r="C102" s="94">
        <f>+B102*(1-$B$10)^10+10*B101</f>
        <v>169.52561853615089</v>
      </c>
      <c r="D102" s="94">
        <f>+C102*(1-$B$10)^10+10*C101</f>
        <v>257.90533803532281</v>
      </c>
      <c r="E102" s="94">
        <f t="shared" ref="E102:BI102" si="26">+D102*(1-$B$10)^10+10*D101</f>
        <v>359.49096301032824</v>
      </c>
      <c r="F102" s="94">
        <f t="shared" si="26"/>
        <v>472.98007243254801</v>
      </c>
      <c r="G102" s="94">
        <f t="shared" si="26"/>
        <v>597.94026778351463</v>
      </c>
      <c r="H102" s="94">
        <f t="shared" si="26"/>
        <v>734.29834507675127</v>
      </c>
      <c r="I102" s="94">
        <f t="shared" si="26"/>
        <v>882.06174595328662</v>
      </c>
      <c r="J102" s="94">
        <f t="shared" si="26"/>
        <v>1041.0629210346831</v>
      </c>
      <c r="K102" s="94">
        <f t="shared" si="26"/>
        <v>1211.106096997328</v>
      </c>
      <c r="L102" s="94">
        <f t="shared" si="26"/>
        <v>1391.9419217823706</v>
      </c>
      <c r="M102" s="94">
        <f t="shared" si="26"/>
        <v>1583.3557679125086</v>
      </c>
      <c r="N102" s="94">
        <f t="shared" si="26"/>
        <v>1784.5887884554677</v>
      </c>
      <c r="O102" s="94">
        <f t="shared" si="26"/>
        <v>1995.2368206469814</v>
      </c>
      <c r="P102" s="94">
        <f t="shared" si="26"/>
        <v>2214.9673585864239</v>
      </c>
      <c r="Q102" s="94">
        <f t="shared" si="26"/>
        <v>2443.542588949188</v>
      </c>
      <c r="R102" s="94">
        <f t="shared" si="26"/>
        <v>2681.5077545460931</v>
      </c>
      <c r="S102" s="94">
        <f t="shared" si="26"/>
        <v>2931.2182779081031</v>
      </c>
      <c r="T102" s="94">
        <f t="shared" si="26"/>
        <v>3191.2457722243676</v>
      </c>
      <c r="U102" s="94">
        <f t="shared" si="26"/>
        <v>3460.6008493219715</v>
      </c>
      <c r="V102" s="94">
        <f t="shared" si="26"/>
        <v>3738.7332247532286</v>
      </c>
      <c r="W102" s="94">
        <f t="shared" si="26"/>
        <v>4025.7582643497071</v>
      </c>
      <c r="X102" s="94">
        <f t="shared" si="26"/>
        <v>4323.2447096741716</v>
      </c>
      <c r="Y102" s="94">
        <f t="shared" si="26"/>
        <v>4640.1856339052774</v>
      </c>
      <c r="Z102" s="94">
        <f t="shared" si="26"/>
        <v>4954.9900890740082</v>
      </c>
      <c r="AA102" s="94">
        <f t="shared" si="26"/>
        <v>5271.4335367226768</v>
      </c>
      <c r="AB102" s="94">
        <f t="shared" si="26"/>
        <v>5592.9266005726568</v>
      </c>
      <c r="AC102" s="94">
        <f t="shared" si="26"/>
        <v>5918.8223722306511</v>
      </c>
      <c r="AD102" s="94">
        <f t="shared" si="26"/>
        <v>6249.9106889661434</v>
      </c>
      <c r="AE102" s="94">
        <f t="shared" si="26"/>
        <v>6586.7286517521552</v>
      </c>
      <c r="AF102" s="94">
        <f t="shared" si="26"/>
        <v>6929.6798937596068</v>
      </c>
      <c r="AG102" s="94">
        <f t="shared" si="26"/>
        <v>7276.8167229492647</v>
      </c>
      <c r="AH102" s="94">
        <f t="shared" si="26"/>
        <v>7632.8567251208769</v>
      </c>
      <c r="AI102" s="94">
        <f t="shared" si="26"/>
        <v>7997.9291741285542</v>
      </c>
      <c r="AJ102" s="94">
        <f t="shared" si="26"/>
        <v>8372.1603149196926</v>
      </c>
      <c r="AK102" s="94">
        <f t="shared" si="26"/>
        <v>8755.723210690503</v>
      </c>
      <c r="AL102" s="94">
        <f t="shared" si="26"/>
        <v>9148.8563577602017</v>
      </c>
      <c r="AM102" s="94">
        <f t="shared" si="26"/>
        <v>9551.8671107183036</v>
      </c>
      <c r="AN102" s="94">
        <f t="shared" si="26"/>
        <v>9965.1286043841483</v>
      </c>
      <c r="AO102" s="94">
        <f t="shared" si="26"/>
        <v>10389.074630816573</v>
      </c>
      <c r="AP102" s="94">
        <f t="shared" si="26"/>
        <v>10824.194591081368</v>
      </c>
      <c r="AQ102" s="94">
        <f t="shared" si="26"/>
        <v>11271.029402582179</v>
      </c>
      <c r="AR102" s="94">
        <f t="shared" si="26"/>
        <v>11730.168622208912</v>
      </c>
      <c r="AS102" s="94">
        <f t="shared" si="26"/>
        <v>12202.24876048397</v>
      </c>
      <c r="AT102" s="94">
        <f t="shared" si="26"/>
        <v>12687.95265117071</v>
      </c>
      <c r="AU102" s="94">
        <f t="shared" si="26"/>
        <v>13188.009715508735</v>
      </c>
      <c r="AV102" s="94">
        <f t="shared" si="26"/>
        <v>13703.196972959347</v>
      </c>
      <c r="AW102" s="94">
        <f t="shared" si="26"/>
        <v>14234.340676935339</v>
      </c>
      <c r="AX102" s="94">
        <f t="shared" si="26"/>
        <v>14782.318482929315</v>
      </c>
      <c r="AY102" s="94">
        <f t="shared" si="26"/>
        <v>15348.062082833942</v>
      </c>
      <c r="AZ102" s="94">
        <f t="shared" si="26"/>
        <v>15932.56026146341</v>
      </c>
      <c r="BA102" s="94">
        <f t="shared" si="26"/>
        <v>16536.862349265521</v>
      </c>
      <c r="BB102" s="94">
        <f t="shared" si="26"/>
        <v>17162.082059512992</v>
      </c>
      <c r="BC102" s="94">
        <f t="shared" si="26"/>
        <v>17809.40170961064</v>
      </c>
      <c r="BD102" s="94">
        <f t="shared" si="26"/>
        <v>18480.076835261916</v>
      </c>
      <c r="BE102" s="94">
        <f t="shared" si="26"/>
        <v>19175.441213714243</v>
      </c>
      <c r="BF102" s="94">
        <f t="shared" si="26"/>
        <v>19896.912318644339</v>
      </c>
      <c r="BG102" s="94">
        <f t="shared" si="26"/>
        <v>20645.997234843864</v>
      </c>
      <c r="BH102" s="94">
        <f t="shared" si="26"/>
        <v>21424.299066025531</v>
      </c>
      <c r="BI102" s="94">
        <f t="shared" si="26"/>
        <v>22233.523874025217</v>
      </c>
    </row>
    <row r="103" spans="1:102" s="94" customFormat="1">
      <c r="A103" s="86" t="s">
        <v>126</v>
      </c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</row>
    <row r="104" spans="1:102" s="115" customFormat="1" ht="15">
      <c r="A104" s="116" t="s">
        <v>127</v>
      </c>
      <c r="B104" s="75">
        <f t="shared" ref="B104:BI104" si="27">+B16</f>
        <v>1.4999999999999999E-2</v>
      </c>
      <c r="C104" s="75">
        <f t="shared" si="27"/>
        <v>1.4999999999999999E-2</v>
      </c>
      <c r="D104" s="75">
        <f t="shared" si="27"/>
        <v>1.4999999999999999E-2</v>
      </c>
      <c r="E104" s="75">
        <f t="shared" si="27"/>
        <v>1.4999999999999999E-2</v>
      </c>
      <c r="F104" s="75">
        <f t="shared" si="27"/>
        <v>1.4999999999999999E-2</v>
      </c>
      <c r="G104" s="75">
        <f t="shared" si="27"/>
        <v>1.4999999999999999E-2</v>
      </c>
      <c r="H104" s="75">
        <f t="shared" si="27"/>
        <v>1.4999999999999999E-2</v>
      </c>
      <c r="I104" s="75">
        <f t="shared" si="27"/>
        <v>1.4999999999999999E-2</v>
      </c>
      <c r="J104" s="75">
        <f t="shared" si="27"/>
        <v>1.4999999999999999E-2</v>
      </c>
      <c r="K104" s="75">
        <f t="shared" si="27"/>
        <v>1.4999999999999999E-2</v>
      </c>
      <c r="L104" s="75">
        <f t="shared" si="27"/>
        <v>1.4999999999999999E-2</v>
      </c>
      <c r="M104" s="75">
        <f t="shared" si="27"/>
        <v>1.4999999999999999E-2</v>
      </c>
      <c r="N104" s="75">
        <f t="shared" si="27"/>
        <v>1.4999999999999999E-2</v>
      </c>
      <c r="O104" s="75">
        <f t="shared" si="27"/>
        <v>1.4999999999999999E-2</v>
      </c>
      <c r="P104" s="75">
        <f t="shared" si="27"/>
        <v>1.4999999999999999E-2</v>
      </c>
      <c r="Q104" s="75">
        <f t="shared" si="27"/>
        <v>1.4999999999999999E-2</v>
      </c>
      <c r="R104" s="75">
        <f t="shared" si="27"/>
        <v>1.4999999999999999E-2</v>
      </c>
      <c r="S104" s="75">
        <f t="shared" si="27"/>
        <v>1.4999999999999999E-2</v>
      </c>
      <c r="T104" s="75">
        <f t="shared" si="27"/>
        <v>1.4999999999999999E-2</v>
      </c>
      <c r="U104" s="75">
        <f t="shared" si="27"/>
        <v>1.4999999999999999E-2</v>
      </c>
      <c r="V104" s="75">
        <f t="shared" si="27"/>
        <v>1.4999999999999999E-2</v>
      </c>
      <c r="W104" s="75">
        <f t="shared" si="27"/>
        <v>1.4999999999999999E-2</v>
      </c>
      <c r="X104" s="75">
        <f t="shared" si="27"/>
        <v>1.4999999999999999E-2</v>
      </c>
      <c r="Y104" s="75">
        <f t="shared" si="27"/>
        <v>1.4999999999999999E-2</v>
      </c>
      <c r="Z104" s="75">
        <f t="shared" si="27"/>
        <v>1.4999999999999999E-2</v>
      </c>
      <c r="AA104" s="75">
        <f t="shared" si="27"/>
        <v>1.4999999999999999E-2</v>
      </c>
      <c r="AB104" s="75">
        <f t="shared" si="27"/>
        <v>1.4999999999999999E-2</v>
      </c>
      <c r="AC104" s="75">
        <f t="shared" si="27"/>
        <v>1.4999999999999999E-2</v>
      </c>
      <c r="AD104" s="75">
        <f t="shared" si="27"/>
        <v>1.4999999999999999E-2</v>
      </c>
      <c r="AE104" s="75">
        <f t="shared" si="27"/>
        <v>1.4999999999999999E-2</v>
      </c>
      <c r="AF104" s="75">
        <f t="shared" si="27"/>
        <v>1.4999999999999999E-2</v>
      </c>
      <c r="AG104" s="75">
        <f t="shared" si="27"/>
        <v>1.4999999999999999E-2</v>
      </c>
      <c r="AH104" s="75">
        <f t="shared" si="27"/>
        <v>1.4999999999999999E-2</v>
      </c>
      <c r="AI104" s="75">
        <f t="shared" si="27"/>
        <v>1.4999999999999999E-2</v>
      </c>
      <c r="AJ104" s="75">
        <f t="shared" si="27"/>
        <v>1.4999999999999999E-2</v>
      </c>
      <c r="AK104" s="75">
        <f t="shared" si="27"/>
        <v>1.4999999999999999E-2</v>
      </c>
      <c r="AL104" s="75">
        <f t="shared" si="27"/>
        <v>1.4999999999999999E-2</v>
      </c>
      <c r="AM104" s="75">
        <f t="shared" si="27"/>
        <v>1.4999999999999999E-2</v>
      </c>
      <c r="AN104" s="75">
        <f t="shared" si="27"/>
        <v>1.4999999999999999E-2</v>
      </c>
      <c r="AO104" s="75">
        <f t="shared" si="27"/>
        <v>1.4999999999999999E-2</v>
      </c>
      <c r="AP104" s="75">
        <f t="shared" si="27"/>
        <v>1.4999999999999999E-2</v>
      </c>
      <c r="AQ104" s="75">
        <f t="shared" si="27"/>
        <v>1.4999999999999999E-2</v>
      </c>
      <c r="AR104" s="75">
        <f t="shared" si="27"/>
        <v>1.4999999999999999E-2</v>
      </c>
      <c r="AS104" s="75">
        <f t="shared" si="27"/>
        <v>1.4999999999999999E-2</v>
      </c>
      <c r="AT104" s="75">
        <f t="shared" si="27"/>
        <v>1.4999999999999999E-2</v>
      </c>
      <c r="AU104" s="75">
        <f t="shared" si="27"/>
        <v>1.4999999999999999E-2</v>
      </c>
      <c r="AV104" s="75">
        <f t="shared" si="27"/>
        <v>1.4999999999999999E-2</v>
      </c>
      <c r="AW104" s="75">
        <f t="shared" si="27"/>
        <v>1.4999999999999999E-2</v>
      </c>
      <c r="AX104" s="75">
        <f t="shared" si="27"/>
        <v>1.4999999999999999E-2</v>
      </c>
      <c r="AY104" s="75">
        <f t="shared" si="27"/>
        <v>1.4999999999999999E-2</v>
      </c>
      <c r="AZ104" s="75">
        <f t="shared" si="27"/>
        <v>1.4999999999999999E-2</v>
      </c>
      <c r="BA104" s="75">
        <f t="shared" si="27"/>
        <v>1.4999999999999999E-2</v>
      </c>
      <c r="BB104" s="75">
        <f t="shared" si="27"/>
        <v>1.4999999999999999E-2</v>
      </c>
      <c r="BC104" s="75">
        <f t="shared" si="27"/>
        <v>1.4999999999999999E-2</v>
      </c>
      <c r="BD104" s="75">
        <f t="shared" si="27"/>
        <v>1.4999999999999999E-2</v>
      </c>
      <c r="BE104" s="75">
        <f t="shared" si="27"/>
        <v>1.4999999999999999E-2</v>
      </c>
      <c r="BF104" s="75">
        <f t="shared" si="27"/>
        <v>1.4999999999999999E-2</v>
      </c>
      <c r="BG104" s="75">
        <f t="shared" si="27"/>
        <v>1.4999999999999999E-2</v>
      </c>
      <c r="BH104" s="75">
        <f t="shared" si="27"/>
        <v>1.4999999999999999E-2</v>
      </c>
      <c r="BI104" s="75">
        <f t="shared" si="27"/>
        <v>1.4999999999999999E-2</v>
      </c>
    </row>
    <row r="105" spans="1:102" s="115" customFormat="1" ht="15">
      <c r="A105" s="116" t="s">
        <v>142</v>
      </c>
      <c r="B105" s="75">
        <f>+$B$9*B92/B102</f>
        <v>0.17062692702980473</v>
      </c>
      <c r="C105" s="75">
        <f t="shared" ref="C105:BI105" si="28">+$B$9*C92/C102</f>
        <v>0.15277091368116219</v>
      </c>
      <c r="D105" s="75">
        <f t="shared" si="28"/>
        <v>0.14065445155888678</v>
      </c>
      <c r="E105" s="75">
        <f t="shared" si="28"/>
        <v>0.13223463863637885</v>
      </c>
      <c r="F105" s="75">
        <f t="shared" si="28"/>
        <v>0.12613868098233907</v>
      </c>
      <c r="G105" s="75">
        <f t="shared" si="28"/>
        <v>0.12154849544367753</v>
      </c>
      <c r="H105" s="75">
        <f t="shared" si="28"/>
        <v>0.11796741011516486</v>
      </c>
      <c r="I105" s="75">
        <f t="shared" si="28"/>
        <v>0.11508524716156658</v>
      </c>
      <c r="J105" s="75">
        <f t="shared" si="28"/>
        <v>0.11271304361428976</v>
      </c>
      <c r="K105" s="75">
        <f t="shared" si="28"/>
        <v>0.11072023601808346</v>
      </c>
      <c r="L105" s="75">
        <f t="shared" si="28"/>
        <v>0.10901658601474355</v>
      </c>
      <c r="M105" s="75">
        <f t="shared" si="28"/>
        <v>0.10753492170690367</v>
      </c>
      <c r="N105" s="75">
        <f t="shared" si="28"/>
        <v>0.10624939344595896</v>
      </c>
      <c r="O105" s="75">
        <f t="shared" si="28"/>
        <v>0.10512391599914028</v>
      </c>
      <c r="P105" s="75">
        <f t="shared" si="28"/>
        <v>0.1041292304900126</v>
      </c>
      <c r="Q105" s="75">
        <f t="shared" si="28"/>
        <v>0.10324098949070129</v>
      </c>
      <c r="R105" s="75">
        <f t="shared" si="28"/>
        <v>0.10242054296167451</v>
      </c>
      <c r="S105" s="75">
        <f t="shared" si="28"/>
        <v>0.10159765301311557</v>
      </c>
      <c r="T105" s="75">
        <f t="shared" si="28"/>
        <v>0.10080983759576295</v>
      </c>
      <c r="U105" s="75">
        <f t="shared" si="28"/>
        <v>0.10007395125653436</v>
      </c>
      <c r="V105" s="75">
        <f t="shared" si="28"/>
        <v>9.9393289949385885E-2</v>
      </c>
      <c r="W105" s="75">
        <f t="shared" si="28"/>
        <v>9.8758473969198388E-2</v>
      </c>
      <c r="X105" s="75">
        <f t="shared" si="28"/>
        <v>9.8139549591050229E-2</v>
      </c>
      <c r="Y105" s="75">
        <f t="shared" si="28"/>
        <v>9.7405827784463883E-2</v>
      </c>
      <c r="Z105" s="75">
        <f t="shared" si="28"/>
        <v>9.6882131570861382E-2</v>
      </c>
      <c r="AA105" s="75">
        <f t="shared" si="28"/>
        <v>9.6484306301169845E-2</v>
      </c>
      <c r="AB105" s="75">
        <f t="shared" si="28"/>
        <v>9.615255528290334E-2</v>
      </c>
      <c r="AC105" s="75">
        <f t="shared" si="28"/>
        <v>9.5886584793349453E-2</v>
      </c>
      <c r="AD105" s="75">
        <f t="shared" si="28"/>
        <v>9.5670696524877294E-2</v>
      </c>
      <c r="AE105" s="75">
        <f t="shared" si="28"/>
        <v>9.5495028936203916E-2</v>
      </c>
      <c r="AF105" s="75">
        <f t="shared" si="28"/>
        <v>9.5353034154756267E-2</v>
      </c>
      <c r="AG105" s="75">
        <f t="shared" si="28"/>
        <v>9.5261054707528228E-2</v>
      </c>
      <c r="AH105" s="75">
        <f t="shared" si="28"/>
        <v>9.5174254787412094E-2</v>
      </c>
      <c r="AI105" s="75">
        <f t="shared" si="28"/>
        <v>9.5094264972332046E-2</v>
      </c>
      <c r="AJ105" s="75">
        <f t="shared" si="28"/>
        <v>9.5022668542191852E-2</v>
      </c>
      <c r="AK105" s="75">
        <f t="shared" si="28"/>
        <v>9.4960619586509837E-2</v>
      </c>
      <c r="AL105" s="75">
        <f t="shared" si="28"/>
        <v>9.4908789039147456E-2</v>
      </c>
      <c r="AM105" s="75">
        <f t="shared" si="28"/>
        <v>9.4867436945645436E-2</v>
      </c>
      <c r="AN105" s="75">
        <f t="shared" si="28"/>
        <v>9.4836517344311214E-2</v>
      </c>
      <c r="AO105" s="75">
        <f t="shared" si="28"/>
        <v>9.4815776766945192E-2</v>
      </c>
      <c r="AP105" s="75">
        <f t="shared" si="28"/>
        <v>9.4804833456196433E-2</v>
      </c>
      <c r="AQ105" s="75">
        <f t="shared" si="28"/>
        <v>9.4803235872601671E-2</v>
      </c>
      <c r="AR105" s="75">
        <f t="shared" si="28"/>
        <v>9.4810503405658497E-2</v>
      </c>
      <c r="AS105" s="75">
        <f t="shared" si="28"/>
        <v>9.4826153281474201E-2</v>
      </c>
      <c r="AT105" s="75">
        <f t="shared" si="28"/>
        <v>9.48497173968115E-2</v>
      </c>
      <c r="AU105" s="75">
        <f t="shared" si="28"/>
        <v>9.488075211058998E-2</v>
      </c>
      <c r="AV105" s="75">
        <f t="shared" si="28"/>
        <v>9.4918843282199516E-2</v>
      </c>
      <c r="AW105" s="75">
        <f t="shared" si="28"/>
        <v>9.496360820812276E-2</v>
      </c>
      <c r="AX105" s="75">
        <f t="shared" si="28"/>
        <v>9.5014695609850652E-2</v>
      </c>
      <c r="AY105" s="75">
        <f t="shared" si="28"/>
        <v>9.507178445724758E-2</v>
      </c>
      <c r="AZ105" s="75">
        <f t="shared" si="28"/>
        <v>9.5134582148179284E-2</v>
      </c>
      <c r="BA105" s="75">
        <f t="shared" si="28"/>
        <v>9.5202822381989752E-2</v>
      </c>
      <c r="BB105" s="75">
        <f t="shared" si="28"/>
        <v>9.5276262939464007E-2</v>
      </c>
      <c r="BC105" s="75">
        <f t="shared" si="28"/>
        <v>9.5354683498219239E-2</v>
      </c>
      <c r="BD105" s="75">
        <f t="shared" si="28"/>
        <v>9.5437883557354497E-2</v>
      </c>
      <c r="BE105" s="75">
        <f t="shared" si="28"/>
        <v>9.5525680509575342E-2</v>
      </c>
      <c r="BF105" s="75">
        <f t="shared" si="28"/>
        <v>9.5617907876524147E-2</v>
      </c>
      <c r="BG105" s="75">
        <f t="shared" si="28"/>
        <v>9.5714413709269613E-2</v>
      </c>
      <c r="BH105" s="75">
        <f t="shared" si="28"/>
        <v>9.5815059147844842E-2</v>
      </c>
      <c r="BI105" s="75">
        <f t="shared" si="28"/>
        <v>9.5919717129355556E-2</v>
      </c>
    </row>
    <row r="106" spans="1:102" s="115" customFormat="1" ht="15">
      <c r="A106" s="116" t="s">
        <v>143</v>
      </c>
      <c r="B106" s="75">
        <f>+$B$9*B92/B102*(1-(1-$B$10)^10)/$B$10/10</f>
        <v>0.11113299627399587</v>
      </c>
      <c r="C106" s="75">
        <f t="shared" ref="C106:BI106" si="29">+$B$9*C92/C102*(1-(1-$B$10)^10)/$B$10/10</f>
        <v>9.9502989806162789E-2</v>
      </c>
      <c r="D106" s="75">
        <f t="shared" si="29"/>
        <v>9.1611276796213087E-2</v>
      </c>
      <c r="E106" s="75">
        <f t="shared" si="29"/>
        <v>8.6127271109459058E-2</v>
      </c>
      <c r="F106" s="75">
        <f t="shared" si="29"/>
        <v>8.2156842461145532E-2</v>
      </c>
      <c r="G106" s="75">
        <f t="shared" si="29"/>
        <v>7.916715565587408E-2</v>
      </c>
      <c r="H106" s="75">
        <f t="shared" si="29"/>
        <v>7.68347175735722E-2</v>
      </c>
      <c r="I106" s="75">
        <f t="shared" si="29"/>
        <v>7.4957502702748563E-2</v>
      </c>
      <c r="J106" s="75">
        <f t="shared" si="29"/>
        <v>7.3412435387935918E-2</v>
      </c>
      <c r="K106" s="75">
        <f t="shared" si="29"/>
        <v>7.2114476835794264E-2</v>
      </c>
      <c r="L106" s="75">
        <f t="shared" si="29"/>
        <v>7.1004852858095283E-2</v>
      </c>
      <c r="M106" s="75">
        <f t="shared" si="29"/>
        <v>7.0039812949864846E-2</v>
      </c>
      <c r="N106" s="75">
        <f t="shared" si="29"/>
        <v>6.9202520677650814E-2</v>
      </c>
      <c r="O106" s="75">
        <f t="shared" si="29"/>
        <v>6.8469472951356594E-2</v>
      </c>
      <c r="P106" s="75">
        <f t="shared" si="29"/>
        <v>6.7821612833941627E-2</v>
      </c>
      <c r="Q106" s="75">
        <f t="shared" si="29"/>
        <v>6.7243082320703057E-2</v>
      </c>
      <c r="R106" s="75">
        <f t="shared" si="29"/>
        <v>6.6708707807602796E-2</v>
      </c>
      <c r="S106" s="75">
        <f t="shared" si="29"/>
        <v>6.6172741842681349E-2</v>
      </c>
      <c r="T106" s="75">
        <f t="shared" si="29"/>
        <v>6.5659620676137981E-2</v>
      </c>
      <c r="U106" s="75">
        <f t="shared" si="29"/>
        <v>6.51803220377625E-2</v>
      </c>
      <c r="V106" s="75">
        <f t="shared" si="29"/>
        <v>6.4736992653426986E-2</v>
      </c>
      <c r="W106" s="75">
        <f t="shared" si="29"/>
        <v>6.4323523318961823E-2</v>
      </c>
      <c r="X106" s="75">
        <f t="shared" si="29"/>
        <v>6.3920404527526231E-2</v>
      </c>
      <c r="Y106" s="75">
        <f t="shared" si="29"/>
        <v>6.3442515695927765E-2</v>
      </c>
      <c r="Z106" s="75">
        <f t="shared" si="29"/>
        <v>6.3101421061170462E-2</v>
      </c>
      <c r="AA106" s="75">
        <f t="shared" si="29"/>
        <v>6.2842308885947329E-2</v>
      </c>
      <c r="AB106" s="75">
        <f t="shared" si="29"/>
        <v>6.2626232295231579E-2</v>
      </c>
      <c r="AC106" s="75">
        <f t="shared" si="29"/>
        <v>6.2452999981087963E-2</v>
      </c>
      <c r="AD106" s="75">
        <f t="shared" si="29"/>
        <v>6.2312387297302575E-2</v>
      </c>
      <c r="AE106" s="75">
        <f t="shared" si="29"/>
        <v>6.2197971209423955E-2</v>
      </c>
      <c r="AF106" s="75">
        <f t="shared" si="29"/>
        <v>6.210548694687381E-2</v>
      </c>
      <c r="AG106" s="75">
        <f t="shared" si="29"/>
        <v>6.2045578749826504E-2</v>
      </c>
      <c r="AH106" s="75">
        <f t="shared" si="29"/>
        <v>6.1989044090457267E-2</v>
      </c>
      <c r="AI106" s="75">
        <f t="shared" si="29"/>
        <v>6.1936944999323215E-2</v>
      </c>
      <c r="AJ106" s="75">
        <f t="shared" si="29"/>
        <v>6.1890312700761042E-2</v>
      </c>
      <c r="AK106" s="75">
        <f t="shared" si="29"/>
        <v>6.1849898878156062E-2</v>
      </c>
      <c r="AL106" s="75">
        <f t="shared" si="29"/>
        <v>6.181614052519753E-2</v>
      </c>
      <c r="AM106" s="75">
        <f t="shared" si="29"/>
        <v>6.1789207015152656E-2</v>
      </c>
      <c r="AN106" s="75">
        <f t="shared" si="29"/>
        <v>6.1769068412180161E-2</v>
      </c>
      <c r="AO106" s="75">
        <f t="shared" si="29"/>
        <v>6.1755559626976909E-2</v>
      </c>
      <c r="AP106" s="75">
        <f t="shared" si="29"/>
        <v>6.1748432012749557E-2</v>
      </c>
      <c r="AQ106" s="75">
        <f t="shared" si="29"/>
        <v>6.1747391472110537E-2</v>
      </c>
      <c r="AR106" s="75">
        <f t="shared" si="29"/>
        <v>6.1752124973077735E-2</v>
      </c>
      <c r="AS106" s="75">
        <f t="shared" si="29"/>
        <v>6.1762318074606269E-2</v>
      </c>
      <c r="AT106" s="75">
        <f t="shared" si="29"/>
        <v>6.1777665890965415E-2</v>
      </c>
      <c r="AU106" s="75">
        <f t="shared" si="29"/>
        <v>6.179787946915466E-2</v>
      </c>
      <c r="AV106" s="75">
        <f t="shared" si="29"/>
        <v>6.1822689070465807E-2</v>
      </c>
      <c r="AW106" s="75">
        <f t="shared" si="29"/>
        <v>6.1851845431846943E-2</v>
      </c>
      <c r="AX106" s="75">
        <f t="shared" si="29"/>
        <v>6.1885119758031591E-2</v>
      </c>
      <c r="AY106" s="75">
        <f t="shared" si="29"/>
        <v>6.1922302955171052E-2</v>
      </c>
      <c r="AZ106" s="75">
        <f t="shared" si="29"/>
        <v>6.1963204445186805E-2</v>
      </c>
      <c r="BA106" s="75">
        <f t="shared" si="29"/>
        <v>6.200765078072018E-2</v>
      </c>
      <c r="BB106" s="75">
        <f t="shared" si="29"/>
        <v>6.2055484199174241E-2</v>
      </c>
      <c r="BC106" s="75">
        <f t="shared" si="29"/>
        <v>6.210656119983092E-2</v>
      </c>
      <c r="BD106" s="75">
        <f t="shared" si="29"/>
        <v>6.216075119213068E-2</v>
      </c>
      <c r="BE106" s="75">
        <f t="shared" si="29"/>
        <v>6.2217935240005615E-2</v>
      </c>
      <c r="BF106" s="75">
        <f t="shared" si="29"/>
        <v>6.2278004912512189E-2</v>
      </c>
      <c r="BG106" s="75">
        <f t="shared" si="29"/>
        <v>6.2340861242035417E-2</v>
      </c>
      <c r="BH106" s="75">
        <f t="shared" si="29"/>
        <v>6.2406413786085045E-2</v>
      </c>
      <c r="BI106" s="75">
        <f t="shared" si="29"/>
        <v>6.2474579785858596E-2</v>
      </c>
    </row>
    <row r="107" spans="1:102" s="115" customFormat="1" ht="15">
      <c r="A107" s="116" t="s">
        <v>141</v>
      </c>
      <c r="B107" s="75">
        <f>+C148</f>
        <v>6.4001915627781125E-2</v>
      </c>
      <c r="C107" s="75">
        <f t="shared" ref="C107:BI107" si="30">+D148</f>
        <v>5.6488645819428696E-2</v>
      </c>
      <c r="D107" s="75">
        <f t="shared" si="30"/>
        <v>5.0976439318365596E-2</v>
      </c>
      <c r="E107" s="75">
        <f t="shared" si="30"/>
        <v>4.6743061908250949E-2</v>
      </c>
      <c r="F107" s="75">
        <f t="shared" si="30"/>
        <v>4.3396389108141253E-2</v>
      </c>
      <c r="G107" s="75">
        <f t="shared" si="30"/>
        <v>4.0675789413256114E-2</v>
      </c>
      <c r="H107" s="75">
        <f t="shared" si="30"/>
        <v>3.8422356219487863E-2</v>
      </c>
      <c r="I107" s="75">
        <f t="shared" si="30"/>
        <v>3.6508754767347273E-2</v>
      </c>
      <c r="J107" s="75">
        <f t="shared" si="30"/>
        <v>3.4865844302147453E-2</v>
      </c>
      <c r="K107" s="75">
        <f t="shared" si="30"/>
        <v>3.3439553086087148E-2</v>
      </c>
      <c r="L107" s="75">
        <f t="shared" si="30"/>
        <v>3.2157974653846955E-2</v>
      </c>
      <c r="M107" s="75">
        <f t="shared" si="30"/>
        <v>3.1043655717680307E-2</v>
      </c>
      <c r="N107" s="75">
        <f t="shared" si="30"/>
        <v>3.0060274741231297E-2</v>
      </c>
      <c r="O107" s="75">
        <f t="shared" si="30"/>
        <v>2.9192148107719751E-2</v>
      </c>
      <c r="P107" s="75">
        <f t="shared" si="30"/>
        <v>2.8482963581590859E-2</v>
      </c>
      <c r="Q107" s="75">
        <f t="shared" si="30"/>
        <v>2.8014915163269816E-2</v>
      </c>
      <c r="R107" s="75">
        <f t="shared" si="30"/>
        <v>2.7408013690024324E-2</v>
      </c>
      <c r="S107" s="75">
        <f t="shared" si="30"/>
        <v>2.6823404017531471E-2</v>
      </c>
      <c r="T107" s="75">
        <f t="shared" si="30"/>
        <v>2.6270325294841967E-2</v>
      </c>
      <c r="U107" s="75">
        <f t="shared" si="30"/>
        <v>2.5749704629513648E-2</v>
      </c>
      <c r="V107" s="75">
        <f t="shared" si="30"/>
        <v>2.5253069793978566E-2</v>
      </c>
      <c r="W107" s="75">
        <f t="shared" si="30"/>
        <v>2.4700911025518746E-2</v>
      </c>
      <c r="X107" s="75">
        <f t="shared" si="30"/>
        <v>2.4663932860856441E-2</v>
      </c>
      <c r="Y107" s="75">
        <f t="shared" si="30"/>
        <v>2.4190351200755078E-2</v>
      </c>
      <c r="Z107" s="75">
        <f t="shared" si="30"/>
        <v>2.3850286656649011E-2</v>
      </c>
      <c r="AA107" s="75">
        <f t="shared" si="30"/>
        <v>2.3466194761758707E-2</v>
      </c>
      <c r="AB107" s="75">
        <f t="shared" si="30"/>
        <v>2.3154252364477435E-2</v>
      </c>
      <c r="AC107" s="75">
        <f t="shared" si="30"/>
        <v>2.2876120541328815E-2</v>
      </c>
      <c r="AD107" s="75">
        <f t="shared" si="30"/>
        <v>2.2625614714950171E-2</v>
      </c>
      <c r="AE107" s="75">
        <f t="shared" si="30"/>
        <v>2.2326422372269672E-2</v>
      </c>
      <c r="AF107" s="75">
        <f t="shared" si="30"/>
        <v>2.2214126860761629E-2</v>
      </c>
      <c r="AG107" s="75">
        <f t="shared" si="30"/>
        <v>2.2058091499877586E-2</v>
      </c>
      <c r="AH107" s="75">
        <f t="shared" si="30"/>
        <v>2.1910387812067222E-2</v>
      </c>
      <c r="AI107" s="75">
        <f t="shared" si="30"/>
        <v>2.1771571103971654E-2</v>
      </c>
      <c r="AJ107" s="75">
        <f t="shared" si="30"/>
        <v>2.1642037462192842E-2</v>
      </c>
      <c r="AK107" s="75">
        <f t="shared" si="30"/>
        <v>2.1521950213186258E-2</v>
      </c>
      <c r="AL107" s="75">
        <f t="shared" si="30"/>
        <v>2.141126141854155E-2</v>
      </c>
      <c r="AM107" s="75">
        <f t="shared" si="30"/>
        <v>2.1309762882691041E-2</v>
      </c>
      <c r="AN107" s="75">
        <f t="shared" si="30"/>
        <v>2.1217138587067197E-2</v>
      </c>
      <c r="AO107" s="75">
        <f t="shared" si="30"/>
        <v>2.1133008393488417E-2</v>
      </c>
      <c r="AP107" s="75">
        <f t="shared" si="30"/>
        <v>2.1056960884063614E-2</v>
      </c>
      <c r="AQ107" s="75">
        <f t="shared" si="30"/>
        <v>2.0988576395092551E-2</v>
      </c>
      <c r="AR107" s="75">
        <f t="shared" si="30"/>
        <v>2.0927442258273254E-2</v>
      </c>
      <c r="AS107" s="75">
        <f t="shared" si="30"/>
        <v>2.0873162272237566E-2</v>
      </c>
      <c r="AT107" s="75">
        <f t="shared" si="30"/>
        <v>2.0825362101006384E-2</v>
      </c>
      <c r="AU107" s="75">
        <f t="shared" si="30"/>
        <v>2.0783691903612178E-2</v>
      </c>
      <c r="AV107" s="75">
        <f t="shared" si="30"/>
        <v>2.0747827146797126E-2</v>
      </c>
      <c r="AW107" s="75">
        <f t="shared" si="30"/>
        <v>2.0717468271253647E-2</v>
      </c>
      <c r="AX107" s="75">
        <f t="shared" si="30"/>
        <v>2.0692339670927096E-2</v>
      </c>
      <c r="AY107" s="75">
        <f t="shared" si="30"/>
        <v>2.0672188292821581E-2</v>
      </c>
      <c r="AZ107" s="75">
        <f t="shared" si="30"/>
        <v>2.0656782058172674E-2</v>
      </c>
      <c r="BA107" s="75">
        <f t="shared" si="30"/>
        <v>2.0645908232667098E-2</v>
      </c>
      <c r="BB107" s="75">
        <f t="shared" si="30"/>
        <v>2.0639371824026087E-2</v>
      </c>
      <c r="BC107" s="75">
        <f t="shared" si="30"/>
        <v>2.0636994052507296E-2</v>
      </c>
      <c r="BD107" s="75">
        <f t="shared" si="30"/>
        <v>2.0638610918523481E-2</v>
      </c>
      <c r="BE107" s="75">
        <f t="shared" si="30"/>
        <v>2.064407187793349E-2</v>
      </c>
      <c r="BF107" s="75">
        <f t="shared" si="30"/>
        <v>2.0653238627064585E-2</v>
      </c>
      <c r="BG107" s="75">
        <f t="shared" si="30"/>
        <v>2.0665983994442527E-2</v>
      </c>
      <c r="BH107" s="75">
        <f t="shared" si="30"/>
        <v>1.4999999999999902E-2</v>
      </c>
      <c r="BI107" s="75">
        <f t="shared" si="30"/>
        <v>0</v>
      </c>
    </row>
    <row r="108" spans="1:102">
      <c r="A108" s="86" t="s">
        <v>7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1:102" s="94" customFormat="1" ht="15">
      <c r="A109" s="114" t="s">
        <v>48</v>
      </c>
      <c r="B109" s="94">
        <f t="shared" ref="B109:BM109" si="31">+B110+B52</f>
        <v>9.5896907537688438</v>
      </c>
      <c r="C109" s="94">
        <f t="shared" si="31"/>
        <v>9.84119876247766</v>
      </c>
      <c r="D109" s="94">
        <f t="shared" si="31"/>
        <v>10.434695215834349</v>
      </c>
      <c r="E109" s="94">
        <f t="shared" si="31"/>
        <v>10.719613606522881</v>
      </c>
      <c r="F109" s="94">
        <f t="shared" si="31"/>
        <v>10.655620000203154</v>
      </c>
      <c r="G109" s="94">
        <f t="shared" si="31"/>
        <v>10.330649334799409</v>
      </c>
      <c r="H109" s="94">
        <f t="shared" si="31"/>
        <v>9.8028806867184208</v>
      </c>
      <c r="I109" s="94">
        <f t="shared" si="31"/>
        <v>9.1085401234900445</v>
      </c>
      <c r="J109" s="94">
        <f t="shared" si="31"/>
        <v>8.2713705177390704</v>
      </c>
      <c r="K109" s="94">
        <f t="shared" si="31"/>
        <v>7.3059703987102074</v>
      </c>
      <c r="L109" s="94">
        <f t="shared" si="31"/>
        <v>6.2268368216125927</v>
      </c>
      <c r="M109" s="94">
        <f t="shared" si="31"/>
        <v>5.0591169159016838</v>
      </c>
      <c r="N109" s="94">
        <f t="shared" si="31"/>
        <v>3.8219148917998815</v>
      </c>
      <c r="O109" s="94">
        <f t="shared" si="31"/>
        <v>2.5128748751586771</v>
      </c>
      <c r="P109" s="94">
        <f t="shared" si="31"/>
        <v>1.1408428547836273</v>
      </c>
      <c r="Q109" s="94">
        <f t="shared" si="31"/>
        <v>5.6294994765174286E-2</v>
      </c>
      <c r="R109" s="94">
        <f t="shared" si="31"/>
        <v>4.503599627370504E-2</v>
      </c>
      <c r="S109" s="94">
        <f t="shared" si="31"/>
        <v>3.6028797018964033E-2</v>
      </c>
      <c r="T109" s="94">
        <f t="shared" si="31"/>
        <v>2.8823037615171229E-2</v>
      </c>
      <c r="U109" s="94">
        <f t="shared" si="31"/>
        <v>2.3058430092136983E-2</v>
      </c>
      <c r="V109" s="94">
        <f t="shared" si="31"/>
        <v>1.8446744073709592E-2</v>
      </c>
      <c r="W109" s="94">
        <f t="shared" si="31"/>
        <v>1.4757395258967677E-2</v>
      </c>
      <c r="X109" s="94">
        <f t="shared" si="31"/>
        <v>1.180591620717414E-2</v>
      </c>
      <c r="Y109" s="94">
        <f t="shared" si="31"/>
        <v>9.444732965739314E-3</v>
      </c>
      <c r="Z109" s="94">
        <f t="shared" si="31"/>
        <v>7.5557863725914517E-3</v>
      </c>
      <c r="AA109" s="94">
        <f t="shared" si="31"/>
        <v>0.76693505436190379</v>
      </c>
      <c r="AB109" s="94">
        <f t="shared" si="31"/>
        <v>0.94683554046040697</v>
      </c>
      <c r="AC109" s="94">
        <f t="shared" si="31"/>
        <v>1.1235908403608337</v>
      </c>
      <c r="AD109" s="94">
        <f t="shared" si="31"/>
        <v>1.2964732565071686</v>
      </c>
      <c r="AE109" s="94">
        <f t="shared" si="31"/>
        <v>1.4658234510612775</v>
      </c>
      <c r="AF109" s="94">
        <f t="shared" si="31"/>
        <v>1.9807040628566147E-3</v>
      </c>
      <c r="AG109" s="94">
        <f t="shared" si="31"/>
        <v>1.5845632502852923E-3</v>
      </c>
      <c r="AH109" s="94">
        <f t="shared" si="31"/>
        <v>1.2676506002282338E-3</v>
      </c>
      <c r="AI109" s="94">
        <f t="shared" si="31"/>
        <v>1.0141204801825871E-3</v>
      </c>
      <c r="AJ109" s="94">
        <f t="shared" si="31"/>
        <v>8.1129638414606997E-4</v>
      </c>
      <c r="AK109" s="94">
        <f t="shared" si="31"/>
        <v>6.4903710731685591E-4</v>
      </c>
      <c r="AL109" s="94">
        <f t="shared" si="31"/>
        <v>5.1922968585348486E-4</v>
      </c>
      <c r="AM109" s="94">
        <f t="shared" si="31"/>
        <v>4.1538374868278793E-4</v>
      </c>
      <c r="AN109" s="94">
        <f t="shared" si="31"/>
        <v>3.323069989462303E-4</v>
      </c>
      <c r="AO109" s="94">
        <f t="shared" si="31"/>
        <v>2.6584559915698429E-4</v>
      </c>
      <c r="AP109" s="94">
        <f t="shared" si="31"/>
        <v>2.1267647932558749E-4</v>
      </c>
      <c r="AQ109" s="94">
        <f t="shared" si="31"/>
        <v>1.7014118346046997E-4</v>
      </c>
      <c r="AR109" s="94">
        <f t="shared" si="31"/>
        <v>1.3611294676837599E-4</v>
      </c>
      <c r="AS109" s="94">
        <f t="shared" si="31"/>
        <v>1.088903574147008E-4</v>
      </c>
      <c r="AT109" s="94">
        <f t="shared" si="31"/>
        <v>8.7112285931760679E-5</v>
      </c>
      <c r="AU109" s="94">
        <f t="shared" si="31"/>
        <v>6.9689828745408551E-5</v>
      </c>
      <c r="AV109" s="94">
        <f t="shared" si="31"/>
        <v>5.5751862996326834E-5</v>
      </c>
      <c r="AW109" s="94">
        <f t="shared" si="31"/>
        <v>4.4601490397061476E-5</v>
      </c>
      <c r="AX109" s="94">
        <f t="shared" si="31"/>
        <v>3.5681192317649184E-5</v>
      </c>
      <c r="AY109" s="94">
        <f t="shared" si="31"/>
        <v>2.854495385411935E-5</v>
      </c>
      <c r="AZ109" s="94">
        <f t="shared" si="31"/>
        <v>2.283596308329548E-5</v>
      </c>
      <c r="BA109" s="94">
        <f t="shared" si="31"/>
        <v>1.8268770466636385E-5</v>
      </c>
      <c r="BB109" s="94">
        <f t="shared" si="31"/>
        <v>1.4615016373309114E-5</v>
      </c>
      <c r="BC109" s="94">
        <f t="shared" si="31"/>
        <v>1.1692013098647291E-5</v>
      </c>
      <c r="BD109" s="94">
        <f t="shared" si="31"/>
        <v>9.3536104789178345E-6</v>
      </c>
      <c r="BE109" s="94">
        <f t="shared" si="31"/>
        <v>7.4828883831342681E-6</v>
      </c>
      <c r="BF109" s="94">
        <f t="shared" si="31"/>
        <v>5.9863107065074145E-6</v>
      </c>
      <c r="BG109" s="94">
        <f t="shared" si="31"/>
        <v>4.7890485652059316E-6</v>
      </c>
      <c r="BH109" s="94">
        <f t="shared" si="31"/>
        <v>3.831238852164746E-6</v>
      </c>
      <c r="BI109" s="94">
        <f t="shared" si="31"/>
        <v>3.0649910817317971E-6</v>
      </c>
      <c r="BJ109" s="94">
        <f t="shared" si="31"/>
        <v>0</v>
      </c>
      <c r="BK109" s="94">
        <f t="shared" si="31"/>
        <v>0</v>
      </c>
      <c r="BL109" s="94">
        <f t="shared" si="31"/>
        <v>0</v>
      </c>
      <c r="BM109" s="94">
        <f t="shared" si="31"/>
        <v>0</v>
      </c>
      <c r="BN109" s="94">
        <f t="shared" ref="BN109:CX109" si="32">+BN110+BN52</f>
        <v>0</v>
      </c>
      <c r="BO109" s="94">
        <f t="shared" si="32"/>
        <v>0</v>
      </c>
      <c r="BP109" s="94">
        <f t="shared" si="32"/>
        <v>0</v>
      </c>
      <c r="BQ109" s="94">
        <f t="shared" si="32"/>
        <v>0</v>
      </c>
      <c r="BR109" s="94">
        <f t="shared" si="32"/>
        <v>0</v>
      </c>
      <c r="BS109" s="94">
        <f t="shared" si="32"/>
        <v>0</v>
      </c>
      <c r="BT109" s="94">
        <f t="shared" si="32"/>
        <v>0</v>
      </c>
      <c r="BU109" s="94">
        <f t="shared" si="32"/>
        <v>0</v>
      </c>
      <c r="BV109" s="94">
        <f t="shared" si="32"/>
        <v>0</v>
      </c>
      <c r="BW109" s="94">
        <f t="shared" si="32"/>
        <v>0</v>
      </c>
      <c r="BX109" s="94">
        <f t="shared" si="32"/>
        <v>0</v>
      </c>
      <c r="BY109" s="94">
        <f t="shared" si="32"/>
        <v>0</v>
      </c>
      <c r="BZ109" s="94">
        <f t="shared" si="32"/>
        <v>0</v>
      </c>
      <c r="CA109" s="94">
        <f t="shared" si="32"/>
        <v>0</v>
      </c>
      <c r="CB109" s="94">
        <f t="shared" si="32"/>
        <v>0</v>
      </c>
      <c r="CC109" s="94">
        <f t="shared" si="32"/>
        <v>0</v>
      </c>
      <c r="CD109" s="94">
        <f t="shared" si="32"/>
        <v>0</v>
      </c>
      <c r="CE109" s="94">
        <f t="shared" si="32"/>
        <v>0</v>
      </c>
      <c r="CF109" s="94">
        <f t="shared" si="32"/>
        <v>0</v>
      </c>
      <c r="CG109" s="94">
        <f t="shared" si="32"/>
        <v>0</v>
      </c>
      <c r="CH109" s="94">
        <f t="shared" si="32"/>
        <v>0</v>
      </c>
      <c r="CI109" s="94">
        <f t="shared" si="32"/>
        <v>0</v>
      </c>
      <c r="CJ109" s="94">
        <f t="shared" si="32"/>
        <v>0</v>
      </c>
      <c r="CK109" s="94">
        <f t="shared" si="32"/>
        <v>0</v>
      </c>
      <c r="CL109" s="94">
        <f t="shared" si="32"/>
        <v>0</v>
      </c>
      <c r="CM109" s="94">
        <f t="shared" si="32"/>
        <v>0</v>
      </c>
      <c r="CN109" s="94">
        <f t="shared" si="32"/>
        <v>0</v>
      </c>
      <c r="CO109" s="94">
        <f t="shared" si="32"/>
        <v>0</v>
      </c>
      <c r="CP109" s="94">
        <f t="shared" si="32"/>
        <v>0</v>
      </c>
      <c r="CQ109" s="94">
        <f t="shared" si="32"/>
        <v>0</v>
      </c>
      <c r="CR109" s="94">
        <f t="shared" si="32"/>
        <v>0</v>
      </c>
      <c r="CS109" s="94">
        <f t="shared" si="32"/>
        <v>0</v>
      </c>
      <c r="CT109" s="94">
        <f t="shared" si="32"/>
        <v>0</v>
      </c>
      <c r="CU109" s="94">
        <f t="shared" si="32"/>
        <v>0</v>
      </c>
      <c r="CV109" s="94">
        <f t="shared" si="32"/>
        <v>0</v>
      </c>
      <c r="CW109" s="94">
        <f t="shared" si="32"/>
        <v>0</v>
      </c>
      <c r="CX109" s="94">
        <f t="shared" si="32"/>
        <v>0</v>
      </c>
    </row>
    <row r="110" spans="1:102" s="94" customFormat="1" ht="15">
      <c r="A110" s="114" t="s">
        <v>49</v>
      </c>
      <c r="B110" s="75">
        <f t="shared" ref="B110:AG110" si="33">B46*(1-B133)*B92</f>
        <v>7.9896907537688433</v>
      </c>
      <c r="C110" s="94">
        <f t="shared" si="33"/>
        <v>8.5611987624776589</v>
      </c>
      <c r="D110" s="94">
        <f t="shared" si="33"/>
        <v>9.4106952158343482</v>
      </c>
      <c r="E110" s="94">
        <f t="shared" si="33"/>
        <v>9.9004136065228803</v>
      </c>
      <c r="F110" s="94">
        <f t="shared" si="33"/>
        <v>10.000260000203154</v>
      </c>
      <c r="G110" s="94">
        <f t="shared" si="33"/>
        <v>9.8063613347994085</v>
      </c>
      <c r="H110" s="94">
        <f t="shared" si="33"/>
        <v>9.3834502867184213</v>
      </c>
      <c r="I110" s="94">
        <f t="shared" si="33"/>
        <v>8.7729958034900442</v>
      </c>
      <c r="J110" s="94">
        <f t="shared" si="33"/>
        <v>8.0029350617390698</v>
      </c>
      <c r="K110" s="94">
        <f t="shared" si="33"/>
        <v>7.0912220339102072</v>
      </c>
      <c r="L110" s="94">
        <f t="shared" si="33"/>
        <v>6.0550381297725924</v>
      </c>
      <c r="M110" s="94">
        <f t="shared" si="33"/>
        <v>4.9216779624296834</v>
      </c>
      <c r="N110" s="94">
        <f t="shared" si="33"/>
        <v>3.7119637290222816</v>
      </c>
      <c r="O110" s="94">
        <f t="shared" si="33"/>
        <v>2.4249139449365971</v>
      </c>
      <c r="P110" s="94">
        <f t="shared" si="33"/>
        <v>1.0704741106059632</v>
      </c>
      <c r="Q110" s="94">
        <f t="shared" si="33"/>
        <v>-5.7695700892270402E-10</v>
      </c>
      <c r="R110" s="94">
        <f t="shared" si="33"/>
        <v>0</v>
      </c>
      <c r="S110" s="94">
        <f t="shared" si="33"/>
        <v>0</v>
      </c>
      <c r="T110" s="94">
        <f t="shared" si="33"/>
        <v>0</v>
      </c>
      <c r="U110" s="94">
        <f t="shared" si="33"/>
        <v>0</v>
      </c>
      <c r="V110" s="94">
        <f t="shared" si="33"/>
        <v>0</v>
      </c>
      <c r="W110" s="94">
        <f t="shared" si="33"/>
        <v>0</v>
      </c>
      <c r="X110" s="94">
        <f t="shared" si="33"/>
        <v>0</v>
      </c>
      <c r="Y110" s="94">
        <f t="shared" si="33"/>
        <v>0</v>
      </c>
      <c r="Z110" s="94">
        <f t="shared" si="33"/>
        <v>0</v>
      </c>
      <c r="AA110" s="94">
        <f t="shared" si="33"/>
        <v>0.76089042526383066</v>
      </c>
      <c r="AB110" s="94">
        <f t="shared" si="33"/>
        <v>0.94199983718194846</v>
      </c>
      <c r="AC110" s="94">
        <f t="shared" si="33"/>
        <v>1.1197222777380669</v>
      </c>
      <c r="AD110" s="94">
        <f t="shared" si="33"/>
        <v>1.2933784064089551</v>
      </c>
      <c r="AE110" s="94">
        <f t="shared" si="33"/>
        <v>1.4633475709827068</v>
      </c>
      <c r="AF110" s="94">
        <f t="shared" si="33"/>
        <v>0</v>
      </c>
      <c r="AG110" s="94">
        <f t="shared" si="33"/>
        <v>0</v>
      </c>
      <c r="AH110" s="94">
        <f t="shared" ref="AH110:BM110" si="34">AH46*(1-AH133)*AH92</f>
        <v>0</v>
      </c>
      <c r="AI110" s="94">
        <f t="shared" si="34"/>
        <v>0</v>
      </c>
      <c r="AJ110" s="94">
        <f t="shared" si="34"/>
        <v>0</v>
      </c>
      <c r="AK110" s="94">
        <f t="shared" si="34"/>
        <v>0</v>
      </c>
      <c r="AL110" s="94">
        <f t="shared" si="34"/>
        <v>0</v>
      </c>
      <c r="AM110" s="94">
        <f t="shared" si="34"/>
        <v>0</v>
      </c>
      <c r="AN110" s="94">
        <f t="shared" si="34"/>
        <v>0</v>
      </c>
      <c r="AO110" s="94">
        <f t="shared" si="34"/>
        <v>0</v>
      </c>
      <c r="AP110" s="94">
        <f t="shared" si="34"/>
        <v>0</v>
      </c>
      <c r="AQ110" s="94">
        <f t="shared" si="34"/>
        <v>0</v>
      </c>
      <c r="AR110" s="94">
        <f t="shared" si="34"/>
        <v>0</v>
      </c>
      <c r="AS110" s="94">
        <f t="shared" si="34"/>
        <v>0</v>
      </c>
      <c r="AT110" s="94">
        <f t="shared" si="34"/>
        <v>0</v>
      </c>
      <c r="AU110" s="94">
        <f t="shared" si="34"/>
        <v>0</v>
      </c>
      <c r="AV110" s="94">
        <f t="shared" si="34"/>
        <v>0</v>
      </c>
      <c r="AW110" s="94">
        <f t="shared" si="34"/>
        <v>0</v>
      </c>
      <c r="AX110" s="94">
        <f t="shared" si="34"/>
        <v>0</v>
      </c>
      <c r="AY110" s="94">
        <f t="shared" si="34"/>
        <v>0</v>
      </c>
      <c r="AZ110" s="94">
        <f t="shared" si="34"/>
        <v>0</v>
      </c>
      <c r="BA110" s="94">
        <f t="shared" si="34"/>
        <v>0</v>
      </c>
      <c r="BB110" s="94">
        <f t="shared" si="34"/>
        <v>0</v>
      </c>
      <c r="BC110" s="94">
        <f t="shared" si="34"/>
        <v>0</v>
      </c>
      <c r="BD110" s="94">
        <f t="shared" si="34"/>
        <v>0</v>
      </c>
      <c r="BE110" s="94">
        <f t="shared" si="34"/>
        <v>0</v>
      </c>
      <c r="BF110" s="94">
        <f t="shared" si="34"/>
        <v>0</v>
      </c>
      <c r="BG110" s="94">
        <f t="shared" si="34"/>
        <v>0</v>
      </c>
      <c r="BH110" s="94">
        <f t="shared" si="34"/>
        <v>0</v>
      </c>
      <c r="BI110" s="94">
        <f t="shared" si="34"/>
        <v>0</v>
      </c>
      <c r="BJ110" s="94">
        <f t="shared" si="34"/>
        <v>0</v>
      </c>
      <c r="BK110" s="94">
        <f t="shared" si="34"/>
        <v>0</v>
      </c>
      <c r="BL110" s="94">
        <f t="shared" si="34"/>
        <v>0</v>
      </c>
      <c r="BM110" s="94">
        <f t="shared" si="34"/>
        <v>0</v>
      </c>
      <c r="BN110" s="94">
        <f t="shared" ref="BN110:CX110" si="35">BN46*(1-BN133)*BN92</f>
        <v>0</v>
      </c>
      <c r="BO110" s="94">
        <f t="shared" si="35"/>
        <v>0</v>
      </c>
      <c r="BP110" s="94">
        <f t="shared" si="35"/>
        <v>0</v>
      </c>
      <c r="BQ110" s="94">
        <f t="shared" si="35"/>
        <v>0</v>
      </c>
      <c r="BR110" s="94">
        <f t="shared" si="35"/>
        <v>0</v>
      </c>
      <c r="BS110" s="94">
        <f t="shared" si="35"/>
        <v>0</v>
      </c>
      <c r="BT110" s="94">
        <f t="shared" si="35"/>
        <v>0</v>
      </c>
      <c r="BU110" s="94">
        <f t="shared" si="35"/>
        <v>0</v>
      </c>
      <c r="BV110" s="94">
        <f t="shared" si="35"/>
        <v>0</v>
      </c>
      <c r="BW110" s="94">
        <f t="shared" si="35"/>
        <v>0</v>
      </c>
      <c r="BX110" s="94">
        <f t="shared" si="35"/>
        <v>0</v>
      </c>
      <c r="BY110" s="94">
        <f t="shared" si="35"/>
        <v>0</v>
      </c>
      <c r="BZ110" s="94">
        <f t="shared" si="35"/>
        <v>0</v>
      </c>
      <c r="CA110" s="94">
        <f t="shared" si="35"/>
        <v>0</v>
      </c>
      <c r="CB110" s="94">
        <f t="shared" si="35"/>
        <v>0</v>
      </c>
      <c r="CC110" s="94">
        <f t="shared" si="35"/>
        <v>0</v>
      </c>
      <c r="CD110" s="94">
        <f t="shared" si="35"/>
        <v>0</v>
      </c>
      <c r="CE110" s="94">
        <f t="shared" si="35"/>
        <v>0</v>
      </c>
      <c r="CF110" s="94">
        <f t="shared" si="35"/>
        <v>0</v>
      </c>
      <c r="CG110" s="94">
        <f t="shared" si="35"/>
        <v>0</v>
      </c>
      <c r="CH110" s="94">
        <f t="shared" si="35"/>
        <v>0</v>
      </c>
      <c r="CI110" s="94">
        <f t="shared" si="35"/>
        <v>0</v>
      </c>
      <c r="CJ110" s="94">
        <f t="shared" si="35"/>
        <v>0</v>
      </c>
      <c r="CK110" s="94">
        <f t="shared" si="35"/>
        <v>0</v>
      </c>
      <c r="CL110" s="94">
        <f t="shared" si="35"/>
        <v>0</v>
      </c>
      <c r="CM110" s="94">
        <f t="shared" si="35"/>
        <v>0</v>
      </c>
      <c r="CN110" s="94">
        <f t="shared" si="35"/>
        <v>0</v>
      </c>
      <c r="CO110" s="94">
        <f t="shared" si="35"/>
        <v>0</v>
      </c>
      <c r="CP110" s="94">
        <f t="shared" si="35"/>
        <v>0</v>
      </c>
      <c r="CQ110" s="94">
        <f t="shared" si="35"/>
        <v>0</v>
      </c>
      <c r="CR110" s="94">
        <f t="shared" si="35"/>
        <v>0</v>
      </c>
      <c r="CS110" s="94">
        <f t="shared" si="35"/>
        <v>0</v>
      </c>
      <c r="CT110" s="94">
        <f t="shared" si="35"/>
        <v>0</v>
      </c>
      <c r="CU110" s="94">
        <f t="shared" si="35"/>
        <v>0</v>
      </c>
      <c r="CV110" s="94">
        <f t="shared" si="35"/>
        <v>0</v>
      </c>
      <c r="CW110" s="94">
        <f t="shared" si="35"/>
        <v>0</v>
      </c>
      <c r="CX110" s="94">
        <f t="shared" si="35"/>
        <v>0</v>
      </c>
    </row>
    <row r="111" spans="1:102">
      <c r="A111" s="86" t="s">
        <v>50</v>
      </c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2" ht="15">
      <c r="A112" s="107" t="s">
        <v>51</v>
      </c>
      <c r="B112" s="135">
        <f>B57</f>
        <v>787</v>
      </c>
      <c r="C112" s="135">
        <f>B58</f>
        <v>829</v>
      </c>
      <c r="D112" s="75">
        <f t="shared" ref="D112:BO112" si="36">$B62*C112/100+$B63*C114/100+C109*10</f>
        <v>904.07485946477664</v>
      </c>
      <c r="E112" s="75">
        <f t="shared" si="36"/>
        <v>977.1459346521932</v>
      </c>
      <c r="F112" s="75">
        <f t="shared" si="36"/>
        <v>1045.7360072794313</v>
      </c>
      <c r="G112" s="75">
        <f t="shared" si="36"/>
        <v>1107.2313225982862</v>
      </c>
      <c r="H112" s="75">
        <f t="shared" si="36"/>
        <v>1160.1682657802621</v>
      </c>
      <c r="I112" s="75">
        <f t="shared" si="36"/>
        <v>1203.785264086293</v>
      </c>
      <c r="J112" s="75">
        <f t="shared" si="36"/>
        <v>1237.7136331176321</v>
      </c>
      <c r="K112" s="75">
        <f t="shared" si="36"/>
        <v>1261.8044622378736</v>
      </c>
      <c r="L112" s="75">
        <f t="shared" si="36"/>
        <v>1276.011938926066</v>
      </c>
      <c r="M112" s="75">
        <f t="shared" si="36"/>
        <v>1280.3822838883948</v>
      </c>
      <c r="N112" s="75">
        <f t="shared" si="36"/>
        <v>1275.151990361953</v>
      </c>
      <c r="O112" s="75">
        <f t="shared" si="36"/>
        <v>1260.6677192533184</v>
      </c>
      <c r="P112" s="75">
        <f t="shared" si="36"/>
        <v>1237.1625447587371</v>
      </c>
      <c r="Q112" s="75">
        <f t="shared" si="36"/>
        <v>1204.8860800358673</v>
      </c>
      <c r="R112" s="75">
        <f t="shared" si="36"/>
        <v>1167.5223965984778</v>
      </c>
      <c r="S112" s="75">
        <f t="shared" si="36"/>
        <v>1136.1346827319105</v>
      </c>
      <c r="T112" s="75">
        <f t="shared" si="36"/>
        <v>1109.7340440142841</v>
      </c>
      <c r="U112" s="75">
        <f t="shared" si="36"/>
        <v>1087.4948039984486</v>
      </c>
      <c r="V112" s="75">
        <f t="shared" si="36"/>
        <v>1068.7276827673486</v>
      </c>
      <c r="W112" s="75">
        <f t="shared" si="36"/>
        <v>1052.8573588396707</v>
      </c>
      <c r="X112" s="75">
        <f t="shared" si="36"/>
        <v>1039.4037030250449</v>
      </c>
      <c r="Y112" s="75">
        <f t="shared" si="36"/>
        <v>1027.9660872671566</v>
      </c>
      <c r="Z112" s="75">
        <f t="shared" si="36"/>
        <v>1018.2102677508128</v>
      </c>
      <c r="AA112" s="75">
        <f t="shared" si="36"/>
        <v>1009.8574224403708</v>
      </c>
      <c r="AB112" s="75">
        <f t="shared" si="36"/>
        <v>1010.2838954265914</v>
      </c>
      <c r="AC112" s="75">
        <f t="shared" si="36"/>
        <v>1012.5848576149858</v>
      </c>
      <c r="AD112" s="75">
        <f t="shared" si="36"/>
        <v>1016.4998948833011</v>
      </c>
      <c r="AE112" s="75">
        <f t="shared" si="36"/>
        <v>1021.8033566854767</v>
      </c>
      <c r="AF112" s="75">
        <f t="shared" si="36"/>
        <v>1028.3088364624869</v>
      </c>
      <c r="AG112" s="75">
        <f t="shared" si="36"/>
        <v>1019.5627189816288</v>
      </c>
      <c r="AH112" s="75">
        <f t="shared" si="36"/>
        <v>1012.0578300569483</v>
      </c>
      <c r="AI112" s="75">
        <f t="shared" si="36"/>
        <v>1005.5866250479928</v>
      </c>
      <c r="AJ112" s="75">
        <f t="shared" si="36"/>
        <v>999.97640394294933</v>
      </c>
      <c r="AK112" s="75">
        <f t="shared" si="36"/>
        <v>995.0834644375467</v>
      </c>
      <c r="AL112" s="75">
        <f t="shared" si="36"/>
        <v>990.78823536047958</v>
      </c>
      <c r="AM112" s="75">
        <f t="shared" si="36"/>
        <v>986.99122622610707</v>
      </c>
      <c r="AN112" s="75">
        <f t="shared" si="36"/>
        <v>983.60965617276145</v>
      </c>
      <c r="AO112" s="75">
        <f t="shared" si="36"/>
        <v>980.57464843120545</v>
      </c>
      <c r="AP112" s="75">
        <f t="shared" si="36"/>
        <v>977.82889552854374</v>
      </c>
      <c r="AQ112" s="75">
        <f t="shared" si="36"/>
        <v>975.32471630664338</v>
      </c>
      <c r="AR112" s="75">
        <f t="shared" si="36"/>
        <v>973.02243905292232</v>
      </c>
      <c r="AS112" s="75">
        <f t="shared" si="36"/>
        <v>970.88905604864624</v>
      </c>
      <c r="AT112" s="75">
        <f t="shared" si="36"/>
        <v>968.89710400509307</v>
      </c>
      <c r="AU112" s="75">
        <f t="shared" si="36"/>
        <v>967.02373248897936</v>
      </c>
      <c r="AV112" s="75">
        <f t="shared" si="36"/>
        <v>965.24992879186254</v>
      </c>
      <c r="AW112" s="75">
        <f t="shared" si="36"/>
        <v>963.55987298752393</v>
      </c>
      <c r="AX112" s="75">
        <f t="shared" si="36"/>
        <v>961.94040132458144</v>
      </c>
      <c r="AY112" s="75">
        <f t="shared" si="36"/>
        <v>960.38055976705004</v>
      </c>
      <c r="AZ112" s="75">
        <f t="shared" si="36"/>
        <v>958.87123254672963</v>
      </c>
      <c r="BA112" s="75">
        <f t="shared" si="36"/>
        <v>957.40483313102334</v>
      </c>
      <c r="BB112" s="75">
        <f t="shared" si="36"/>
        <v>955.97504712369403</v>
      </c>
      <c r="BC112" s="75">
        <f t="shared" si="36"/>
        <v>954.57661837549733</v>
      </c>
      <c r="BD112" s="75">
        <f t="shared" si="36"/>
        <v>953.20517104595979</v>
      </c>
      <c r="BE112" s="75">
        <f t="shared" si="36"/>
        <v>951.85706157626316</v>
      </c>
      <c r="BF112" s="75">
        <f t="shared" si="36"/>
        <v>950.52925554741216</v>
      </c>
      <c r="BG112" s="75">
        <f t="shared" si="36"/>
        <v>949.21922524188892</v>
      </c>
      <c r="BH112" s="75">
        <f t="shared" si="36"/>
        <v>947.92486442936854</v>
      </c>
      <c r="BI112" s="75">
        <f t="shared" si="36"/>
        <v>946.64441748153638</v>
      </c>
      <c r="BJ112" s="75">
        <f t="shared" si="36"/>
        <v>945.37642040740457</v>
      </c>
      <c r="BK112" s="75">
        <f t="shared" si="36"/>
        <v>944.11962728527476</v>
      </c>
      <c r="BL112" s="75">
        <f t="shared" si="36"/>
        <v>942.87305087018194</v>
      </c>
      <c r="BM112" s="75">
        <f t="shared" si="36"/>
        <v>941.63583734423298</v>
      </c>
      <c r="BN112" s="75">
        <f t="shared" si="36"/>
        <v>940.40727301075492</v>
      </c>
      <c r="BO112" s="75">
        <f t="shared" si="36"/>
        <v>939.18676070200672</v>
      </c>
      <c r="BP112" s="75">
        <f t="shared" ref="BP112:CX112" si="37">$B62*BO112/100+$B63*BO114/100+BO109*10</f>
        <v>937.97380016177522</v>
      </c>
      <c r="BQ112" s="75">
        <f t="shared" si="37"/>
        <v>936.76797173314571</v>
      </c>
      <c r="BR112" s="75">
        <f t="shared" si="37"/>
        <v>935.56892279457509</v>
      </c>
      <c r="BS112" s="75">
        <f t="shared" si="37"/>
        <v>934.37635648121875</v>
      </c>
      <c r="BT112" s="75">
        <f t="shared" si="37"/>
        <v>933.19002230648005</v>
      </c>
      <c r="BU112" s="75">
        <f t="shared" si="37"/>
        <v>932.00970836362308</v>
      </c>
      <c r="BV112" s="75">
        <f t="shared" si="37"/>
        <v>930.83523484123111</v>
      </c>
      <c r="BW112" s="75">
        <f t="shared" si="37"/>
        <v>929.66644863114868</v>
      </c>
      <c r="BX112" s="75">
        <f t="shared" si="37"/>
        <v>928.5032188448381</v>
      </c>
      <c r="BY112" s="75">
        <f t="shared" si="37"/>
        <v>927.34543308509819</v>
      </c>
      <c r="BZ112" s="75">
        <f t="shared" si="37"/>
        <v>926.1929943458772</v>
      </c>
      <c r="CA112" s="75">
        <f t="shared" si="37"/>
        <v>925.04581843435551</v>
      </c>
      <c r="CB112" s="75">
        <f t="shared" si="37"/>
        <v>923.90383182730386</v>
      </c>
      <c r="CC112" s="75">
        <f t="shared" si="37"/>
        <v>922.76696988854792</v>
      </c>
      <c r="CD112" s="75">
        <f t="shared" si="37"/>
        <v>921.63517538669919</v>
      </c>
      <c r="CE112" s="75">
        <f t="shared" si="37"/>
        <v>920.5083972625614</v>
      </c>
      <c r="CF112" s="75">
        <f t="shared" si="37"/>
        <v>919.38658960414625</v>
      </c>
      <c r="CG112" s="75">
        <f t="shared" si="37"/>
        <v>918.26971079431939</v>
      </c>
      <c r="CH112" s="75">
        <f t="shared" si="37"/>
        <v>917.15772280199178</v>
      </c>
      <c r="CI112" s="75">
        <f t="shared" si="37"/>
        <v>916.0505905926708</v>
      </c>
      <c r="CJ112" s="75">
        <f t="shared" si="37"/>
        <v>914.94828163826185</v>
      </c>
      <c r="CK112" s="75">
        <f t="shared" si="37"/>
        <v>913.85076550939743</v>
      </c>
      <c r="CL112" s="75">
        <f t="shared" si="37"/>
        <v>912.75801353639019</v>
      </c>
      <c r="CM112" s="75">
        <f t="shared" si="37"/>
        <v>911.66999852724746</v>
      </c>
      <c r="CN112" s="75">
        <f t="shared" si="37"/>
        <v>910.58669453313428</v>
      </c>
      <c r="CO112" s="75">
        <f t="shared" si="37"/>
        <v>909.50807665328921</v>
      </c>
      <c r="CP112" s="75">
        <f t="shared" si="37"/>
        <v>908.43412087274896</v>
      </c>
      <c r="CQ112" s="75">
        <f t="shared" si="37"/>
        <v>907.36480392735052</v>
      </c>
      <c r="CR112" s="75">
        <f t="shared" si="37"/>
        <v>906.30010319141809</v>
      </c>
      <c r="CS112" s="75">
        <f t="shared" si="37"/>
        <v>905.23999658431228</v>
      </c>
      <c r="CT112" s="75">
        <f t="shared" si="37"/>
        <v>904.18446249266287</v>
      </c>
      <c r="CU112" s="75">
        <f t="shared" si="37"/>
        <v>903.13347970564428</v>
      </c>
      <c r="CV112" s="75">
        <f t="shared" si="37"/>
        <v>902.08702736109512</v>
      </c>
      <c r="CW112" s="75">
        <f t="shared" si="37"/>
        <v>901.04508490065712</v>
      </c>
      <c r="CX112" s="75">
        <f t="shared" si="37"/>
        <v>900.00763203241104</v>
      </c>
    </row>
    <row r="113" spans="1:102" ht="15">
      <c r="A113" s="107" t="s">
        <v>105</v>
      </c>
      <c r="B113" s="75">
        <f>+B112/2.13</f>
        <v>369.48356807511738</v>
      </c>
      <c r="C113" s="75">
        <f t="shared" ref="C113:BN113" si="38">+C112/2.13</f>
        <v>389.20187793427232</v>
      </c>
      <c r="D113" s="75">
        <f t="shared" si="38"/>
        <v>424.44829082853363</v>
      </c>
      <c r="E113" s="75">
        <f t="shared" si="38"/>
        <v>458.75395993060715</v>
      </c>
      <c r="F113" s="75">
        <f t="shared" si="38"/>
        <v>490.95587196217434</v>
      </c>
      <c r="G113" s="75">
        <f t="shared" si="38"/>
        <v>519.82691201797479</v>
      </c>
      <c r="H113" s="75">
        <f t="shared" si="38"/>
        <v>544.67993698603857</v>
      </c>
      <c r="I113" s="75">
        <f t="shared" si="38"/>
        <v>565.15740097948026</v>
      </c>
      <c r="J113" s="75">
        <f t="shared" si="38"/>
        <v>581.08621273128267</v>
      </c>
      <c r="K113" s="75">
        <f t="shared" si="38"/>
        <v>592.3964611445416</v>
      </c>
      <c r="L113" s="75">
        <f t="shared" si="38"/>
        <v>599.06663799345824</v>
      </c>
      <c r="M113" s="75">
        <f t="shared" si="38"/>
        <v>601.11844314009147</v>
      </c>
      <c r="N113" s="75">
        <f t="shared" si="38"/>
        <v>598.66290627321746</v>
      </c>
      <c r="O113" s="75">
        <f t="shared" si="38"/>
        <v>591.86277899216827</v>
      </c>
      <c r="P113" s="75">
        <f t="shared" si="38"/>
        <v>580.82748580222403</v>
      </c>
      <c r="Q113" s="75">
        <f t="shared" si="38"/>
        <v>565.67421597928046</v>
      </c>
      <c r="R113" s="75">
        <f t="shared" si="38"/>
        <v>548.13258056266568</v>
      </c>
      <c r="S113" s="75">
        <f t="shared" si="38"/>
        <v>533.39656466286885</v>
      </c>
      <c r="T113" s="75">
        <f t="shared" si="38"/>
        <v>521.00189859825548</v>
      </c>
      <c r="U113" s="75">
        <f t="shared" si="38"/>
        <v>510.5609408443421</v>
      </c>
      <c r="V113" s="75">
        <f t="shared" si="38"/>
        <v>501.75008580626695</v>
      </c>
      <c r="W113" s="75">
        <f t="shared" si="38"/>
        <v>494.29922950219287</v>
      </c>
      <c r="X113" s="75">
        <f t="shared" si="38"/>
        <v>487.98295916668781</v>
      </c>
      <c r="Y113" s="75">
        <f t="shared" si="38"/>
        <v>482.61318651040216</v>
      </c>
      <c r="Z113" s="75">
        <f t="shared" si="38"/>
        <v>478.03298955437225</v>
      </c>
      <c r="AA113" s="75">
        <f t="shared" si="38"/>
        <v>474.11146593444641</v>
      </c>
      <c r="AB113" s="75">
        <f t="shared" si="38"/>
        <v>474.31168799370488</v>
      </c>
      <c r="AC113" s="75">
        <f t="shared" si="38"/>
        <v>475.39195193191824</v>
      </c>
      <c r="AD113" s="75">
        <f t="shared" si="38"/>
        <v>477.22999759779395</v>
      </c>
      <c r="AE113" s="75">
        <f t="shared" si="38"/>
        <v>479.71988576782945</v>
      </c>
      <c r="AF113" s="75">
        <f t="shared" si="38"/>
        <v>482.77410162558073</v>
      </c>
      <c r="AG113" s="75">
        <f t="shared" si="38"/>
        <v>478.66794318386331</v>
      </c>
      <c r="AH113" s="75">
        <f t="shared" si="38"/>
        <v>475.1445211534969</v>
      </c>
      <c r="AI113" s="75">
        <f t="shared" si="38"/>
        <v>472.10639673614691</v>
      </c>
      <c r="AJ113" s="75">
        <f t="shared" si="38"/>
        <v>469.47249011406075</v>
      </c>
      <c r="AK113" s="75">
        <f t="shared" si="38"/>
        <v>467.1753354166886</v>
      </c>
      <c r="AL113" s="75">
        <f t="shared" si="38"/>
        <v>465.15879594388713</v>
      </c>
      <c r="AM113" s="75">
        <f t="shared" si="38"/>
        <v>463.37616254746814</v>
      </c>
      <c r="AN113" s="75">
        <f t="shared" si="38"/>
        <v>461.78857097312749</v>
      </c>
      <c r="AO113" s="75">
        <f t="shared" si="38"/>
        <v>460.36368470948617</v>
      </c>
      <c r="AP113" s="75">
        <f t="shared" si="38"/>
        <v>459.07459883969193</v>
      </c>
      <c r="AQ113" s="75">
        <f t="shared" si="38"/>
        <v>457.89892784349456</v>
      </c>
      <c r="AR113" s="75">
        <f t="shared" si="38"/>
        <v>456.81804650371942</v>
      </c>
      <c r="AS113" s="75">
        <f t="shared" si="38"/>
        <v>455.81645823880109</v>
      </c>
      <c r="AT113" s="75">
        <f t="shared" si="38"/>
        <v>454.88126948595919</v>
      </c>
      <c r="AU113" s="75">
        <f t="shared" si="38"/>
        <v>454.00175234224383</v>
      </c>
      <c r="AV113" s="75">
        <f t="shared" si="38"/>
        <v>453.16898065345663</v>
      </c>
      <c r="AW113" s="75">
        <f t="shared" si="38"/>
        <v>452.37552722418968</v>
      </c>
      <c r="AX113" s="75">
        <f t="shared" si="38"/>
        <v>451.61521188947489</v>
      </c>
      <c r="AY113" s="75">
        <f t="shared" si="38"/>
        <v>450.88289190941316</v>
      </c>
      <c r="AZ113" s="75">
        <f t="shared" si="38"/>
        <v>450.17428758062425</v>
      </c>
      <c r="BA113" s="75">
        <f t="shared" si="38"/>
        <v>449.48583715071521</v>
      </c>
      <c r="BB113" s="75">
        <f t="shared" si="38"/>
        <v>448.81457611441039</v>
      </c>
      <c r="BC113" s="75">
        <f t="shared" si="38"/>
        <v>448.15803679600816</v>
      </c>
      <c r="BD113" s="75">
        <f t="shared" si="38"/>
        <v>447.51416481030981</v>
      </c>
      <c r="BE113" s="75">
        <f t="shared" si="38"/>
        <v>446.88124956632078</v>
      </c>
      <c r="BF113" s="75">
        <f t="shared" si="38"/>
        <v>446.25786645418412</v>
      </c>
      <c r="BG113" s="75">
        <f t="shared" si="38"/>
        <v>445.64282875206055</v>
      </c>
      <c r="BH113" s="75">
        <f t="shared" si="38"/>
        <v>445.03514761942188</v>
      </c>
      <c r="BI113" s="75">
        <f t="shared" si="38"/>
        <v>444.43399881762275</v>
      </c>
      <c r="BJ113" s="75">
        <f t="shared" si="38"/>
        <v>443.83869502695052</v>
      </c>
      <c r="BK113" s="75">
        <f t="shared" si="38"/>
        <v>443.24865130764073</v>
      </c>
      <c r="BL113" s="75">
        <f t="shared" si="38"/>
        <v>442.66340416440471</v>
      </c>
      <c r="BM113" s="75">
        <f t="shared" si="38"/>
        <v>442.08255274377137</v>
      </c>
      <c r="BN113" s="75">
        <f t="shared" si="38"/>
        <v>441.50576197688025</v>
      </c>
      <c r="BO113" s="75">
        <f t="shared" ref="BO113:CX113" si="39">+BO112/2.13</f>
        <v>440.93275150328958</v>
      </c>
      <c r="BP113" s="75">
        <f t="shared" si="39"/>
        <v>440.36328646092733</v>
      </c>
      <c r="BQ113" s="75">
        <f t="shared" si="39"/>
        <v>439.79716982776796</v>
      </c>
      <c r="BR113" s="75">
        <f t="shared" si="39"/>
        <v>439.23423605379116</v>
      </c>
      <c r="BS113" s="75">
        <f t="shared" si="39"/>
        <v>438.67434576583042</v>
      </c>
      <c r="BT113" s="75">
        <f t="shared" si="39"/>
        <v>438.11738136454466</v>
      </c>
      <c r="BU113" s="75">
        <f t="shared" si="39"/>
        <v>437.56324336320336</v>
      </c>
      <c r="BV113" s="75">
        <f t="shared" si="39"/>
        <v>437.01184734330104</v>
      </c>
      <c r="BW113" s="75">
        <f t="shared" si="39"/>
        <v>436.46312142307454</v>
      </c>
      <c r="BX113" s="75">
        <f t="shared" si="39"/>
        <v>435.91700415250619</v>
      </c>
      <c r="BY113" s="75">
        <f t="shared" si="39"/>
        <v>435.37344276295693</v>
      </c>
      <c r="BZ113" s="75">
        <f t="shared" si="39"/>
        <v>434.83239171167946</v>
      </c>
      <c r="CA113" s="75">
        <f t="shared" si="39"/>
        <v>434.29381147152844</v>
      </c>
      <c r="CB113" s="75">
        <f t="shared" si="39"/>
        <v>433.75766752455581</v>
      </c>
      <c r="CC113" s="75">
        <f t="shared" si="39"/>
        <v>433.22392952513991</v>
      </c>
      <c r="CD113" s="75">
        <f t="shared" si="39"/>
        <v>432.69257060408415</v>
      </c>
      <c r="CE113" s="75">
        <f t="shared" si="39"/>
        <v>432.16356678993498</v>
      </c>
      <c r="CF113" s="75">
        <f t="shared" si="39"/>
        <v>431.63689652776822</v>
      </c>
      <c r="CG113" s="75">
        <f t="shared" si="39"/>
        <v>431.11254027902322</v>
      </c>
      <c r="CH113" s="75">
        <f t="shared" si="39"/>
        <v>430.59048018872858</v>
      </c>
      <c r="CI113" s="75">
        <f t="shared" si="39"/>
        <v>430.07069980876565</v>
      </c>
      <c r="CJ113" s="75">
        <f t="shared" si="39"/>
        <v>429.55318386772859</v>
      </c>
      <c r="CK113" s="75">
        <f t="shared" si="39"/>
        <v>429.03791807952933</v>
      </c>
      <c r="CL113" s="75">
        <f t="shared" si="39"/>
        <v>428.52488898422075</v>
      </c>
      <c r="CM113" s="75">
        <f t="shared" si="39"/>
        <v>428.01408381560918</v>
      </c>
      <c r="CN113" s="75">
        <f t="shared" si="39"/>
        <v>427.50549039114287</v>
      </c>
      <c r="CO113" s="75">
        <f t="shared" si="39"/>
        <v>426.99909702032357</v>
      </c>
      <c r="CP113" s="75">
        <f t="shared" si="39"/>
        <v>426.49489242852064</v>
      </c>
      <c r="CQ113" s="75">
        <f t="shared" si="39"/>
        <v>425.9928656935918</v>
      </c>
      <c r="CR113" s="75">
        <f t="shared" si="39"/>
        <v>425.49300619315403</v>
      </c>
      <c r="CS113" s="75">
        <f t="shared" si="39"/>
        <v>424.99530356071</v>
      </c>
      <c r="CT113" s="75">
        <f t="shared" si="39"/>
        <v>424.49974764913753</v>
      </c>
      <c r="CU113" s="75">
        <f t="shared" si="39"/>
        <v>424.00632850030252</v>
      </c>
      <c r="CV113" s="75">
        <f t="shared" si="39"/>
        <v>423.515036319763</v>
      </c>
      <c r="CW113" s="75">
        <f t="shared" si="39"/>
        <v>423.02586145570757</v>
      </c>
      <c r="CX113" s="75">
        <f t="shared" si="39"/>
        <v>422.53879438141365</v>
      </c>
    </row>
    <row r="114" spans="1:102" ht="15">
      <c r="A114" s="107" t="s">
        <v>52</v>
      </c>
      <c r="B114" s="75">
        <f>B59</f>
        <v>1600</v>
      </c>
      <c r="C114" s="75">
        <f t="shared" ref="C114:BN114" si="40">B112*$B64/100+B114*$B65/100+B115*$B66/100</f>
        <v>1618.6835000000001</v>
      </c>
      <c r="D114" s="75">
        <f t="shared" si="40"/>
        <v>1641.4350800350003</v>
      </c>
      <c r="E114" s="75">
        <f t="shared" si="40"/>
        <v>1672.0120901418459</v>
      </c>
      <c r="F114" s="75">
        <f t="shared" si="40"/>
        <v>1709.7669258153692</v>
      </c>
      <c r="G114" s="75">
        <f t="shared" si="40"/>
        <v>1753.7884469765343</v>
      </c>
      <c r="H114" s="75">
        <f t="shared" si="40"/>
        <v>1802.8993055373767</v>
      </c>
      <c r="I114" s="75">
        <f t="shared" si="40"/>
        <v>1855.8078122192537</v>
      </c>
      <c r="J114" s="75">
        <f t="shared" si="40"/>
        <v>1911.1981274865389</v>
      </c>
      <c r="K114" s="75">
        <f t="shared" si="40"/>
        <v>1967.7786600687775</v>
      </c>
      <c r="L114" s="75">
        <f t="shared" si="40"/>
        <v>2024.3071729874716</v>
      </c>
      <c r="M114" s="75">
        <f t="shared" si="40"/>
        <v>2079.6005820822456</v>
      </c>
      <c r="N114" s="75">
        <f t="shared" si="40"/>
        <v>2132.5429170238262</v>
      </c>
      <c r="O114" s="75">
        <f t="shared" si="40"/>
        <v>2182.1046569776813</v>
      </c>
      <c r="P114" s="75">
        <f t="shared" si="40"/>
        <v>2227.3514477113567</v>
      </c>
      <c r="Q114" s="75">
        <f t="shared" si="40"/>
        <v>2267.425514865286</v>
      </c>
      <c r="R114" s="75">
        <f t="shared" si="40"/>
        <v>2301.5436599173681</v>
      </c>
      <c r="S114" s="75">
        <f t="shared" si="40"/>
        <v>2329.4055110547029</v>
      </c>
      <c r="T114" s="75">
        <f t="shared" si="40"/>
        <v>2352.0538879618816</v>
      </c>
      <c r="U114" s="75">
        <f t="shared" si="40"/>
        <v>2370.3586511010308</v>
      </c>
      <c r="V114" s="75">
        <f t="shared" si="40"/>
        <v>2385.045292594958</v>
      </c>
      <c r="W114" s="75">
        <f t="shared" si="40"/>
        <v>2396.718820015838</v>
      </c>
      <c r="X114" s="75">
        <f t="shared" si="40"/>
        <v>2405.8837041463744</v>
      </c>
      <c r="Y114" s="75">
        <f t="shared" si="40"/>
        <v>2412.9605362682305</v>
      </c>
      <c r="Z114" s="75">
        <f t="shared" si="40"/>
        <v>2418.2999352876172</v>
      </c>
      <c r="AA114" s="75">
        <f t="shared" si="40"/>
        <v>2422.1941567909435</v>
      </c>
      <c r="AB114" s="75">
        <f t="shared" si="40"/>
        <v>2424.8867822062371</v>
      </c>
      <c r="AC114" s="75">
        <f t="shared" si="40"/>
        <v>2427.4938728423717</v>
      </c>
      <c r="AD114" s="75">
        <f t="shared" si="40"/>
        <v>2430.2448261713444</v>
      </c>
      <c r="AE114" s="75">
        <f t="shared" si="40"/>
        <v>2433.3258517996296</v>
      </c>
      <c r="AF114" s="75">
        <f t="shared" si="40"/>
        <v>2436.8863914543313</v>
      </c>
      <c r="AG114" s="75">
        <f t="shared" si="40"/>
        <v>2441.0457423599523</v>
      </c>
      <c r="AH114" s="75">
        <f t="shared" si="40"/>
        <v>2443.9425614769543</v>
      </c>
      <c r="AI114" s="75">
        <f t="shared" si="40"/>
        <v>2445.7915113927256</v>
      </c>
      <c r="AJ114" s="75">
        <f t="shared" si="40"/>
        <v>2446.7711735525049</v>
      </c>
      <c r="AK114" s="75">
        <f t="shared" si="40"/>
        <v>2447.0301080859967</v>
      </c>
      <c r="AL114" s="75">
        <f t="shared" si="40"/>
        <v>2446.691896514169</v>
      </c>
      <c r="AM114" s="75">
        <f t="shared" si="40"/>
        <v>2445.8593379315566</v>
      </c>
      <c r="AN114" s="75">
        <f t="shared" si="40"/>
        <v>2444.6179406714687</v>
      </c>
      <c r="AO114" s="75">
        <f t="shared" si="40"/>
        <v>2443.0388276592571</v>
      </c>
      <c r="AP114" s="75">
        <f t="shared" si="40"/>
        <v>2441.1811538420825</v>
      </c>
      <c r="AQ114" s="75">
        <f t="shared" si="40"/>
        <v>2439.0941175859157</v>
      </c>
      <c r="AR114" s="75">
        <f t="shared" si="40"/>
        <v>2436.8186341965738</v>
      </c>
      <c r="AS114" s="75">
        <f t="shared" si="40"/>
        <v>2434.3887282889086</v>
      </c>
      <c r="AT114" s="75">
        <f t="shared" si="40"/>
        <v>2431.8326922116962</v>
      </c>
      <c r="AU114" s="75">
        <f t="shared" si="40"/>
        <v>2429.1740498144832</v>
      </c>
      <c r="AV114" s="75">
        <f t="shared" si="40"/>
        <v>2426.4323582494644</v>
      </c>
      <c r="AW114" s="75">
        <f t="shared" si="40"/>
        <v>2423.623875013956</v>
      </c>
      <c r="AX114" s="75">
        <f t="shared" si="40"/>
        <v>2420.762112871922</v>
      </c>
      <c r="AY114" s="75">
        <f t="shared" si="40"/>
        <v>2417.858301492071</v>
      </c>
      <c r="AZ114" s="75">
        <f t="shared" si="40"/>
        <v>2414.9217714768356</v>
      </c>
      <c r="BA114" s="75">
        <f t="shared" si="40"/>
        <v>2411.9602738241683</v>
      </c>
      <c r="BB114" s="75">
        <f t="shared" si="40"/>
        <v>2408.980245673532</v>
      </c>
      <c r="BC114" s="75">
        <f t="shared" si="40"/>
        <v>2405.9870313646097</v>
      </c>
      <c r="BD114" s="75">
        <f t="shared" si="40"/>
        <v>2402.9850663204461</v>
      </c>
      <c r="BE114" s="75">
        <f t="shared" si="40"/>
        <v>2399.9780300046059</v>
      </c>
      <c r="BF114" s="75">
        <f t="shared" si="40"/>
        <v>2396.9689731517697</v>
      </c>
      <c r="BG114" s="75">
        <f t="shared" si="40"/>
        <v>2393.9604235973761</v>
      </c>
      <c r="BH114" s="75">
        <f t="shared" si="40"/>
        <v>2390.9544743049228</v>
      </c>
      <c r="BI114" s="75">
        <f t="shared" si="40"/>
        <v>2387.9528565846426</v>
      </c>
      <c r="BJ114" s="75">
        <f t="shared" si="40"/>
        <v>2384.9570009940217</v>
      </c>
      <c r="BK114" s="75">
        <f t="shared" si="40"/>
        <v>2381.9680879919265</v>
      </c>
      <c r="BL114" s="75">
        <f t="shared" si="40"/>
        <v>2378.9870871273979</v>
      </c>
      <c r="BM114" s="75">
        <f t="shared" si="40"/>
        <v>2376.014799061008</v>
      </c>
      <c r="BN114" s="75">
        <f t="shared" si="40"/>
        <v>2373.0518803686737</v>
      </c>
      <c r="BO114" s="75">
        <f t="shared" ref="BO114:CX114" si="41">BN112*$B64/100+BN114*$B65/100+BN115*$B66/100</f>
        <v>2370.0988678573403</v>
      </c>
      <c r="BP114" s="75">
        <f t="shared" si="41"/>
        <v>2367.1561987836621</v>
      </c>
      <c r="BQ114" s="75">
        <f t="shared" si="41"/>
        <v>2364.2242276659608</v>
      </c>
      <c r="BR114" s="75">
        <f t="shared" si="41"/>
        <v>2361.303240263449</v>
      </c>
      <c r="BS114" s="75">
        <f t="shared" si="41"/>
        <v>2358.3934651999912</v>
      </c>
      <c r="BT114" s="75">
        <f t="shared" si="41"/>
        <v>2355.4950836292651</v>
      </c>
      <c r="BU114" s="75">
        <f t="shared" si="41"/>
        <v>2352.6082372713204</v>
      </c>
      <c r="BV114" s="75">
        <f t="shared" si="41"/>
        <v>2349.733035094926</v>
      </c>
      <c r="BW114" s="75">
        <f t="shared" si="41"/>
        <v>2346.8695588738783</v>
      </c>
      <c r="BX114" s="75">
        <f t="shared" si="41"/>
        <v>2344.0178678069874</v>
      </c>
      <c r="BY114" s="75">
        <f t="shared" si="41"/>
        <v>2341.1780023594997</v>
      </c>
      <c r="BZ114" s="75">
        <f t="shared" si="41"/>
        <v>2338.3499874571362</v>
      </c>
      <c r="CA114" s="75">
        <f t="shared" si="41"/>
        <v>2335.5338351418159</v>
      </c>
      <c r="CB114" s="75">
        <f t="shared" si="41"/>
        <v>2332.7295467797726</v>
      </c>
      <c r="CC114" s="75">
        <f t="shared" si="41"/>
        <v>2329.9371148974706</v>
      </c>
      <c r="CD114" s="75">
        <f t="shared" si="41"/>
        <v>2327.1565247080389</v>
      </c>
      <c r="CE114" s="75">
        <f t="shared" si="41"/>
        <v>2324.3877553803618</v>
      </c>
      <c r="CF114" s="75">
        <f t="shared" si="41"/>
        <v>2321.6307810941894</v>
      </c>
      <c r="CG114" s="75">
        <f t="shared" si="41"/>
        <v>2318.8855719173175</v>
      </c>
      <c r="CH114" s="75">
        <f t="shared" si="41"/>
        <v>2316.1520945348211</v>
      </c>
      <c r="CI114" s="75">
        <f t="shared" si="41"/>
        <v>2313.4303128552615</v>
      </c>
      <c r="CJ114" s="75">
        <f t="shared" si="41"/>
        <v>2310.7201885146042</v>
      </c>
      <c r="CK114" s="75">
        <f t="shared" si="41"/>
        <v>2308.0216812950771</v>
      </c>
      <c r="CL114" s="75">
        <f t="shared" si="41"/>
        <v>2305.3347494733025</v>
      </c>
      <c r="CM114" s="75">
        <f t="shared" si="41"/>
        <v>2302.6593501096172</v>
      </c>
      <c r="CN114" s="75">
        <f t="shared" si="41"/>
        <v>2299.9954392885011</v>
      </c>
      <c r="CO114" s="75">
        <f t="shared" si="41"/>
        <v>2297.3429723183335</v>
      </c>
      <c r="CP114" s="75">
        <f t="shared" si="41"/>
        <v>2294.7019038973499</v>
      </c>
      <c r="CQ114" s="75">
        <f t="shared" si="41"/>
        <v>2292.0721882514804</v>
      </c>
      <c r="CR114" s="75">
        <f t="shared" si="41"/>
        <v>2289.4537792488177</v>
      </c>
      <c r="CS114" s="75">
        <f t="shared" si="41"/>
        <v>2286.846630494646</v>
      </c>
      <c r="CT114" s="75">
        <f t="shared" si="41"/>
        <v>2284.2506954103092</v>
      </c>
      <c r="CU114" s="75">
        <f t="shared" si="41"/>
        <v>2281.6659272986449</v>
      </c>
      <c r="CV114" s="75">
        <f t="shared" si="41"/>
        <v>2279.092279398244</v>
      </c>
      <c r="CW114" s="75">
        <f t="shared" si="41"/>
        <v>2276.5297049284177</v>
      </c>
      <c r="CX114" s="75">
        <f t="shared" si="41"/>
        <v>2273.9781571264461</v>
      </c>
    </row>
    <row r="115" spans="1:102" s="89" customFormat="1" ht="15">
      <c r="A115" s="113" t="s">
        <v>53</v>
      </c>
      <c r="B115" s="75">
        <f>B60</f>
        <v>10010</v>
      </c>
      <c r="C115" s="89">
        <f t="shared" ref="C115:BN115" si="42">($B67/100)*B114+($B68/100)*B115</f>
        <v>10010.4925</v>
      </c>
      <c r="D115" s="89">
        <f t="shared" si="42"/>
        <v>10011.078048125</v>
      </c>
      <c r="E115" s="89">
        <f t="shared" si="42"/>
        <v>10011.776914989081</v>
      </c>
      <c r="F115" s="89">
        <f t="shared" si="42"/>
        <v>10012.628142753549</v>
      </c>
      <c r="G115" s="89">
        <f t="shared" si="42"/>
        <v>10013.66750627556</v>
      </c>
      <c r="H115" s="89">
        <f t="shared" si="42"/>
        <v>10014.926197880737</v>
      </c>
      <c r="I115" s="89">
        <f t="shared" si="42"/>
        <v>10016.429499760014</v>
      </c>
      <c r="J115" s="89">
        <f t="shared" si="42"/>
        <v>10018.196216696291</v>
      </c>
      <c r="K115" s="89">
        <f t="shared" si="42"/>
        <v>10020.238560171201</v>
      </c>
      <c r="L115" s="89">
        <f t="shared" si="42"/>
        <v>10022.562274551417</v>
      </c>
      <c r="M115" s="89">
        <f t="shared" si="42"/>
        <v>10025.166888710441</v>
      </c>
      <c r="N115" s="89">
        <f t="shared" si="42"/>
        <v>10028.046016454318</v>
      </c>
      <c r="O115" s="89">
        <f t="shared" si="42"/>
        <v>10031.187696527097</v>
      </c>
      <c r="P115" s="89">
        <f t="shared" si="42"/>
        <v>10034.57482903959</v>
      </c>
      <c r="Q115" s="89">
        <f t="shared" si="42"/>
        <v>10038.185655156367</v>
      </c>
      <c r="R115" s="89">
        <f t="shared" si="42"/>
        <v>10041.994143489326</v>
      </c>
      <c r="S115" s="89">
        <f t="shared" si="42"/>
        <v>10045.970366181295</v>
      </c>
      <c r="T115" s="89">
        <f t="shared" si="42"/>
        <v>10050.082915961932</v>
      </c>
      <c r="U115" s="89">
        <f t="shared" si="42"/>
        <v>10054.30562321477</v>
      </c>
      <c r="V115" s="89">
        <f t="shared" si="42"/>
        <v>10058.616687252865</v>
      </c>
      <c r="W115" s="89">
        <f t="shared" si="42"/>
        <v>10062.997951200399</v>
      </c>
      <c r="X115" s="89">
        <f t="shared" si="42"/>
        <v>10067.434296837077</v>
      </c>
      <c r="Y115" s="89">
        <f t="shared" si="42"/>
        <v>10071.91313963518</v>
      </c>
      <c r="Z115" s="89">
        <f t="shared" si="42"/>
        <v>10076.424007461796</v>
      </c>
      <c r="AA115" s="89">
        <f t="shared" si="42"/>
        <v>10080.958189132638</v>
      </c>
      <c r="AB115" s="89">
        <f t="shared" si="42"/>
        <v>10085.508441274744</v>
      </c>
      <c r="AC115" s="89">
        <f t="shared" si="42"/>
        <v>10090.068743854818</v>
      </c>
      <c r="AD115" s="89">
        <f t="shared" si="42"/>
        <v>10094.638661661138</v>
      </c>
      <c r="AE115" s="89">
        <f t="shared" si="42"/>
        <v>10099.21890679575</v>
      </c>
      <c r="AF115" s="89">
        <f t="shared" si="42"/>
        <v>10103.811121874651</v>
      </c>
      <c r="AG115" s="89">
        <f t="shared" si="42"/>
        <v>10108.417695490516</v>
      </c>
      <c r="AH115" s="89">
        <f t="shared" si="42"/>
        <v>10113.041610930699</v>
      </c>
      <c r="AI115" s="89">
        <f t="shared" si="42"/>
        <v>10117.676542529885</v>
      </c>
      <c r="AJ115" s="89">
        <f t="shared" si="42"/>
        <v>10122.31724267995</v>
      </c>
      <c r="AK115" s="89">
        <f t="shared" si="42"/>
        <v>10126.959360615701</v>
      </c>
      <c r="AL115" s="89">
        <f t="shared" si="42"/>
        <v>10131.599291635668</v>
      </c>
      <c r="AM115" s="89">
        <f t="shared" si="42"/>
        <v>10136.234051649513</v>
      </c>
      <c r="AN115" s="89">
        <f t="shared" si="42"/>
        <v>10140.861172800434</v>
      </c>
      <c r="AO115" s="89">
        <f t="shared" si="42"/>
        <v>10145.47861662419</v>
      </c>
      <c r="AP115" s="89">
        <f t="shared" si="42"/>
        <v>10150.084701800019</v>
      </c>
      <c r="AQ115" s="89">
        <f t="shared" si="42"/>
        <v>10154.678044042879</v>
      </c>
      <c r="AR115" s="89">
        <f t="shared" si="42"/>
        <v>10159.257506097776</v>
      </c>
      <c r="AS115" s="89">
        <f t="shared" si="42"/>
        <v>10163.822156139186</v>
      </c>
      <c r="AT115" s="89">
        <f t="shared" si="42"/>
        <v>10168.371233163525</v>
      </c>
      <c r="AU115" s="89">
        <f t="shared" si="42"/>
        <v>10172.904118199709</v>
      </c>
      <c r="AV115" s="89">
        <f t="shared" si="42"/>
        <v>10177.420310360132</v>
      </c>
      <c r="AW115" s="89">
        <f t="shared" si="42"/>
        <v>10181.919406918609</v>
      </c>
      <c r="AX115" s="89">
        <f t="shared" si="42"/>
        <v>10186.401086738488</v>
      </c>
      <c r="AY115" s="89">
        <f t="shared" si="42"/>
        <v>10190.865096487794</v>
      </c>
      <c r="AZ115" s="89">
        <f t="shared" si="42"/>
        <v>10195.311239172888</v>
      </c>
      <c r="BA115" s="89">
        <f t="shared" si="42"/>
        <v>10199.739364600891</v>
      </c>
      <c r="BB115" s="89">
        <f t="shared" si="42"/>
        <v>10204.149361446562</v>
      </c>
      <c r="BC115" s="89">
        <f t="shared" si="42"/>
        <v>10208.541150653844</v>
      </c>
      <c r="BD115" s="89">
        <f t="shared" si="42"/>
        <v>10212.914679947677</v>
      </c>
      <c r="BE115" s="89">
        <f t="shared" si="42"/>
        <v>10217.269919269318</v>
      </c>
      <c r="BF115" s="89">
        <f t="shared" si="42"/>
        <v>10221.60685697989</v>
      </c>
      <c r="BG115" s="89">
        <f t="shared" si="42"/>
        <v>10225.925496702914</v>
      </c>
      <c r="BH115" s="89">
        <f t="shared" si="42"/>
        <v>10230.225854698372</v>
      </c>
      <c r="BI115" s="89">
        <f t="shared" si="42"/>
        <v>10234.507957678872</v>
      </c>
      <c r="BJ115" s="89">
        <f t="shared" si="42"/>
        <v>10238.771840993535</v>
      </c>
      <c r="BK115" s="89">
        <f t="shared" si="42"/>
        <v>10243.017547117761</v>
      </c>
      <c r="BL115" s="89">
        <f t="shared" si="42"/>
        <v>10247.245124397381</v>
      </c>
      <c r="BM115" s="89">
        <f t="shared" si="42"/>
        <v>10251.45462598972</v>
      </c>
      <c r="BN115" s="89">
        <f t="shared" si="42"/>
        <v>10255.646109015534</v>
      </c>
      <c r="BO115" s="89">
        <f t="shared" ref="BO115:CX115" si="43">($B67/100)*BN114+($B68/100)*BN115</f>
        <v>10259.819633835616</v>
      </c>
      <c r="BP115" s="89">
        <f t="shared" si="43"/>
        <v>10263.975263449525</v>
      </c>
      <c r="BQ115" s="89">
        <f t="shared" si="43"/>
        <v>10268.113062995857</v>
      </c>
      <c r="BR115" s="89">
        <f t="shared" si="43"/>
        <v>10272.23309933694</v>
      </c>
      <c r="BS115" s="89">
        <f t="shared" si="43"/>
        <v>10276.335440713754</v>
      </c>
      <c r="BT115" s="89">
        <f t="shared" si="43"/>
        <v>10280.420156459219</v>
      </c>
      <c r="BU115" s="89">
        <f t="shared" si="43"/>
        <v>10284.48731676002</v>
      </c>
      <c r="BV115" s="89">
        <f t="shared" si="43"/>
        <v>10288.536992458807</v>
      </c>
      <c r="BW115" s="89">
        <f t="shared" si="43"/>
        <v>10292.569254889937</v>
      </c>
      <c r="BX115" s="89">
        <f t="shared" si="43"/>
        <v>10296.584175743137</v>
      </c>
      <c r="BY115" s="89">
        <f t="shared" si="43"/>
        <v>10300.581826950363</v>
      </c>
      <c r="BZ115" s="89">
        <f t="shared" si="43"/>
        <v>10304.562280591948</v>
      </c>
      <c r="CA115" s="89">
        <f t="shared" si="43"/>
        <v>10308.525608818789</v>
      </c>
      <c r="CB115" s="89">
        <f t="shared" si="43"/>
        <v>10312.471883787885</v>
      </c>
      <c r="CC115" s="89">
        <f t="shared" si="43"/>
        <v>10316.401177608941</v>
      </c>
      <c r="CD115" s="89">
        <f t="shared" si="43"/>
        <v>10320.313562300222</v>
      </c>
      <c r="CE115" s="89">
        <f t="shared" si="43"/>
        <v>10324.209109752037</v>
      </c>
      <c r="CF115" s="89">
        <f t="shared" si="43"/>
        <v>10328.087891696625</v>
      </c>
      <c r="CG115" s="89">
        <f t="shared" si="43"/>
        <v>10331.949979683322</v>
      </c>
      <c r="CH115" s="89">
        <f t="shared" si="43"/>
        <v>10335.795445058147</v>
      </c>
      <c r="CI115" s="89">
        <f t="shared" si="43"/>
        <v>10339.624358947027</v>
      </c>
      <c r="CJ115" s="89">
        <f t="shared" si="43"/>
        <v>10343.436792242093</v>
      </c>
      <c r="CK115" s="89">
        <f t="shared" si="43"/>
        <v>10347.232815590483</v>
      </c>
      <c r="CL115" s="89">
        <f t="shared" si="43"/>
        <v>10351.012499385266</v>
      </c>
      <c r="CM115" s="89">
        <f t="shared" si="43"/>
        <v>10354.775913758094</v>
      </c>
      <c r="CN115" s="89">
        <f t="shared" si="43"/>
        <v>10358.523128573324</v>
      </c>
      <c r="CO115" s="89">
        <f t="shared" si="43"/>
        <v>10362.254213423337</v>
      </c>
      <c r="CP115" s="89">
        <f t="shared" si="43"/>
        <v>10365.969237624862</v>
      </c>
      <c r="CQ115" s="89">
        <f t="shared" si="43"/>
        <v>10369.668270216131</v>
      </c>
      <c r="CR115" s="89">
        <f t="shared" si="43"/>
        <v>10373.351379954725</v>
      </c>
      <c r="CS115" s="89">
        <f t="shared" si="43"/>
        <v>10377.018635316002</v>
      </c>
      <c r="CT115" s="89">
        <f t="shared" si="43"/>
        <v>10380.670104491988</v>
      </c>
      <c r="CU115" s="89">
        <f t="shared" si="43"/>
        <v>10384.30585539067</v>
      </c>
      <c r="CV115" s="89">
        <f t="shared" si="43"/>
        <v>10387.925955635621</v>
      </c>
      <c r="CW115" s="89">
        <f t="shared" si="43"/>
        <v>10391.530472565884</v>
      </c>
      <c r="CX115" s="89">
        <f t="shared" si="43"/>
        <v>10395.119473236102</v>
      </c>
    </row>
    <row r="116" spans="1:102" s="89" customFormat="1">
      <c r="A116" s="86" t="s">
        <v>95</v>
      </c>
      <c r="B116" s="75"/>
      <c r="C116" s="75"/>
      <c r="D116" s="75"/>
      <c r="E116" s="75"/>
      <c r="F116" s="75"/>
      <c r="G116" s="75"/>
    </row>
    <row r="117" spans="1:102" s="89" customFormat="1" ht="15">
      <c r="A117" s="107" t="s">
        <v>96</v>
      </c>
      <c r="B117" s="75">
        <f>+B110*10</f>
        <v>79.896907537688435</v>
      </c>
      <c r="C117" s="75">
        <f>+C110*10+B117</f>
        <v>165.50889516246502</v>
      </c>
      <c r="D117" s="75">
        <f t="shared" ref="D117:BI117" si="44">+D110*10+C117</f>
        <v>259.61584732080848</v>
      </c>
      <c r="E117" s="75">
        <f t="shared" si="44"/>
        <v>358.61998338603729</v>
      </c>
      <c r="F117" s="75">
        <f t="shared" si="44"/>
        <v>458.62258338806885</v>
      </c>
      <c r="G117" s="75">
        <f t="shared" si="44"/>
        <v>556.68619673606293</v>
      </c>
      <c r="H117" s="75">
        <f t="shared" si="44"/>
        <v>650.52069960324718</v>
      </c>
      <c r="I117" s="75">
        <f t="shared" si="44"/>
        <v>738.25065763814769</v>
      </c>
      <c r="J117" s="75">
        <f t="shared" si="44"/>
        <v>818.28000825553841</v>
      </c>
      <c r="K117" s="75">
        <f t="shared" si="44"/>
        <v>889.19222859464048</v>
      </c>
      <c r="L117" s="75">
        <f t="shared" si="44"/>
        <v>949.74260989236643</v>
      </c>
      <c r="M117" s="75">
        <f t="shared" si="44"/>
        <v>998.95938951666324</v>
      </c>
      <c r="N117" s="75">
        <f t="shared" si="44"/>
        <v>1036.0790268068861</v>
      </c>
      <c r="O117" s="75">
        <f t="shared" si="44"/>
        <v>1060.328166256252</v>
      </c>
      <c r="P117" s="75">
        <f t="shared" si="44"/>
        <v>1071.0329073623116</v>
      </c>
      <c r="Q117" s="75">
        <f t="shared" si="44"/>
        <v>1071.032907356542</v>
      </c>
      <c r="R117" s="75">
        <f t="shared" si="44"/>
        <v>1071.032907356542</v>
      </c>
      <c r="S117" s="75">
        <f t="shared" si="44"/>
        <v>1071.032907356542</v>
      </c>
      <c r="T117" s="75">
        <f t="shared" si="44"/>
        <v>1071.032907356542</v>
      </c>
      <c r="U117" s="75">
        <f t="shared" si="44"/>
        <v>1071.032907356542</v>
      </c>
      <c r="V117" s="75">
        <f t="shared" si="44"/>
        <v>1071.032907356542</v>
      </c>
      <c r="W117" s="75">
        <f t="shared" si="44"/>
        <v>1071.032907356542</v>
      </c>
      <c r="X117" s="75">
        <f t="shared" si="44"/>
        <v>1071.032907356542</v>
      </c>
      <c r="Y117" s="75">
        <f t="shared" si="44"/>
        <v>1071.032907356542</v>
      </c>
      <c r="Z117" s="75">
        <f t="shared" si="44"/>
        <v>1071.032907356542</v>
      </c>
      <c r="AA117" s="75">
        <f t="shared" si="44"/>
        <v>1078.6418116091802</v>
      </c>
      <c r="AB117" s="75">
        <f t="shared" si="44"/>
        <v>1088.0618099809997</v>
      </c>
      <c r="AC117" s="75">
        <f t="shared" si="44"/>
        <v>1099.2590327583803</v>
      </c>
      <c r="AD117" s="75">
        <f t="shared" si="44"/>
        <v>1112.1928168224699</v>
      </c>
      <c r="AE117" s="75">
        <f t="shared" si="44"/>
        <v>1126.826292532297</v>
      </c>
      <c r="AF117" s="75">
        <f t="shared" si="44"/>
        <v>1126.826292532297</v>
      </c>
      <c r="AG117" s="75">
        <f t="shared" si="44"/>
        <v>1126.826292532297</v>
      </c>
      <c r="AH117" s="75">
        <f t="shared" si="44"/>
        <v>1126.826292532297</v>
      </c>
      <c r="AI117" s="75">
        <f t="shared" si="44"/>
        <v>1126.826292532297</v>
      </c>
      <c r="AJ117" s="75">
        <f t="shared" si="44"/>
        <v>1126.826292532297</v>
      </c>
      <c r="AK117" s="75">
        <f t="shared" si="44"/>
        <v>1126.826292532297</v>
      </c>
      <c r="AL117" s="75">
        <f t="shared" si="44"/>
        <v>1126.826292532297</v>
      </c>
      <c r="AM117" s="75">
        <f t="shared" si="44"/>
        <v>1126.826292532297</v>
      </c>
      <c r="AN117" s="75">
        <f t="shared" si="44"/>
        <v>1126.826292532297</v>
      </c>
      <c r="AO117" s="75">
        <f t="shared" si="44"/>
        <v>1126.826292532297</v>
      </c>
      <c r="AP117" s="75">
        <f t="shared" si="44"/>
        <v>1126.826292532297</v>
      </c>
      <c r="AQ117" s="75">
        <f t="shared" si="44"/>
        <v>1126.826292532297</v>
      </c>
      <c r="AR117" s="75">
        <f t="shared" si="44"/>
        <v>1126.826292532297</v>
      </c>
      <c r="AS117" s="75">
        <f t="shared" si="44"/>
        <v>1126.826292532297</v>
      </c>
      <c r="AT117" s="75">
        <f t="shared" si="44"/>
        <v>1126.826292532297</v>
      </c>
      <c r="AU117" s="75">
        <f t="shared" si="44"/>
        <v>1126.826292532297</v>
      </c>
      <c r="AV117" s="75">
        <f t="shared" si="44"/>
        <v>1126.826292532297</v>
      </c>
      <c r="AW117" s="75">
        <f t="shared" si="44"/>
        <v>1126.826292532297</v>
      </c>
      <c r="AX117" s="75">
        <f t="shared" si="44"/>
        <v>1126.826292532297</v>
      </c>
      <c r="AY117" s="75">
        <f t="shared" si="44"/>
        <v>1126.826292532297</v>
      </c>
      <c r="AZ117" s="75">
        <f t="shared" si="44"/>
        <v>1126.826292532297</v>
      </c>
      <c r="BA117" s="75">
        <f t="shared" si="44"/>
        <v>1126.826292532297</v>
      </c>
      <c r="BB117" s="75">
        <f t="shared" si="44"/>
        <v>1126.826292532297</v>
      </c>
      <c r="BC117" s="75">
        <f t="shared" si="44"/>
        <v>1126.826292532297</v>
      </c>
      <c r="BD117" s="75">
        <f t="shared" si="44"/>
        <v>1126.826292532297</v>
      </c>
      <c r="BE117" s="75">
        <f t="shared" si="44"/>
        <v>1126.826292532297</v>
      </c>
      <c r="BF117" s="75">
        <f t="shared" si="44"/>
        <v>1126.826292532297</v>
      </c>
      <c r="BG117" s="75">
        <f t="shared" si="44"/>
        <v>1126.826292532297</v>
      </c>
      <c r="BH117" s="75">
        <f t="shared" si="44"/>
        <v>1126.826292532297</v>
      </c>
      <c r="BI117" s="75">
        <f t="shared" si="44"/>
        <v>1126.826292532297</v>
      </c>
    </row>
    <row r="118" spans="1:102" s="89" customFormat="1" ht="15">
      <c r="A118" s="107" t="s">
        <v>97</v>
      </c>
      <c r="B118" s="75">
        <f t="shared" ref="B118:BI118" si="45">+B117/$B$55</f>
        <v>1.3316151256281406E-2</v>
      </c>
      <c r="C118" s="75">
        <f t="shared" si="45"/>
        <v>2.7584815860410838E-2</v>
      </c>
      <c r="D118" s="75">
        <f t="shared" si="45"/>
        <v>4.3269307886801417E-2</v>
      </c>
      <c r="E118" s="75">
        <f t="shared" si="45"/>
        <v>5.9769997231006212E-2</v>
      </c>
      <c r="F118" s="75">
        <f t="shared" si="45"/>
        <v>7.6437097231344814E-2</v>
      </c>
      <c r="G118" s="75">
        <f t="shared" si="45"/>
        <v>9.2781032789343826E-2</v>
      </c>
      <c r="H118" s="75">
        <f t="shared" si="45"/>
        <v>0.1084201166005412</v>
      </c>
      <c r="I118" s="75">
        <f t="shared" si="45"/>
        <v>0.12304177627302461</v>
      </c>
      <c r="J118" s="75">
        <f t="shared" si="45"/>
        <v>0.13638000137592307</v>
      </c>
      <c r="K118" s="75">
        <f t="shared" si="45"/>
        <v>0.1481987047657734</v>
      </c>
      <c r="L118" s="75">
        <f t="shared" si="45"/>
        <v>0.15829043498206108</v>
      </c>
      <c r="M118" s="75">
        <f t="shared" si="45"/>
        <v>0.16649323158611054</v>
      </c>
      <c r="N118" s="75">
        <f t="shared" si="45"/>
        <v>0.17267983780114768</v>
      </c>
      <c r="O118" s="75">
        <f t="shared" si="45"/>
        <v>0.17672136104270866</v>
      </c>
      <c r="P118" s="75">
        <f t="shared" si="45"/>
        <v>0.17850548456038526</v>
      </c>
      <c r="Q118" s="75">
        <f t="shared" si="45"/>
        <v>0.17850548455942367</v>
      </c>
      <c r="R118" s="75">
        <f t="shared" si="45"/>
        <v>0.17850548455942367</v>
      </c>
      <c r="S118" s="75">
        <f t="shared" si="45"/>
        <v>0.17850548455942367</v>
      </c>
      <c r="T118" s="75">
        <f t="shared" si="45"/>
        <v>0.17850548455942367</v>
      </c>
      <c r="U118" s="75">
        <f t="shared" si="45"/>
        <v>0.17850548455942367</v>
      </c>
      <c r="V118" s="75">
        <f t="shared" si="45"/>
        <v>0.17850548455942367</v>
      </c>
      <c r="W118" s="75">
        <f t="shared" si="45"/>
        <v>0.17850548455942367</v>
      </c>
      <c r="X118" s="75">
        <f t="shared" si="45"/>
        <v>0.17850548455942367</v>
      </c>
      <c r="Y118" s="75">
        <f t="shared" si="45"/>
        <v>0.17850548455942367</v>
      </c>
      <c r="Z118" s="75">
        <f t="shared" si="45"/>
        <v>0.17850548455942367</v>
      </c>
      <c r="AA118" s="75">
        <f t="shared" si="45"/>
        <v>0.1797736352681967</v>
      </c>
      <c r="AB118" s="75">
        <f t="shared" si="45"/>
        <v>0.18134363499683329</v>
      </c>
      <c r="AC118" s="75">
        <f t="shared" si="45"/>
        <v>0.18320983879306338</v>
      </c>
      <c r="AD118" s="75">
        <f t="shared" si="45"/>
        <v>0.18536546947041166</v>
      </c>
      <c r="AE118" s="75">
        <f t="shared" si="45"/>
        <v>0.18780438208871617</v>
      </c>
      <c r="AF118" s="75">
        <f t="shared" si="45"/>
        <v>0.18780438208871617</v>
      </c>
      <c r="AG118" s="75">
        <f t="shared" si="45"/>
        <v>0.18780438208871617</v>
      </c>
      <c r="AH118" s="75">
        <f t="shared" si="45"/>
        <v>0.18780438208871617</v>
      </c>
      <c r="AI118" s="75">
        <f t="shared" si="45"/>
        <v>0.18780438208871617</v>
      </c>
      <c r="AJ118" s="75">
        <f t="shared" si="45"/>
        <v>0.18780438208871617</v>
      </c>
      <c r="AK118" s="75">
        <f t="shared" si="45"/>
        <v>0.18780438208871617</v>
      </c>
      <c r="AL118" s="75">
        <f t="shared" si="45"/>
        <v>0.18780438208871617</v>
      </c>
      <c r="AM118" s="75">
        <f t="shared" si="45"/>
        <v>0.18780438208871617</v>
      </c>
      <c r="AN118" s="75">
        <f t="shared" si="45"/>
        <v>0.18780438208871617</v>
      </c>
      <c r="AO118" s="75">
        <f t="shared" si="45"/>
        <v>0.18780438208871617</v>
      </c>
      <c r="AP118" s="75">
        <f t="shared" si="45"/>
        <v>0.18780438208871617</v>
      </c>
      <c r="AQ118" s="75">
        <f t="shared" si="45"/>
        <v>0.18780438208871617</v>
      </c>
      <c r="AR118" s="75">
        <f t="shared" si="45"/>
        <v>0.18780438208871617</v>
      </c>
      <c r="AS118" s="75">
        <f t="shared" si="45"/>
        <v>0.18780438208871617</v>
      </c>
      <c r="AT118" s="75">
        <f t="shared" si="45"/>
        <v>0.18780438208871617</v>
      </c>
      <c r="AU118" s="75">
        <f t="shared" si="45"/>
        <v>0.18780438208871617</v>
      </c>
      <c r="AV118" s="75">
        <f t="shared" si="45"/>
        <v>0.18780438208871617</v>
      </c>
      <c r="AW118" s="75">
        <f t="shared" si="45"/>
        <v>0.18780438208871617</v>
      </c>
      <c r="AX118" s="75">
        <f t="shared" si="45"/>
        <v>0.18780438208871617</v>
      </c>
      <c r="AY118" s="75">
        <f t="shared" si="45"/>
        <v>0.18780438208871617</v>
      </c>
      <c r="AZ118" s="75">
        <f t="shared" si="45"/>
        <v>0.18780438208871617</v>
      </c>
      <c r="BA118" s="75">
        <f t="shared" si="45"/>
        <v>0.18780438208871617</v>
      </c>
      <c r="BB118" s="75">
        <f t="shared" si="45"/>
        <v>0.18780438208871617</v>
      </c>
      <c r="BC118" s="75">
        <f t="shared" si="45"/>
        <v>0.18780438208871617</v>
      </c>
      <c r="BD118" s="75">
        <f t="shared" si="45"/>
        <v>0.18780438208871617</v>
      </c>
      <c r="BE118" s="75">
        <f t="shared" si="45"/>
        <v>0.18780438208871617</v>
      </c>
      <c r="BF118" s="75">
        <f t="shared" si="45"/>
        <v>0.18780438208871617</v>
      </c>
      <c r="BG118" s="75">
        <f t="shared" si="45"/>
        <v>0.18780438208871617</v>
      </c>
      <c r="BH118" s="75">
        <f t="shared" si="45"/>
        <v>0.18780438208871617</v>
      </c>
      <c r="BI118" s="75">
        <f t="shared" si="45"/>
        <v>0.18780438208871617</v>
      </c>
    </row>
    <row r="119" spans="1:102" s="89" customFormat="1" ht="15">
      <c r="A119" s="107" t="s">
        <v>149</v>
      </c>
      <c r="B119" s="117">
        <f>+MAX(B118:BI118)</f>
        <v>0.18780438208871617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</row>
    <row r="120" spans="1:102">
      <c r="A120" s="86" t="s">
        <v>20</v>
      </c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02" ht="30">
      <c r="A121" s="107" t="s">
        <v>54</v>
      </c>
      <c r="B121" s="135">
        <f>B73</f>
        <v>0.83</v>
      </c>
      <c r="C121" s="135">
        <f>C73</f>
        <v>0.98</v>
      </c>
      <c r="D121" s="75">
        <f t="shared" ref="D121:BO121" si="46">C121+$B75*(D122-($B$77/$B76)*C121-$B78*(C121-C123))</f>
        <v>1.3479774358258427</v>
      </c>
      <c r="E121" s="75">
        <f t="shared" si="46"/>
        <v>1.6761069769878605</v>
      </c>
      <c r="F121" s="75">
        <f t="shared" si="46"/>
        <v>1.9661160048900648</v>
      </c>
      <c r="G121" s="75">
        <f t="shared" si="46"/>
        <v>2.2187184216912135</v>
      </c>
      <c r="H121" s="75">
        <f t="shared" si="46"/>
        <v>2.4347560802044748</v>
      </c>
      <c r="I121" s="75">
        <f t="shared" si="46"/>
        <v>2.6154056984472427</v>
      </c>
      <c r="J121" s="75">
        <f t="shared" si="46"/>
        <v>2.762056015311297</v>
      </c>
      <c r="K121" s="75">
        <f t="shared" si="46"/>
        <v>2.8761125060022721</v>
      </c>
      <c r="L121" s="75">
        <f t="shared" si="46"/>
        <v>2.9588393409055755</v>
      </c>
      <c r="M121" s="75">
        <f t="shared" si="46"/>
        <v>3.0223408794696907</v>
      </c>
      <c r="N121" s="75">
        <f t="shared" si="46"/>
        <v>3.0640785240349619</v>
      </c>
      <c r="O121" s="75">
        <f t="shared" si="46"/>
        <v>3.0823123179564007</v>
      </c>
      <c r="P121" s="75">
        <f t="shared" si="46"/>
        <v>3.0756206742130368</v>
      </c>
      <c r="Q121" s="75">
        <f t="shared" si="46"/>
        <v>3.0442638673231359</v>
      </c>
      <c r="R121" s="75">
        <f t="shared" si="46"/>
        <v>2.9950479824275398</v>
      </c>
      <c r="S121" s="75">
        <f t="shared" si="46"/>
        <v>2.9377031199018422</v>
      </c>
      <c r="T121" s="75">
        <f t="shared" si="46"/>
        <v>2.8783295686656496</v>
      </c>
      <c r="U121" s="75">
        <f t="shared" si="46"/>
        <v>2.8206056614181949</v>
      </c>
      <c r="V121" s="75">
        <f t="shared" si="46"/>
        <v>2.7666100420353037</v>
      </c>
      <c r="W121" s="75">
        <f t="shared" si="46"/>
        <v>2.7173801713065688</v>
      </c>
      <c r="X121" s="75">
        <f t="shared" si="46"/>
        <v>2.6732901983902408</v>
      </c>
      <c r="Y121" s="75">
        <f t="shared" si="46"/>
        <v>2.6343050770710756</v>
      </c>
      <c r="Z121" s="75">
        <f t="shared" si="46"/>
        <v>2.600149946267619</v>
      </c>
      <c r="AA121" s="75">
        <f t="shared" si="46"/>
        <v>2.5747246956209082</v>
      </c>
      <c r="AB121" s="75">
        <f t="shared" si="46"/>
        <v>2.5610761380317562</v>
      </c>
      <c r="AC121" s="75">
        <f t="shared" si="46"/>
        <v>2.5572982815301151</v>
      </c>
      <c r="AD121" s="75">
        <f t="shared" si="46"/>
        <v>2.5618368083705705</v>
      </c>
      <c r="AE121" s="75">
        <f t="shared" si="46"/>
        <v>2.5734090465895729</v>
      </c>
      <c r="AF121" s="75">
        <f t="shared" si="46"/>
        <v>2.5819114861870318</v>
      </c>
      <c r="AG121" s="75">
        <f t="shared" si="46"/>
        <v>2.5804104312299327</v>
      </c>
      <c r="AH121" s="75">
        <f t="shared" si="46"/>
        <v>2.5731761532535691</v>
      </c>
      <c r="AI121" s="75">
        <f t="shared" si="46"/>
        <v>2.562929103411578</v>
      </c>
      <c r="AJ121" s="75">
        <f t="shared" si="46"/>
        <v>2.5513663122664898</v>
      </c>
      <c r="AK121" s="75">
        <f t="shared" si="46"/>
        <v>2.5395142963911592</v>
      </c>
      <c r="AL121" s="75">
        <f t="shared" si="46"/>
        <v>2.5279648496229594</v>
      </c>
      <c r="AM121" s="75">
        <f t="shared" si="46"/>
        <v>2.5170318947557058</v>
      </c>
      <c r="AN121" s="75">
        <f t="shared" si="46"/>
        <v>2.5068552309100731</v>
      </c>
      <c r="AO121" s="75">
        <f t="shared" si="46"/>
        <v>2.4974686461984441</v>
      </c>
      <c r="AP121" s="75">
        <f t="shared" si="46"/>
        <v>2.4888441956243343</v>
      </c>
      <c r="AQ121" s="75">
        <f t="shared" si="46"/>
        <v>2.4809206031161817</v>
      </c>
      <c r="AR121" s="75">
        <f t="shared" si="46"/>
        <v>2.4736211458822508</v>
      </c>
      <c r="AS121" s="75">
        <f t="shared" si="46"/>
        <v>2.4668646197510258</v>
      </c>
      <c r="AT121" s="75">
        <f t="shared" si="46"/>
        <v>2.4605717949988222</v>
      </c>
      <c r="AU121" s="75">
        <f t="shared" si="46"/>
        <v>2.4546689695820536</v>
      </c>
      <c r="AV121" s="75">
        <f t="shared" si="46"/>
        <v>2.4490896859775684</v>
      </c>
      <c r="AW121" s="75">
        <f t="shared" si="46"/>
        <v>2.4437753143784184</v>
      </c>
      <c r="AX121" s="75">
        <f t="shared" si="46"/>
        <v>2.438674961399935</v>
      </c>
      <c r="AY121" s="75">
        <f t="shared" si="46"/>
        <v>2.4337450008048531</v>
      </c>
      <c r="AZ121" s="75">
        <f t="shared" si="46"/>
        <v>2.4289484146820306</v>
      </c>
      <c r="BA121" s="75">
        <f t="shared" si="46"/>
        <v>2.4242540621501254</v>
      </c>
      <c r="BB121" s="75">
        <f t="shared" si="46"/>
        <v>2.4196359459214682</v>
      </c>
      <c r="BC121" s="75">
        <f t="shared" si="46"/>
        <v>2.4150725167872005</v>
      </c>
      <c r="BD121" s="75">
        <f t="shared" si="46"/>
        <v>2.4105460367642406</v>
      </c>
      <c r="BE121" s="75">
        <f t="shared" si="46"/>
        <v>2.4060420095695765</v>
      </c>
      <c r="BF121" s="75">
        <f t="shared" si="46"/>
        <v>2.4015486797679273</v>
      </c>
      <c r="BG121" s="75">
        <f t="shared" si="46"/>
        <v>2.3970565977088656</v>
      </c>
      <c r="BH121" s="75">
        <f t="shared" si="46"/>
        <v>2.3925582451189871</v>
      </c>
      <c r="BI121" s="75">
        <f t="shared" si="46"/>
        <v>2.3880477152081498</v>
      </c>
      <c r="BJ121" s="75">
        <f t="shared" si="46"/>
        <v>2.3211204261047595</v>
      </c>
      <c r="BK121" s="75">
        <f t="shared" si="46"/>
        <v>2.2736092671164938</v>
      </c>
      <c r="BL121" s="75">
        <f t="shared" si="46"/>
        <v>2.2392564992448087</v>
      </c>
      <c r="BM121" s="75">
        <f t="shared" si="46"/>
        <v>2.2138262256446422</v>
      </c>
      <c r="BN121" s="75">
        <f t="shared" si="46"/>
        <v>2.1944509244045745</v>
      </c>
      <c r="BO121" s="75">
        <f t="shared" si="46"/>
        <v>2.179189209250632</v>
      </c>
      <c r="BP121" s="75">
        <f t="shared" ref="BP121:CX121" si="47">BO121+$B75*(BP122-($B$77/$B76)*BO121-$B78*(BO121-BO123))</f>
        <v>2.1667265367730044</v>
      </c>
      <c r="BQ121" s="75">
        <f t="shared" si="47"/>
        <v>2.1561726519790372</v>
      </c>
      <c r="BR121" s="75">
        <f t="shared" si="47"/>
        <v>2.1469245015152358</v>
      </c>
      <c r="BS121" s="75">
        <f t="shared" si="47"/>
        <v>2.1385734525581199</v>
      </c>
      <c r="BT121" s="75">
        <f t="shared" si="47"/>
        <v>2.1308424962030714</v>
      </c>
      <c r="BU121" s="75">
        <f t="shared" si="47"/>
        <v>2.1235437435848272</v>
      </c>
      <c r="BV121" s="75">
        <f t="shared" si="47"/>
        <v>2.1165496558366899</v>
      </c>
      <c r="BW121" s="75">
        <f t="shared" si="47"/>
        <v>2.1097735691241781</v>
      </c>
      <c r="BX121" s="75">
        <f t="shared" si="47"/>
        <v>2.103156510763224</v>
      </c>
      <c r="BY121" s="75">
        <f t="shared" si="47"/>
        <v>2.0966582734068178</v>
      </c>
      <c r="BZ121" s="75">
        <f t="shared" si="47"/>
        <v>2.0902513713885691</v>
      </c>
      <c r="CA121" s="75">
        <f t="shared" si="47"/>
        <v>2.0839169480097071</v>
      </c>
      <c r="CB121" s="75">
        <f t="shared" si="47"/>
        <v>2.0776420035104266</v>
      </c>
      <c r="CC121" s="75">
        <f t="shared" si="47"/>
        <v>2.0714175171433862</v>
      </c>
      <c r="CD121" s="75">
        <f t="shared" si="47"/>
        <v>2.0652371746118465</v>
      </c>
      <c r="CE121" s="75">
        <f t="shared" si="47"/>
        <v>2.059096505427477</v>
      </c>
      <c r="CF121" s="75">
        <f t="shared" si="47"/>
        <v>2.0529922978842805</v>
      </c>
      <c r="CG121" s="75">
        <f t="shared" si="47"/>
        <v>2.046922202081225</v>
      </c>
      <c r="CH121" s="75">
        <f t="shared" si="47"/>
        <v>2.0408844603524172</v>
      </c>
      <c r="CI121" s="75">
        <f t="shared" si="47"/>
        <v>2.034877724043469</v>
      </c>
      <c r="CJ121" s="75">
        <f t="shared" si="47"/>
        <v>2.0289009288268227</v>
      </c>
      <c r="CK121" s="75">
        <f t="shared" si="47"/>
        <v>2.0229532097214618</v>
      </c>
      <c r="CL121" s="75">
        <f t="shared" si="47"/>
        <v>2.0170338430572068</v>
      </c>
      <c r="CM121" s="75">
        <f t="shared" si="47"/>
        <v>2.0111422067370555</v>
      </c>
      <c r="CN121" s="75">
        <f t="shared" si="47"/>
        <v>2.0052777529364554</v>
      </c>
      <c r="CO121" s="75">
        <f t="shared" si="47"/>
        <v>1.9994399892649906</v>
      </c>
      <c r="CP121" s="75">
        <f t="shared" si="47"/>
        <v>1.9936284656939807</v>
      </c>
      <c r="CQ121" s="75">
        <f t="shared" si="47"/>
        <v>1.9878427654194748</v>
      </c>
      <c r="CR121" s="75">
        <f t="shared" si="47"/>
        <v>1.9820824984170815</v>
      </c>
      <c r="CS121" s="75">
        <f t="shared" si="47"/>
        <v>1.9763472968430564</v>
      </c>
      <c r="CT121" s="75">
        <f t="shared" si="47"/>
        <v>1.9706368117060364</v>
      </c>
      <c r="CU121" s="75">
        <f t="shared" si="47"/>
        <v>1.9649507104170476</v>
      </c>
      <c r="CV121" s="75">
        <f t="shared" si="47"/>
        <v>1.9592886749498573</v>
      </c>
      <c r="CW121" s="75">
        <f t="shared" si="47"/>
        <v>1.9536504004283317</v>
      </c>
      <c r="CX121" s="75">
        <f t="shared" si="47"/>
        <v>1.1582901760502018</v>
      </c>
    </row>
    <row r="122" spans="1:102" s="109" customFormat="1" ht="30">
      <c r="A122" s="108" t="s">
        <v>55</v>
      </c>
      <c r="B122" s="109">
        <f t="shared" ref="B122:BM122" si="48">$B$77*((LOG(( ((B112+C112)/2) +0.000001)/596.4)/LOG(2)))+B70</f>
        <v>2.4946851411366682</v>
      </c>
      <c r="C122" s="109">
        <f t="shared" si="48"/>
        <v>2.8251308833250466</v>
      </c>
      <c r="D122" s="109">
        <f t="shared" si="48"/>
        <v>3.2218046876242443</v>
      </c>
      <c r="E122" s="109">
        <f t="shared" si="48"/>
        <v>3.5668278611204385</v>
      </c>
      <c r="F122" s="109">
        <f t="shared" si="48"/>
        <v>3.855502211390772</v>
      </c>
      <c r="G122" s="109">
        <f t="shared" si="48"/>
        <v>4.0864087040463932</v>
      </c>
      <c r="H122" s="109">
        <f t="shared" si="48"/>
        <v>4.2620281534488056</v>
      </c>
      <c r="I122" s="109">
        <f t="shared" si="48"/>
        <v>4.3859768661454348</v>
      </c>
      <c r="J122" s="109">
        <f t="shared" si="48"/>
        <v>4.4617316777141616</v>
      </c>
      <c r="K122" s="109">
        <f t="shared" si="48"/>
        <v>4.4920950493225034</v>
      </c>
      <c r="L122" s="109">
        <f t="shared" si="48"/>
        <v>4.4790810480890535</v>
      </c>
      <c r="M122" s="109">
        <f t="shared" si="48"/>
        <v>4.4772365600633801</v>
      </c>
      <c r="N122" s="109">
        <f t="shared" si="48"/>
        <v>4.4347800590866351</v>
      </c>
      <c r="O122" s="109">
        <f t="shared" si="48"/>
        <v>4.3520284742816902</v>
      </c>
      <c r="P122" s="109">
        <f t="shared" si="48"/>
        <v>4.2282111079414069</v>
      </c>
      <c r="Q122" s="109">
        <f t="shared" si="48"/>
        <v>4.0696010265821903</v>
      </c>
      <c r="R122" s="109">
        <f t="shared" si="48"/>
        <v>3.9083804885524769</v>
      </c>
      <c r="S122" s="109">
        <f t="shared" si="48"/>
        <v>3.7691014788329245</v>
      </c>
      <c r="T122" s="109">
        <f t="shared" si="48"/>
        <v>3.6490653133850102</v>
      </c>
      <c r="U122" s="109">
        <f t="shared" si="48"/>
        <v>3.5457847699208869</v>
      </c>
      <c r="V122" s="109">
        <f t="shared" si="48"/>
        <v>3.4570033201064518</v>
      </c>
      <c r="W122" s="109">
        <f t="shared" si="48"/>
        <v>3.3807007121691264</v>
      </c>
      <c r="X122" s="109">
        <f t="shared" si="48"/>
        <v>3.3150883600247067</v>
      </c>
      <c r="Y122" s="109">
        <f t="shared" si="48"/>
        <v>3.2585976598263788</v>
      </c>
      <c r="Z122" s="109">
        <f t="shared" si="48"/>
        <v>3.2098638480435979</v>
      </c>
      <c r="AA122" s="109">
        <f t="shared" si="48"/>
        <v>3.1883954209094001</v>
      </c>
      <c r="AB122" s="109">
        <f t="shared" si="48"/>
        <v>3.1957921176052331</v>
      </c>
      <c r="AC122" s="109">
        <f t="shared" si="48"/>
        <v>3.2126124659610409</v>
      </c>
      <c r="AD122" s="109">
        <f t="shared" si="48"/>
        <v>3.2374628718869083</v>
      </c>
      <c r="AE122" s="109">
        <f t="shared" si="48"/>
        <v>3.2691326698201197</v>
      </c>
      <c r="AF122" s="109">
        <f t="shared" si="48"/>
        <v>3.2631376643735286</v>
      </c>
      <c r="AG122" s="109">
        <f t="shared" si="48"/>
        <v>3.2194594784457773</v>
      </c>
      <c r="AH122" s="109">
        <f t="shared" si="48"/>
        <v>3.1816152664910522</v>
      </c>
      <c r="AI122" s="109">
        <f t="shared" si="48"/>
        <v>3.1486895519990292</v>
      </c>
      <c r="AJ122" s="109">
        <f t="shared" si="48"/>
        <v>3.1199035388832193</v>
      </c>
      <c r="AK122" s="109">
        <f t="shared" si="48"/>
        <v>3.0945969771013861</v>
      </c>
      <c r="AL122" s="109">
        <f t="shared" si="48"/>
        <v>3.0722117261550057</v>
      </c>
      <c r="AM122" s="109">
        <f t="shared" si="48"/>
        <v>3.0522770987107561</v>
      </c>
      <c r="AN122" s="109">
        <f t="shared" si="48"/>
        <v>3.0343969571841125</v>
      </c>
      <c r="AO122" s="109">
        <f t="shared" si="48"/>
        <v>3.0182384679177781</v>
      </c>
      <c r="AP122" s="109">
        <f t="shared" si="48"/>
        <v>3.0035223791262107</v>
      </c>
      <c r="AQ122" s="109">
        <f t="shared" si="48"/>
        <v>2.9900146710015281</v>
      </c>
      <c r="AR122" s="109">
        <f t="shared" si="48"/>
        <v>2.9775194224049875</v>
      </c>
      <c r="AS122" s="109">
        <f t="shared" si="48"/>
        <v>2.9658727433533412</v>
      </c>
      <c r="AT122" s="109">
        <f t="shared" si="48"/>
        <v>2.9549376324585208</v>
      </c>
      <c r="AU122" s="109">
        <f t="shared" si="48"/>
        <v>2.9445996311141207</v>
      </c>
      <c r="AV122" s="109">
        <f t="shared" si="48"/>
        <v>2.9347631598894983</v>
      </c>
      <c r="AW122" s="109">
        <f t="shared" si="48"/>
        <v>2.9253484362331208</v>
      </c>
      <c r="AX122" s="109">
        <f t="shared" si="48"/>
        <v>2.916288885560065</v>
      </c>
      <c r="AY122" s="109">
        <f t="shared" si="48"/>
        <v>2.9075289697499116</v>
      </c>
      <c r="AZ122" s="109">
        <f t="shared" si="48"/>
        <v>2.8990223678472153</v>
      </c>
      <c r="BA122" s="109">
        <f t="shared" si="48"/>
        <v>2.890730453297063</v>
      </c>
      <c r="BB122" s="109">
        <f t="shared" si="48"/>
        <v>2.882621020398259</v>
      </c>
      <c r="BC122" s="109">
        <f t="shared" si="48"/>
        <v>2.8746672198956946</v>
      </c>
      <c r="BD122" s="109">
        <f t="shared" si="48"/>
        <v>2.8668466698623649</v>
      </c>
      <c r="BE122" s="109">
        <f t="shared" si="48"/>
        <v>2.8591407133496229</v>
      </c>
      <c r="BF122" s="109">
        <f t="shared" si="48"/>
        <v>2.8515337988202476</v>
      </c>
      <c r="BG122" s="109">
        <f t="shared" si="48"/>
        <v>2.8440129632257345</v>
      </c>
      <c r="BH122" s="109">
        <f t="shared" si="48"/>
        <v>2.8365674008414064</v>
      </c>
      <c r="BI122" s="109">
        <f t="shared" si="48"/>
        <v>2.8291881037154734</v>
      </c>
      <c r="BJ122" s="109">
        <f t="shared" si="48"/>
        <v>2.5218674907532415</v>
      </c>
      <c r="BK122" s="109">
        <f t="shared" si="48"/>
        <v>2.5145993226235208</v>
      </c>
      <c r="BL122" s="109">
        <f t="shared" si="48"/>
        <v>2.5073784652803073</v>
      </c>
      <c r="BM122" s="109">
        <f t="shared" si="48"/>
        <v>2.5002005525458619</v>
      </c>
      <c r="BN122" s="109">
        <f t="shared" ref="BN122:CX122" si="49">$B$77*((LOG(( ((BN112+BO112)/2) +0.000001)/596.4)/LOG(2)))+BN70</f>
        <v>2.4930619423454141</v>
      </c>
      <c r="BO122" s="109">
        <f t="shared" si="49"/>
        <v>2.4859595956155336</v>
      </c>
      <c r="BP122" s="109">
        <f t="shared" si="49"/>
        <v>2.4788909754446795</v>
      </c>
      <c r="BQ122" s="109">
        <f t="shared" si="49"/>
        <v>2.4718539630700076</v>
      </c>
      <c r="BR122" s="109">
        <f t="shared" si="49"/>
        <v>2.4648467879164553</v>
      </c>
      <c r="BS122" s="109">
        <f t="shared" si="49"/>
        <v>2.4578679693329963</v>
      </c>
      <c r="BT122" s="109">
        <f t="shared" si="49"/>
        <v>2.4509162680719343</v>
      </c>
      <c r="BU122" s="109">
        <f t="shared" si="49"/>
        <v>2.4439906458831167</v>
      </c>
      <c r="BV122" s="109">
        <f t="shared" si="49"/>
        <v>2.4370902318667107</v>
      </c>
      <c r="BW122" s="109">
        <f t="shared" si="49"/>
        <v>2.430214294454633</v>
      </c>
      <c r="BX122" s="109">
        <f t="shared" si="49"/>
        <v>2.4233622180795056</v>
      </c>
      <c r="BY122" s="109">
        <f t="shared" si="49"/>
        <v>2.4165334837472328</v>
      </c>
      <c r="BZ122" s="109">
        <f t="shared" si="49"/>
        <v>2.4097276528603015</v>
      </c>
      <c r="CA122" s="109">
        <f t="shared" si="49"/>
        <v>2.4029443537480764</v>
      </c>
      <c r="CB122" s="109">
        <f t="shared" si="49"/>
        <v>2.3961832704512465</v>
      </c>
      <c r="CC122" s="109">
        <f t="shared" si="49"/>
        <v>2.3894441333832992</v>
      </c>
      <c r="CD122" s="109">
        <f t="shared" si="49"/>
        <v>2.3827267115549842</v>
      </c>
      <c r="CE122" s="109">
        <f t="shared" si="49"/>
        <v>2.3760308061002644</v>
      </c>
      <c r="CF122" s="109">
        <f t="shared" si="49"/>
        <v>2.3693562448859398</v>
      </c>
      <c r="CG122" s="109">
        <f t="shared" si="49"/>
        <v>2.3627028780236428</v>
      </c>
      <c r="CH122" s="109">
        <f t="shared" si="49"/>
        <v>2.3560705741331818</v>
      </c>
      <c r="CI122" s="109">
        <f t="shared" si="49"/>
        <v>2.3494592172314901</v>
      </c>
      <c r="CJ122" s="109">
        <f t="shared" si="49"/>
        <v>2.3428687041424912</v>
      </c>
      <c r="CK122" s="109">
        <f t="shared" si="49"/>
        <v>2.3362989423406963</v>
      </c>
      <c r="CL122" s="109">
        <f t="shared" si="49"/>
        <v>2.3297498481559282</v>
      </c>
      <c r="CM122" s="109">
        <f t="shared" si="49"/>
        <v>2.3232213452787516</v>
      </c>
      <c r="CN122" s="109">
        <f t="shared" si="49"/>
        <v>2.3167133635162536</v>
      </c>
      <c r="CO122" s="109">
        <f t="shared" si="49"/>
        <v>2.3102258377562919</v>
      </c>
      <c r="CP122" s="109">
        <f t="shared" si="49"/>
        <v>2.3037587071052994</v>
      </c>
      <c r="CQ122" s="109">
        <f t="shared" si="49"/>
        <v>2.2973119141706015</v>
      </c>
      <c r="CR122" s="109">
        <f t="shared" si="49"/>
        <v>2.2908854044630571</v>
      </c>
      <c r="CS122" s="109">
        <f t="shared" si="49"/>
        <v>2.2844791258998729</v>
      </c>
      <c r="CT122" s="109">
        <f t="shared" si="49"/>
        <v>2.2780930283908285</v>
      </c>
      <c r="CU122" s="109">
        <f t="shared" si="49"/>
        <v>2.2717270634939455</v>
      </c>
      <c r="CV122" s="109">
        <f t="shared" si="49"/>
        <v>2.265381184128981</v>
      </c>
      <c r="CW122" s="109">
        <f t="shared" si="49"/>
        <v>2.2590553443390475</v>
      </c>
      <c r="CX122" s="109">
        <f t="shared" si="49"/>
        <v>-1.5441034718923985</v>
      </c>
    </row>
    <row r="123" spans="1:102" ht="30">
      <c r="A123" s="107" t="s">
        <v>56</v>
      </c>
      <c r="B123" s="75">
        <f>B74</f>
        <v>6.7999999999999996E-3</v>
      </c>
      <c r="C123" s="75">
        <f t="shared" ref="C123:BN123" si="50">B123+$B79*(B121-B123)</f>
        <v>4.7960000000000003E-2</v>
      </c>
      <c r="D123" s="75">
        <f t="shared" si="50"/>
        <v>9.4562000000000007E-2</v>
      </c>
      <c r="E123" s="75">
        <f t="shared" si="50"/>
        <v>0.15723277179129214</v>
      </c>
      <c r="F123" s="75">
        <f t="shared" si="50"/>
        <v>0.23317648205112057</v>
      </c>
      <c r="G123" s="75">
        <f t="shared" si="50"/>
        <v>0.31982345819306779</v>
      </c>
      <c r="H123" s="75">
        <f t="shared" si="50"/>
        <v>0.41476820636797507</v>
      </c>
      <c r="I123" s="75">
        <f t="shared" si="50"/>
        <v>0.51576760005980005</v>
      </c>
      <c r="J123" s="75">
        <f t="shared" si="50"/>
        <v>0.62074950497917225</v>
      </c>
      <c r="K123" s="75">
        <f t="shared" si="50"/>
        <v>0.72781483049577855</v>
      </c>
      <c r="L123" s="75">
        <f t="shared" si="50"/>
        <v>0.83522971427110326</v>
      </c>
      <c r="M123" s="75">
        <f t="shared" si="50"/>
        <v>0.9414101956028269</v>
      </c>
      <c r="N123" s="75">
        <f t="shared" si="50"/>
        <v>1.0454567297961701</v>
      </c>
      <c r="O123" s="75">
        <f t="shared" si="50"/>
        <v>1.1463878195081096</v>
      </c>
      <c r="P123" s="75">
        <f t="shared" si="50"/>
        <v>1.2431840444305242</v>
      </c>
      <c r="Q123" s="75">
        <f t="shared" si="50"/>
        <v>1.3348058759196499</v>
      </c>
      <c r="R123" s="75">
        <f t="shared" si="50"/>
        <v>1.4202787754898243</v>
      </c>
      <c r="S123" s="75">
        <f t="shared" si="50"/>
        <v>1.49901723583671</v>
      </c>
      <c r="T123" s="75">
        <f t="shared" si="50"/>
        <v>1.5709515300399666</v>
      </c>
      <c r="U123" s="75">
        <f t="shared" si="50"/>
        <v>1.6363204319712508</v>
      </c>
      <c r="V123" s="75">
        <f t="shared" si="50"/>
        <v>1.695534693443598</v>
      </c>
      <c r="W123" s="75">
        <f t="shared" si="50"/>
        <v>1.7490884608731831</v>
      </c>
      <c r="X123" s="75">
        <f t="shared" si="50"/>
        <v>1.7975030463948525</v>
      </c>
      <c r="Y123" s="75">
        <f t="shared" si="50"/>
        <v>1.8412924039946219</v>
      </c>
      <c r="Z123" s="75">
        <f t="shared" si="50"/>
        <v>1.8809430376484446</v>
      </c>
      <c r="AA123" s="75">
        <f t="shared" si="50"/>
        <v>1.9169033830794033</v>
      </c>
      <c r="AB123" s="75">
        <f t="shared" si="50"/>
        <v>1.9497944487064787</v>
      </c>
      <c r="AC123" s="75">
        <f t="shared" si="50"/>
        <v>1.9803585331727425</v>
      </c>
      <c r="AD123" s="75">
        <f t="shared" si="50"/>
        <v>2.0092055205906112</v>
      </c>
      <c r="AE123" s="75">
        <f t="shared" si="50"/>
        <v>2.0368370849796094</v>
      </c>
      <c r="AF123" s="75">
        <f t="shared" si="50"/>
        <v>2.0636656830601074</v>
      </c>
      <c r="AG123" s="75">
        <f t="shared" si="50"/>
        <v>2.0895779732164534</v>
      </c>
      <c r="AH123" s="75">
        <f t="shared" si="50"/>
        <v>2.1141195961171273</v>
      </c>
      <c r="AI123" s="75">
        <f t="shared" si="50"/>
        <v>2.1370724239739496</v>
      </c>
      <c r="AJ123" s="75">
        <f t="shared" si="50"/>
        <v>2.1583652579458308</v>
      </c>
      <c r="AK123" s="75">
        <f t="shared" si="50"/>
        <v>2.1780153106618636</v>
      </c>
      <c r="AL123" s="75">
        <f t="shared" si="50"/>
        <v>2.1960902599483285</v>
      </c>
      <c r="AM123" s="75">
        <f t="shared" si="50"/>
        <v>2.21268398943206</v>
      </c>
      <c r="AN123" s="75">
        <f t="shared" si="50"/>
        <v>2.2279013846982423</v>
      </c>
      <c r="AO123" s="75">
        <f t="shared" si="50"/>
        <v>2.2418490770088337</v>
      </c>
      <c r="AP123" s="75">
        <f t="shared" si="50"/>
        <v>2.2546300554683141</v>
      </c>
      <c r="AQ123" s="75">
        <f t="shared" si="50"/>
        <v>2.2663407624761152</v>
      </c>
      <c r="AR123" s="75">
        <f t="shared" si="50"/>
        <v>2.2770697545081187</v>
      </c>
      <c r="AS123" s="75">
        <f t="shared" si="50"/>
        <v>2.2868973240768251</v>
      </c>
      <c r="AT123" s="75">
        <f t="shared" si="50"/>
        <v>2.2958956888605351</v>
      </c>
      <c r="AU123" s="75">
        <f t="shared" si="50"/>
        <v>2.3041294941674493</v>
      </c>
      <c r="AV123" s="75">
        <f t="shared" si="50"/>
        <v>2.3116564679381795</v>
      </c>
      <c r="AW123" s="75">
        <f t="shared" si="50"/>
        <v>2.3185281288401489</v>
      </c>
      <c r="AX123" s="75">
        <f t="shared" si="50"/>
        <v>2.3247904881170625</v>
      </c>
      <c r="AY123" s="75">
        <f t="shared" si="50"/>
        <v>2.3304847117812062</v>
      </c>
      <c r="AZ123" s="75">
        <f t="shared" si="50"/>
        <v>2.3356477262323887</v>
      </c>
      <c r="BA123" s="75">
        <f t="shared" si="50"/>
        <v>2.3403127606548706</v>
      </c>
      <c r="BB123" s="75">
        <f t="shared" si="50"/>
        <v>2.3445098257296335</v>
      </c>
      <c r="BC123" s="75">
        <f t="shared" si="50"/>
        <v>2.348266131739225</v>
      </c>
      <c r="BD123" s="75">
        <f t="shared" si="50"/>
        <v>2.3516064509916239</v>
      </c>
      <c r="BE123" s="75">
        <f t="shared" si="50"/>
        <v>2.3545534302802547</v>
      </c>
      <c r="BF123" s="75">
        <f t="shared" si="50"/>
        <v>2.3571278592447209</v>
      </c>
      <c r="BG123" s="75">
        <f t="shared" si="50"/>
        <v>2.3593489002708812</v>
      </c>
      <c r="BH123" s="75">
        <f t="shared" si="50"/>
        <v>2.3612342851427806</v>
      </c>
      <c r="BI123" s="75">
        <f t="shared" si="50"/>
        <v>2.3628004831415907</v>
      </c>
      <c r="BJ123" s="75">
        <f t="shared" si="50"/>
        <v>2.3640628447449186</v>
      </c>
      <c r="BK123" s="75">
        <f t="shared" si="50"/>
        <v>2.3619157238129107</v>
      </c>
      <c r="BL123" s="75">
        <f t="shared" si="50"/>
        <v>2.3575004009780898</v>
      </c>
      <c r="BM123" s="75">
        <f t="shared" si="50"/>
        <v>2.3515882058914257</v>
      </c>
      <c r="BN123" s="75">
        <f t="shared" si="50"/>
        <v>2.3447001068790865</v>
      </c>
      <c r="BO123" s="75">
        <f t="shared" ref="BO123:CX123" si="51">BN123+$B79*(BN121-BN123)</f>
        <v>2.337187647755361</v>
      </c>
      <c r="BP123" s="75">
        <f t="shared" si="51"/>
        <v>2.3292877258301248</v>
      </c>
      <c r="BQ123" s="75">
        <f t="shared" si="51"/>
        <v>2.3211596663772687</v>
      </c>
      <c r="BR123" s="75">
        <f t="shared" si="51"/>
        <v>2.3129103156573572</v>
      </c>
      <c r="BS123" s="75">
        <f t="shared" si="51"/>
        <v>2.3046110249502512</v>
      </c>
      <c r="BT123" s="75">
        <f t="shared" si="51"/>
        <v>2.2963091463306444</v>
      </c>
      <c r="BU123" s="75">
        <f t="shared" si="51"/>
        <v>2.2880358138242656</v>
      </c>
      <c r="BV123" s="75">
        <f t="shared" si="51"/>
        <v>2.2798112103122938</v>
      </c>
      <c r="BW123" s="75">
        <f t="shared" si="51"/>
        <v>2.2716481325885138</v>
      </c>
      <c r="BX123" s="75">
        <f t="shared" si="51"/>
        <v>2.2635544044152969</v>
      </c>
      <c r="BY123" s="75">
        <f t="shared" si="51"/>
        <v>2.2555345097326933</v>
      </c>
      <c r="BZ123" s="75">
        <f t="shared" si="51"/>
        <v>2.2475906979163995</v>
      </c>
      <c r="CA123" s="75">
        <f t="shared" si="51"/>
        <v>2.2397237315900078</v>
      </c>
      <c r="CB123" s="75">
        <f t="shared" si="51"/>
        <v>2.2319333924109928</v>
      </c>
      <c r="CC123" s="75">
        <f t="shared" si="51"/>
        <v>2.2242188229659643</v>
      </c>
      <c r="CD123" s="75">
        <f t="shared" si="51"/>
        <v>2.2165787576748355</v>
      </c>
      <c r="CE123" s="75">
        <f t="shared" si="51"/>
        <v>2.2090116785216862</v>
      </c>
      <c r="CF123" s="75">
        <f t="shared" si="51"/>
        <v>2.2015159198669756</v>
      </c>
      <c r="CG123" s="75">
        <f t="shared" si="51"/>
        <v>2.1940897387678406</v>
      </c>
      <c r="CH123" s="75">
        <f t="shared" si="51"/>
        <v>2.1867313619335098</v>
      </c>
      <c r="CI123" s="75">
        <f t="shared" si="51"/>
        <v>2.1794390168544551</v>
      </c>
      <c r="CJ123" s="75">
        <f t="shared" si="51"/>
        <v>2.1722109522139057</v>
      </c>
      <c r="CK123" s="75">
        <f t="shared" si="51"/>
        <v>2.1650454510445516</v>
      </c>
      <c r="CL123" s="75">
        <f t="shared" si="51"/>
        <v>2.1579408389783969</v>
      </c>
      <c r="CM123" s="75">
        <f t="shared" si="51"/>
        <v>2.1508954891823375</v>
      </c>
      <c r="CN123" s="75">
        <f t="shared" si="51"/>
        <v>2.1439078250600736</v>
      </c>
      <c r="CO123" s="75">
        <f t="shared" si="51"/>
        <v>2.1369763214538926</v>
      </c>
      <c r="CP123" s="75">
        <f t="shared" si="51"/>
        <v>2.1300995048444475</v>
      </c>
      <c r="CQ123" s="75">
        <f t="shared" si="51"/>
        <v>2.1232759528869241</v>
      </c>
      <c r="CR123" s="75">
        <f t="shared" si="51"/>
        <v>2.1165042935135516</v>
      </c>
      <c r="CS123" s="75">
        <f t="shared" si="51"/>
        <v>2.1097832037587283</v>
      </c>
      <c r="CT123" s="75">
        <f t="shared" si="51"/>
        <v>2.1031114084129445</v>
      </c>
      <c r="CU123" s="75">
        <f t="shared" si="51"/>
        <v>2.0964876785775992</v>
      </c>
      <c r="CV123" s="75">
        <f t="shared" si="51"/>
        <v>2.0899108301695715</v>
      </c>
      <c r="CW123" s="75">
        <f t="shared" si="51"/>
        <v>2.0833797224085857</v>
      </c>
      <c r="CX123" s="75">
        <f t="shared" si="51"/>
        <v>2.0768932563095732</v>
      </c>
    </row>
    <row r="124" spans="1:102">
      <c r="A124" s="86" t="s">
        <v>37</v>
      </c>
    </row>
    <row r="125" spans="1:102" ht="15">
      <c r="A125" s="107" t="s">
        <v>57</v>
      </c>
      <c r="B125" s="75">
        <f>B98-B101</f>
        <v>41.664969276361354</v>
      </c>
      <c r="C125" s="75">
        <f t="shared" ref="C125:BH125" si="52">C98-C101</f>
        <v>66.165534163402299</v>
      </c>
      <c r="D125" s="75">
        <f t="shared" si="52"/>
        <v>93.270349274287184</v>
      </c>
      <c r="E125" s="75">
        <f t="shared" si="52"/>
        <v>122.35891840932862</v>
      </c>
      <c r="F125" s="75">
        <f t="shared" si="52"/>
        <v>153.30943960226023</v>
      </c>
      <c r="G125" s="75">
        <f t="shared" si="52"/>
        <v>186.19698493288874</v>
      </c>
      <c r="H125" s="75">
        <f t="shared" si="52"/>
        <v>221.11889533171635</v>
      </c>
      <c r="I125" s="75">
        <f t="shared" si="52"/>
        <v>258.1517679092139</v>
      </c>
      <c r="J125" s="75">
        <f t="shared" si="52"/>
        <v>297.30590210845878</v>
      </c>
      <c r="K125" s="75">
        <f t="shared" si="52"/>
        <v>338.56371128958972</v>
      </c>
      <c r="L125" s="75">
        <f t="shared" si="52"/>
        <v>381.8830384601178</v>
      </c>
      <c r="M125" s="75">
        <f t="shared" si="52"/>
        <v>427.11860181185449</v>
      </c>
      <c r="N125" s="75">
        <f t="shared" si="52"/>
        <v>474.24026208117664</v>
      </c>
      <c r="O125" s="75">
        <f t="shared" si="52"/>
        <v>523.19625315785993</v>
      </c>
      <c r="P125" s="75">
        <f t="shared" si="52"/>
        <v>573.95636778554069</v>
      </c>
      <c r="Q125" s="75">
        <f t="shared" si="52"/>
        <v>626.74637764839849</v>
      </c>
      <c r="R125" s="75">
        <f t="shared" si="52"/>
        <v>682.31358711461917</v>
      </c>
      <c r="S125" s="75">
        <f t="shared" si="52"/>
        <v>739.88625020334871</v>
      </c>
      <c r="T125" s="75">
        <f t="shared" si="52"/>
        <v>799.27679256017177</v>
      </c>
      <c r="U125" s="75">
        <f t="shared" si="52"/>
        <v>860.33807637298582</v>
      </c>
      <c r="V125" s="75">
        <f t="shared" si="52"/>
        <v>922.93633833475633</v>
      </c>
      <c r="W125" s="75">
        <f t="shared" si="52"/>
        <v>986.89760602632566</v>
      </c>
      <c r="X125" s="75">
        <f t="shared" si="52"/>
        <v>1051.5082528300786</v>
      </c>
      <c r="Y125" s="75">
        <f t="shared" si="52"/>
        <v>1120.0792830096912</v>
      </c>
      <c r="Z125" s="75">
        <f t="shared" si="52"/>
        <v>1189.4504774797174</v>
      </c>
      <c r="AA125" s="75">
        <f t="shared" si="52"/>
        <v>1260.3247525028632</v>
      </c>
      <c r="AB125" s="75">
        <f t="shared" si="52"/>
        <v>1332.0858168378452</v>
      </c>
      <c r="AC125" s="75">
        <f t="shared" si="52"/>
        <v>1405.07448836099</v>
      </c>
      <c r="AD125" s="75">
        <f t="shared" si="52"/>
        <v>1479.3786069470157</v>
      </c>
      <c r="AE125" s="75">
        <f t="shared" si="52"/>
        <v>1555.0707927767724</v>
      </c>
      <c r="AF125" s="75">
        <f t="shared" si="52"/>
        <v>1631.4500667699542</v>
      </c>
      <c r="AG125" s="75">
        <f t="shared" si="52"/>
        <v>1710.3278261085457</v>
      </c>
      <c r="AH125" s="75">
        <f t="shared" si="52"/>
        <v>1791.1953458419973</v>
      </c>
      <c r="AI125" s="75">
        <f t="shared" si="52"/>
        <v>1874.0798705630964</v>
      </c>
      <c r="AJ125" s="75">
        <f t="shared" si="52"/>
        <v>1959.0247138368045</v>
      </c>
      <c r="AK125" s="75">
        <f t="shared" si="52"/>
        <v>2046.0896724733466</v>
      </c>
      <c r="AL125" s="75">
        <f t="shared" si="52"/>
        <v>2135.3499976109456</v>
      </c>
      <c r="AM125" s="75">
        <f t="shared" si="52"/>
        <v>2226.8949607182863</v>
      </c>
      <c r="AN125" s="75">
        <f t="shared" si="52"/>
        <v>2320.8264943028475</v>
      </c>
      <c r="AO125" s="75">
        <f t="shared" si="52"/>
        <v>2417.2580970392223</v>
      </c>
      <c r="AP125" s="75">
        <f t="shared" si="52"/>
        <v>2516.3140508819915</v>
      </c>
      <c r="AQ125" s="75">
        <f t="shared" si="52"/>
        <v>2618.1289344333391</v>
      </c>
      <c r="AR125" s="75">
        <f t="shared" si="52"/>
        <v>2722.8473937762737</v>
      </c>
      <c r="AS125" s="75">
        <f t="shared" si="52"/>
        <v>2830.6241281858352</v>
      </c>
      <c r="AT125" s="75">
        <f t="shared" si="52"/>
        <v>2941.6240525962767</v>
      </c>
      <c r="AU125" s="75">
        <f t="shared" si="52"/>
        <v>3056.0226059321694</v>
      </c>
      <c r="AV125" s="75">
        <f t="shared" si="52"/>
        <v>3174.0061818480608</v>
      </c>
      <c r="AW125" s="75">
        <f t="shared" si="52"/>
        <v>3295.7726650229451</v>
      </c>
      <c r="AX125" s="75">
        <f t="shared" si="52"/>
        <v>3421.532061623032</v>
      </c>
      <c r="AY125" s="75">
        <f t="shared" si="52"/>
        <v>3551.5072169157693</v>
      </c>
      <c r="AZ125" s="75">
        <f t="shared" si="52"/>
        <v>3685.9346164530889</v>
      </c>
      <c r="BA125" s="75">
        <f t="shared" si="52"/>
        <v>3825.0652699370557</v>
      </c>
      <c r="BB125" s="75">
        <f t="shared" si="52"/>
        <v>3969.1656790166107</v>
      </c>
      <c r="BC125" s="75">
        <f t="shared" si="52"/>
        <v>4118.5188919926468</v>
      </c>
      <c r="BD125" s="75">
        <f t="shared" si="52"/>
        <v>4273.4256498521863</v>
      </c>
      <c r="BE125" s="75">
        <f t="shared" si="52"/>
        <v>4434.205629306085</v>
      </c>
      <c r="BF125" s="75">
        <f t="shared" si="52"/>
        <v>4601.1987896418104</v>
      </c>
      <c r="BG125" s="75">
        <f t="shared" si="52"/>
        <v>4774.7668312794794</v>
      </c>
      <c r="BH125" s="75">
        <f t="shared" si="52"/>
        <v>4955.2947749786908</v>
      </c>
      <c r="BI125" s="75">
        <f>+BH125</f>
        <v>4955.2947749786908</v>
      </c>
    </row>
    <row r="126" spans="1:102" ht="15">
      <c r="A126" s="107" t="s">
        <v>58</v>
      </c>
      <c r="B126" s="75">
        <f t="shared" ref="B126:BI126" si="53">(B125/B27)*1000</f>
        <v>6.4989813252786393</v>
      </c>
      <c r="C126" s="75">
        <f t="shared" si="53"/>
        <v>8.8992704749600406</v>
      </c>
      <c r="D126" s="75">
        <f t="shared" si="53"/>
        <v>11.623752430561582</v>
      </c>
      <c r="E126" s="75">
        <f t="shared" si="53"/>
        <v>14.661979377624251</v>
      </c>
      <c r="F126" s="75">
        <f t="shared" si="53"/>
        <v>18.003333601080271</v>
      </c>
      <c r="G126" s="75">
        <f t="shared" si="53"/>
        <v>21.639215410349568</v>
      </c>
      <c r="H126" s="75">
        <f t="shared" si="53"/>
        <v>25.560591678083323</v>
      </c>
      <c r="I126" s="75">
        <f t="shared" si="53"/>
        <v>29.759398637832081</v>
      </c>
      <c r="J126" s="75">
        <f t="shared" si="53"/>
        <v>34.224493830605653</v>
      </c>
      <c r="K126" s="75">
        <f t="shared" si="53"/>
        <v>38.945484186722659</v>
      </c>
      <c r="L126" s="75">
        <f t="shared" si="53"/>
        <v>43.912081295571845</v>
      </c>
      <c r="M126" s="75">
        <f t="shared" si="53"/>
        <v>49.104152802159263</v>
      </c>
      <c r="N126" s="75">
        <f t="shared" si="53"/>
        <v>54.516123821920253</v>
      </c>
      <c r="O126" s="75">
        <f t="shared" si="53"/>
        <v>60.140764483072779</v>
      </c>
      <c r="P126" s="75">
        <f t="shared" si="53"/>
        <v>65.973839203304991</v>
      </c>
      <c r="Q126" s="75">
        <f t="shared" si="53"/>
        <v>72.04084924139049</v>
      </c>
      <c r="R126" s="75">
        <f t="shared" si="53"/>
        <v>78.427429404884322</v>
      </c>
      <c r="S126" s="75">
        <f t="shared" si="53"/>
        <v>85.044720444332498</v>
      </c>
      <c r="T126" s="75">
        <f t="shared" si="53"/>
        <v>91.871075761896336</v>
      </c>
      <c r="U126" s="75">
        <f t="shared" si="53"/>
        <v>98.88953381987244</v>
      </c>
      <c r="V126" s="75">
        <f t="shared" si="53"/>
        <v>106.08469166607807</v>
      </c>
      <c r="W126" s="75">
        <f t="shared" si="53"/>
        <v>113.43653675010918</v>
      </c>
      <c r="X126" s="75">
        <f t="shared" si="53"/>
        <v>120.86303418776065</v>
      </c>
      <c r="Y126" s="75">
        <f t="shared" si="53"/>
        <v>128.7447542857432</v>
      </c>
      <c r="Z126" s="75">
        <f t="shared" si="53"/>
        <v>136.71845066756211</v>
      </c>
      <c r="AA126" s="75">
        <f t="shared" si="53"/>
        <v>144.8649167966951</v>
      </c>
      <c r="AB126" s="75">
        <f t="shared" si="53"/>
        <v>153.11331375759497</v>
      </c>
      <c r="AC126" s="75">
        <f t="shared" si="53"/>
        <v>161.50281555616334</v>
      </c>
      <c r="AD126" s="75">
        <f t="shared" si="53"/>
        <v>170.04351847449442</v>
      </c>
      <c r="AE126" s="75">
        <f t="shared" si="53"/>
        <v>178.74376951981031</v>
      </c>
      <c r="AF126" s="75">
        <f t="shared" si="53"/>
        <v>187.52299630740924</v>
      </c>
      <c r="AG126" s="75">
        <f t="shared" si="53"/>
        <v>196.5894053683316</v>
      </c>
      <c r="AH126" s="75">
        <f t="shared" si="53"/>
        <v>205.88452254749552</v>
      </c>
      <c r="AI126" s="75">
        <f t="shared" si="53"/>
        <v>215.41147939495005</v>
      </c>
      <c r="AJ126" s="75">
        <f t="shared" si="53"/>
        <v>225.17525447469674</v>
      </c>
      <c r="AK126" s="75">
        <f t="shared" si="53"/>
        <v>235.18272097969759</v>
      </c>
      <c r="AL126" s="75">
        <f t="shared" si="53"/>
        <v>245.44252846411655</v>
      </c>
      <c r="AM126" s="75">
        <f t="shared" si="53"/>
        <v>255.96493801525378</v>
      </c>
      <c r="AN126" s="75">
        <f t="shared" si="53"/>
        <v>266.76166601271069</v>
      </c>
      <c r="AO126" s="75">
        <f t="shared" si="53"/>
        <v>277.84575828084695</v>
      </c>
      <c r="AP126" s="75">
        <f t="shared" si="53"/>
        <v>289.23150010163374</v>
      </c>
      <c r="AQ126" s="75">
        <f t="shared" si="53"/>
        <v>300.93436027983091</v>
      </c>
      <c r="AR126" s="75">
        <f t="shared" si="53"/>
        <v>312.97096480194369</v>
      </c>
      <c r="AS126" s="75">
        <f t="shared" si="53"/>
        <v>325.35909519381329</v>
      </c>
      <c r="AT126" s="75">
        <f t="shared" si="53"/>
        <v>338.11770719499521</v>
      </c>
      <c r="AU126" s="75">
        <f t="shared" si="53"/>
        <v>351.26696619911121</v>
      </c>
      <c r="AV126" s="75">
        <f t="shared" si="53"/>
        <v>364.82829676415093</v>
      </c>
      <c r="AW126" s="75">
        <f t="shared" si="53"/>
        <v>378.82444425551421</v>
      </c>
      <c r="AX126" s="75">
        <f t="shared" si="53"/>
        <v>393.27954731299394</v>
      </c>
      <c r="AY126" s="75">
        <f t="shared" si="53"/>
        <v>408.21922033514676</v>
      </c>
      <c r="AZ126" s="75">
        <f t="shared" si="53"/>
        <v>423.6706455693211</v>
      </c>
      <c r="BA126" s="75">
        <f t="shared" si="53"/>
        <v>439.66267470540896</v>
      </c>
      <c r="BB126" s="75">
        <f t="shared" si="53"/>
        <v>456.22594011685203</v>
      </c>
      <c r="BC126" s="75">
        <f t="shared" si="53"/>
        <v>473.39297609110889</v>
      </c>
      <c r="BD126" s="75">
        <f t="shared" si="53"/>
        <v>491.19835055772268</v>
      </c>
      <c r="BE126" s="75">
        <f t="shared" si="53"/>
        <v>509.67880796621677</v>
      </c>
      <c r="BF126" s="75">
        <f t="shared" si="53"/>
        <v>528.87342409676</v>
      </c>
      <c r="BG126" s="75">
        <f t="shared" si="53"/>
        <v>548.82377371028508</v>
      </c>
      <c r="BH126" s="75">
        <f t="shared" si="53"/>
        <v>569.57411206651636</v>
      </c>
      <c r="BI126" s="75">
        <f t="shared" si="53"/>
        <v>569.57411206651636</v>
      </c>
    </row>
    <row r="127" spans="1:102" ht="15">
      <c r="A127" s="107"/>
      <c r="C127" s="75">
        <f>+LN(C126/B126)/10</f>
        <v>3.1432385884087533E-2</v>
      </c>
      <c r="D127" s="75">
        <f>+LN(D126/C126)/10</f>
        <v>2.6708132364046861E-2</v>
      </c>
      <c r="E127" s="75">
        <f>+LN(E126/D126)/10</f>
        <v>2.3220707836850461E-2</v>
      </c>
      <c r="F127" s="75">
        <f>+LN(F126/E126)/10</f>
        <v>2.0529923452696254E-2</v>
      </c>
    </row>
    <row r="128" spans="1:102" s="91" customFormat="1" ht="15">
      <c r="A128" s="118" t="s">
        <v>80</v>
      </c>
      <c r="B128" s="91">
        <f t="shared" ref="B128:BI128" si="54">+(1/(1-$B$19))*(B126)^(1-$B$19)+1</f>
        <v>0.21547398189826927</v>
      </c>
      <c r="C128" s="91">
        <f t="shared" si="54"/>
        <v>0.32957099905012233</v>
      </c>
      <c r="D128" s="91">
        <f t="shared" si="54"/>
        <v>0.41338006168907437</v>
      </c>
      <c r="E128" s="91">
        <f t="shared" si="54"/>
        <v>0.47768356245950083</v>
      </c>
      <c r="F128" s="91">
        <f t="shared" si="54"/>
        <v>0.52863912521940004</v>
      </c>
      <c r="G128" s="91">
        <f t="shared" si="54"/>
        <v>0.57005862546231056</v>
      </c>
      <c r="H128" s="91">
        <f t="shared" si="54"/>
        <v>0.60441069257717928</v>
      </c>
      <c r="I128" s="91">
        <f t="shared" si="54"/>
        <v>0.63337850825627973</v>
      </c>
      <c r="J128" s="91">
        <f t="shared" si="54"/>
        <v>0.65812961679750726</v>
      </c>
      <c r="K128" s="91">
        <f t="shared" si="54"/>
        <v>0.67951962369581209</v>
      </c>
      <c r="L128" s="91">
        <f t="shared" si="54"/>
        <v>0.69818697043306366</v>
      </c>
      <c r="M128" s="91">
        <f t="shared" si="54"/>
        <v>0.71458888355063332</v>
      </c>
      <c r="N128" s="91">
        <f t="shared" si="54"/>
        <v>0.72912588149172042</v>
      </c>
      <c r="O128" s="91">
        <f t="shared" si="54"/>
        <v>0.74210345530736888</v>
      </c>
      <c r="P128" s="91">
        <f t="shared" si="54"/>
        <v>0.75376821305519781</v>
      </c>
      <c r="Q128" s="91">
        <f t="shared" si="54"/>
        <v>0.76436457407336411</v>
      </c>
      <c r="R128" s="91">
        <f t="shared" si="54"/>
        <v>0.77416252711654066</v>
      </c>
      <c r="S128" s="91">
        <f t="shared" si="54"/>
        <v>0.78312658571141802</v>
      </c>
      <c r="T128" s="91">
        <f t="shared" si="54"/>
        <v>0.79133933132923961</v>
      </c>
      <c r="U128" s="91">
        <f t="shared" si="54"/>
        <v>0.79888019888167738</v>
      </c>
      <c r="V128" s="91">
        <f t="shared" si="54"/>
        <v>0.80582038465862327</v>
      </c>
      <c r="W128" s="91">
        <f t="shared" si="54"/>
        <v>0.81221819200232892</v>
      </c>
      <c r="X128" s="91">
        <f t="shared" si="54"/>
        <v>0.81807882629545148</v>
      </c>
      <c r="Y128" s="91">
        <f t="shared" si="54"/>
        <v>0.82373534945611815</v>
      </c>
      <c r="Z128" s="91">
        <f t="shared" si="54"/>
        <v>0.82895261793012243</v>
      </c>
      <c r="AA128" s="91">
        <f t="shared" si="54"/>
        <v>0.83383162033631586</v>
      </c>
      <c r="AB128" s="91">
        <f t="shared" si="54"/>
        <v>0.83836942506717727</v>
      </c>
      <c r="AC128" s="91">
        <f t="shared" si="54"/>
        <v>0.84262347675527383</v>
      </c>
      <c r="AD128" s="91">
        <f t="shared" si="54"/>
        <v>0.8466266320772815</v>
      </c>
      <c r="AE128" s="91">
        <f t="shared" si="54"/>
        <v>0.85040587446198224</v>
      </c>
      <c r="AF128" s="91">
        <f t="shared" si="54"/>
        <v>0.85394960737662551</v>
      </c>
      <c r="AG128" s="91">
        <f t="shared" si="54"/>
        <v>0.85735717177811477</v>
      </c>
      <c r="AH128" s="91">
        <f t="shared" si="54"/>
        <v>0.86061432393987991</v>
      </c>
      <c r="AI128" s="91">
        <f t="shared" si="54"/>
        <v>0.86373146905938158</v>
      </c>
      <c r="AJ128" s="91">
        <f t="shared" si="54"/>
        <v>0.86671856360316124</v>
      </c>
      <c r="AK128" s="91">
        <f t="shared" si="54"/>
        <v>0.86958507669201723</v>
      </c>
      <c r="AL128" s="91">
        <f t="shared" si="54"/>
        <v>0.87233992726301757</v>
      </c>
      <c r="AM128" s="91">
        <f t="shared" si="54"/>
        <v>0.87499143906573551</v>
      </c>
      <c r="AN128" s="91">
        <f t="shared" si="54"/>
        <v>0.87754732265159818</v>
      </c>
      <c r="AO128" s="91">
        <f t="shared" si="54"/>
        <v>0.88001468109404191</v>
      </c>
      <c r="AP128" s="91">
        <f t="shared" si="54"/>
        <v>0.88240003279341617</v>
      </c>
      <c r="AQ128" s="91">
        <f t="shared" si="54"/>
        <v>0.88470934493264974</v>
      </c>
      <c r="AR128" s="91">
        <f t="shared" si="54"/>
        <v>0.88694807250311525</v>
      </c>
      <c r="AS128" s="91">
        <f t="shared" si="54"/>
        <v>0.88912119929684763</v>
      </c>
      <c r="AT128" s="91">
        <f t="shared" si="54"/>
        <v>0.8912332785027709</v>
      </c>
      <c r="AU128" s="91">
        <f t="shared" si="54"/>
        <v>0.89328847147503632</v>
      </c>
      <c r="AV128" s="91">
        <f t="shared" si="54"/>
        <v>0.89529058389225846</v>
      </c>
      <c r="AW128" s="91">
        <f t="shared" si="54"/>
        <v>0.897243098958455</v>
      </c>
      <c r="AX128" s="91">
        <f t="shared" si="54"/>
        <v>0.89914920756993</v>
      </c>
      <c r="AY128" s="91">
        <f t="shared" si="54"/>
        <v>0.90101183553623521</v>
      </c>
      <c r="AZ128" s="91">
        <f t="shared" si="54"/>
        <v>0.90283366803430309</v>
      </c>
      <c r="BA128" s="91">
        <f t="shared" si="54"/>
        <v>0.90461717151883037</v>
      </c>
      <c r="BB128" s="91">
        <f t="shared" si="54"/>
        <v>0.90636461332675233</v>
      </c>
      <c r="BC128" s="91">
        <f t="shared" si="54"/>
        <v>0.9080780792109826</v>
      </c>
      <c r="BD128" s="91">
        <f t="shared" si="54"/>
        <v>0.90975948902617332</v>
      </c>
      <c r="BE128" s="91">
        <f t="shared" si="54"/>
        <v>0.91141061077193108</v>
      </c>
      <c r="BF128" s="91">
        <f t="shared" si="54"/>
        <v>0.91303307317970706</v>
      </c>
      <c r="BG128" s="91">
        <f t="shared" si="54"/>
        <v>0.91462837701023625</v>
      </c>
      <c r="BH128" s="91">
        <f t="shared" si="54"/>
        <v>0.91619790520994138</v>
      </c>
      <c r="BI128" s="91">
        <f t="shared" si="54"/>
        <v>0.91619790520994138</v>
      </c>
    </row>
    <row r="129" spans="1:61" ht="15">
      <c r="A129" s="107" t="s">
        <v>67</v>
      </c>
      <c r="B129" s="75">
        <f t="shared" ref="B129:BI129" si="55">B18*B27*B128</f>
        <v>1381.4036979498044</v>
      </c>
      <c r="C129" s="75">
        <f t="shared" si="55"/>
        <v>2111.3779538764411</v>
      </c>
      <c r="D129" s="75">
        <f t="shared" si="55"/>
        <v>2462.7817819639004</v>
      </c>
      <c r="E129" s="75">
        <f t="shared" si="55"/>
        <v>2550.3633259896169</v>
      </c>
      <c r="F129" s="75">
        <f t="shared" si="55"/>
        <v>2481.6102816028965</v>
      </c>
      <c r="G129" s="75">
        <f t="shared" si="55"/>
        <v>2329.960416427863</v>
      </c>
      <c r="H129" s="75">
        <f t="shared" si="55"/>
        <v>2140.0531385111799</v>
      </c>
      <c r="I129" s="75">
        <f t="shared" si="55"/>
        <v>1937.7213215654008</v>
      </c>
      <c r="J129" s="75">
        <f t="shared" si="55"/>
        <v>1737.3789379513005</v>
      </c>
      <c r="K129" s="75">
        <f t="shared" si="55"/>
        <v>1546.8261301544474</v>
      </c>
      <c r="L129" s="75">
        <f t="shared" si="55"/>
        <v>1369.9788497634479</v>
      </c>
      <c r="M129" s="75">
        <f t="shared" si="55"/>
        <v>1208.4310398936773</v>
      </c>
      <c r="N129" s="75">
        <f t="shared" si="55"/>
        <v>1062.5537228884621</v>
      </c>
      <c r="O129" s="75">
        <f t="shared" si="55"/>
        <v>931.91143786170926</v>
      </c>
      <c r="P129" s="75">
        <f t="shared" si="55"/>
        <v>815.64095602303291</v>
      </c>
      <c r="Q129" s="75">
        <f t="shared" si="55"/>
        <v>712.70076024151263</v>
      </c>
      <c r="R129" s="75">
        <f t="shared" si="55"/>
        <v>621.98716793304845</v>
      </c>
      <c r="S129" s="75">
        <f t="shared" si="55"/>
        <v>542.15364763762341</v>
      </c>
      <c r="T129" s="75">
        <f t="shared" si="55"/>
        <v>472.05602845057388</v>
      </c>
      <c r="U129" s="75">
        <f t="shared" si="55"/>
        <v>410.63167253372706</v>
      </c>
      <c r="V129" s="75">
        <f t="shared" si="55"/>
        <v>356.901872694735</v>
      </c>
      <c r="W129" s="75">
        <f t="shared" si="55"/>
        <v>309.97236495548606</v>
      </c>
      <c r="X129" s="75">
        <f t="shared" si="55"/>
        <v>269.0202985745176</v>
      </c>
      <c r="Y129" s="75">
        <f t="shared" si="55"/>
        <v>233.40879046335291</v>
      </c>
      <c r="Z129" s="75">
        <f t="shared" si="55"/>
        <v>202.39454562190809</v>
      </c>
      <c r="AA129" s="75">
        <f t="shared" si="55"/>
        <v>175.42320545194133</v>
      </c>
      <c r="AB129" s="75">
        <f t="shared" si="55"/>
        <v>151.9790393532368</v>
      </c>
      <c r="AC129" s="75">
        <f t="shared" si="55"/>
        <v>131.61985203136177</v>
      </c>
      <c r="AD129" s="75">
        <f t="shared" si="55"/>
        <v>113.95131663618683</v>
      </c>
      <c r="AE129" s="75">
        <f t="shared" si="55"/>
        <v>98.626415957087403</v>
      </c>
      <c r="AF129" s="75">
        <f t="shared" si="55"/>
        <v>85.337284813727109</v>
      </c>
      <c r="AG129" s="75">
        <f t="shared" si="55"/>
        <v>73.82576234024593</v>
      </c>
      <c r="AH129" s="75">
        <f t="shared" si="55"/>
        <v>63.854910854054829</v>
      </c>
      <c r="AI129" s="75">
        <f t="shared" si="55"/>
        <v>55.220972815144904</v>
      </c>
      <c r="AJ129" s="75">
        <f t="shared" si="55"/>
        <v>47.74665883167664</v>
      </c>
      <c r="AK129" s="75">
        <f t="shared" si="55"/>
        <v>41.277800090231629</v>
      </c>
      <c r="AL129" s="75">
        <f t="shared" si="55"/>
        <v>35.680406503695217</v>
      </c>
      <c r="AM129" s="75">
        <f t="shared" si="55"/>
        <v>30.838086642630834</v>
      </c>
      <c r="AN129" s="75">
        <f t="shared" si="55"/>
        <v>26.649787074113071</v>
      </c>
      <c r="AO129" s="75">
        <f t="shared" si="55"/>
        <v>23.027812936879094</v>
      </c>
      <c r="AP129" s="75">
        <f t="shared" si="55"/>
        <v>19.896096033479054</v>
      </c>
      <c r="AQ129" s="75">
        <f t="shared" si="55"/>
        <v>17.188680736824509</v>
      </c>
      <c r="AR129" s="75">
        <f t="shared" si="55"/>
        <v>14.848401495342193</v>
      </c>
      <c r="AS129" s="75">
        <f t="shared" si="55"/>
        <v>12.825728745922314</v>
      </c>
      <c r="AT129" s="75">
        <f t="shared" si="55"/>
        <v>11.077762695204724</v>
      </c>
      <c r="AU129" s="75">
        <f t="shared" si="55"/>
        <v>9.5673567778239264</v>
      </c>
      <c r="AV129" s="75">
        <f t="shared" si="55"/>
        <v>8.2623546942826582</v>
      </c>
      <c r="AW129" s="75">
        <f t="shared" si="55"/>
        <v>7.1349268048499876</v>
      </c>
      <c r="AX129" s="75">
        <f t="shared" si="55"/>
        <v>6.1609933333608673</v>
      </c>
      <c r="AY129" s="75">
        <f t="shared" si="55"/>
        <v>5.3197233346972501</v>
      </c>
      <c r="AZ129" s="75">
        <f t="shared" si="55"/>
        <v>4.5930997178419473</v>
      </c>
      <c r="BA129" s="75">
        <f t="shared" si="55"/>
        <v>3.9655418069565869</v>
      </c>
      <c r="BB129" s="75">
        <f t="shared" si="55"/>
        <v>3.4235779792530447</v>
      </c>
      <c r="BC129" s="75">
        <f t="shared" si="55"/>
        <v>2.9555618531008276</v>
      </c>
      <c r="BD129" s="75">
        <f t="shared" si="55"/>
        <v>2.5514263247611315</v>
      </c>
      <c r="BE129" s="75">
        <f t="shared" si="55"/>
        <v>2.2024704785690892</v>
      </c>
      <c r="BF129" s="75">
        <f t="shared" si="55"/>
        <v>1.9011750337438023</v>
      </c>
      <c r="BG129" s="75">
        <f t="shared" si="55"/>
        <v>1.6410425509381974</v>
      </c>
      <c r="BH129" s="75">
        <f t="shared" si="55"/>
        <v>1.4164591119823469</v>
      </c>
      <c r="BI129" s="75">
        <f t="shared" si="55"/>
        <v>1.2205164018694927</v>
      </c>
    </row>
    <row r="130" spans="1:61" s="101" customFormat="1" ht="15">
      <c r="A130" s="130" t="s">
        <v>125</v>
      </c>
      <c r="B130" s="131">
        <f>SUM(B129:AO129)*10*B88+B89</f>
        <v>2262.3021832245008</v>
      </c>
      <c r="C130" s="132">
        <v>2248.4225797851295</v>
      </c>
      <c r="D130" s="136">
        <f>+B130-C130</f>
        <v>13.879603439371294</v>
      </c>
      <c r="I130" s="133"/>
    </row>
    <row r="131" spans="1:61" s="89" customFormat="1" ht="16.5">
      <c r="A131" s="256" t="s">
        <v>260</v>
      </c>
      <c r="B131" s="119"/>
      <c r="C131" s="120"/>
      <c r="D131" s="119"/>
    </row>
    <row r="132" spans="1:61" s="250" customFormat="1" ht="20.25" customHeight="1">
      <c r="A132" s="249" t="s">
        <v>145</v>
      </c>
      <c r="B132" s="250">
        <v>24.554002106803711</v>
      </c>
      <c r="C132" s="250">
        <v>23.103636027301587</v>
      </c>
      <c r="D132" s="250">
        <v>22.421360030060733</v>
      </c>
      <c r="E132" s="250">
        <v>22.125021910056038</v>
      </c>
      <c r="F132" s="250">
        <v>22.024242596459654</v>
      </c>
      <c r="G132" s="250">
        <v>22.0208568700785</v>
      </c>
      <c r="H132" s="250">
        <v>22.064854789637376</v>
      </c>
      <c r="I132" s="250">
        <v>22.12674344104407</v>
      </c>
      <c r="J132" s="250">
        <v>22.195038188449697</v>
      </c>
      <c r="K132" s="250">
        <v>22.263839873481526</v>
      </c>
      <c r="L132" s="250">
        <v>22.331706680945125</v>
      </c>
      <c r="M132" s="250">
        <v>22.394178178360352</v>
      </c>
      <c r="N132" s="250">
        <v>22.451369088297795</v>
      </c>
      <c r="O132" s="250">
        <v>22.503609489157363</v>
      </c>
      <c r="P132" s="250">
        <v>22.551308561131318</v>
      </c>
      <c r="Q132" s="250">
        <v>22.594861899627411</v>
      </c>
      <c r="R132" s="250">
        <v>22.634658596226444</v>
      </c>
      <c r="S132" s="250">
        <v>22.671201267364324</v>
      </c>
      <c r="T132" s="250">
        <v>22.705363891809583</v>
      </c>
      <c r="U132" s="250">
        <v>22.739001661408672</v>
      </c>
      <c r="V132" s="250">
        <v>22.776565567463976</v>
      </c>
      <c r="W132" s="250">
        <v>22.829446301269822</v>
      </c>
      <c r="X132" s="250">
        <v>22.954270043676697</v>
      </c>
      <c r="Y132" s="250">
        <f>+X132</f>
        <v>22.954270043676697</v>
      </c>
      <c r="Z132" s="250">
        <f t="shared" ref="Z132:BI132" si="56">+Y132</f>
        <v>22.954270043676697</v>
      </c>
      <c r="AA132" s="250">
        <f t="shared" si="56"/>
        <v>22.954270043676697</v>
      </c>
      <c r="AB132" s="250">
        <f t="shared" si="56"/>
        <v>22.954270043676697</v>
      </c>
      <c r="AC132" s="250">
        <f t="shared" si="56"/>
        <v>22.954270043676697</v>
      </c>
      <c r="AD132" s="250">
        <f t="shared" si="56"/>
        <v>22.954270043676697</v>
      </c>
      <c r="AE132" s="250">
        <f t="shared" si="56"/>
        <v>22.954270043676697</v>
      </c>
      <c r="AF132" s="250">
        <f t="shared" si="56"/>
        <v>22.954270043676697</v>
      </c>
      <c r="AG132" s="250">
        <f t="shared" si="56"/>
        <v>22.954270043676697</v>
      </c>
      <c r="AH132" s="250">
        <f t="shared" si="56"/>
        <v>22.954270043676697</v>
      </c>
      <c r="AI132" s="250">
        <f t="shared" si="56"/>
        <v>22.954270043676697</v>
      </c>
      <c r="AJ132" s="250">
        <f t="shared" si="56"/>
        <v>22.954270043676697</v>
      </c>
      <c r="AK132" s="250">
        <f t="shared" si="56"/>
        <v>22.954270043676697</v>
      </c>
      <c r="AL132" s="250">
        <f t="shared" si="56"/>
        <v>22.954270043676697</v>
      </c>
      <c r="AM132" s="250">
        <f t="shared" si="56"/>
        <v>22.954270043676697</v>
      </c>
      <c r="AN132" s="250">
        <f t="shared" si="56"/>
        <v>22.954270043676697</v>
      </c>
      <c r="AO132" s="250">
        <f t="shared" si="56"/>
        <v>22.954270043676697</v>
      </c>
      <c r="AP132" s="250">
        <f t="shared" si="56"/>
        <v>22.954270043676697</v>
      </c>
      <c r="AQ132" s="250">
        <f t="shared" si="56"/>
        <v>22.954270043676697</v>
      </c>
      <c r="AR132" s="250">
        <f t="shared" si="56"/>
        <v>22.954270043676697</v>
      </c>
      <c r="AS132" s="250">
        <f t="shared" si="56"/>
        <v>22.954270043676697</v>
      </c>
      <c r="AT132" s="250">
        <f t="shared" si="56"/>
        <v>22.954270043676697</v>
      </c>
      <c r="AU132" s="250">
        <f t="shared" si="56"/>
        <v>22.954270043676697</v>
      </c>
      <c r="AV132" s="250">
        <f t="shared" si="56"/>
        <v>22.954270043676697</v>
      </c>
      <c r="AW132" s="250">
        <f t="shared" si="56"/>
        <v>22.954270043676697</v>
      </c>
      <c r="AX132" s="250">
        <f t="shared" si="56"/>
        <v>22.954270043676697</v>
      </c>
      <c r="AY132" s="250">
        <f t="shared" si="56"/>
        <v>22.954270043676697</v>
      </c>
      <c r="AZ132" s="250">
        <f t="shared" si="56"/>
        <v>22.954270043676697</v>
      </c>
      <c r="BA132" s="250">
        <f t="shared" si="56"/>
        <v>22.954270043676697</v>
      </c>
      <c r="BB132" s="250">
        <f t="shared" si="56"/>
        <v>22.954270043676697</v>
      </c>
      <c r="BC132" s="250">
        <f t="shared" si="56"/>
        <v>22.954270043676697</v>
      </c>
      <c r="BD132" s="250">
        <f t="shared" si="56"/>
        <v>22.954270043676697</v>
      </c>
      <c r="BE132" s="250">
        <f t="shared" si="56"/>
        <v>22.954270043676697</v>
      </c>
      <c r="BF132" s="250">
        <f t="shared" si="56"/>
        <v>22.954270043676697</v>
      </c>
      <c r="BG132" s="250">
        <f t="shared" si="56"/>
        <v>22.954270043676697</v>
      </c>
      <c r="BH132" s="250">
        <f t="shared" si="56"/>
        <v>22.954270043676697</v>
      </c>
      <c r="BI132" s="250">
        <f t="shared" si="56"/>
        <v>22.954270043676697</v>
      </c>
    </row>
    <row r="133" spans="1:61" s="282" customFormat="1" ht="16.5">
      <c r="A133" s="279" t="s">
        <v>284</v>
      </c>
      <c r="B133" s="97">
        <f>+(B134/(1000*B$42))^(1/($B$44-1))</f>
        <v>1.0000000000000011E-3</v>
      </c>
      <c r="C133" s="97">
        <f>+(C134/(1000*C$42))^(1/($B$44-1))</f>
        <v>0.18502853537424543</v>
      </c>
      <c r="D133" s="97">
        <f>+(D134/(1000*D$42))^(1/($B$44-1))</f>
        <v>0.24922770916701079</v>
      </c>
      <c r="E133" s="97">
        <f>+(E134/(1000*E$42))^(1/($B$44-1))</f>
        <v>0.30008505869257407</v>
      </c>
      <c r="F133" s="97">
        <f t="shared" ref="F133:AG133" si="57">+(F134/(1000*F$42))^(1/($B$44-1))</f>
        <v>0.3523722312253727</v>
      </c>
      <c r="G133" s="97">
        <f t="shared" si="57"/>
        <v>0.40617410845536106</v>
      </c>
      <c r="H133" s="97">
        <f t="shared" si="57"/>
        <v>0.46160064083716384</v>
      </c>
      <c r="I133" s="97">
        <f t="shared" si="57"/>
        <v>0.5187662343340349</v>
      </c>
      <c r="J133" s="97">
        <f t="shared" si="57"/>
        <v>0.57766831232618254</v>
      </c>
      <c r="K133" s="97">
        <f t="shared" si="57"/>
        <v>0.63833931041290259</v>
      </c>
      <c r="L133" s="97">
        <f t="shared" si="57"/>
        <v>0.70053874426489859</v>
      </c>
      <c r="M133" s="97">
        <f t="shared" si="57"/>
        <v>0.76336571305406131</v>
      </c>
      <c r="N133" s="97">
        <f t="shared" si="57"/>
        <v>0.82615112868842089</v>
      </c>
      <c r="O133" s="97">
        <f t="shared" si="57"/>
        <v>0.88920418752056796</v>
      </c>
      <c r="P133" s="97">
        <f t="shared" si="57"/>
        <v>0.9522303725635739</v>
      </c>
      <c r="Q133" s="97">
        <f t="shared" si="57"/>
        <v>1.0000000000251665</v>
      </c>
      <c r="R133" s="97">
        <f t="shared" si="57"/>
        <v>1</v>
      </c>
      <c r="S133" s="97">
        <f t="shared" si="57"/>
        <v>1</v>
      </c>
      <c r="T133" s="97">
        <f t="shared" si="57"/>
        <v>1</v>
      </c>
      <c r="U133" s="97">
        <f t="shared" si="57"/>
        <v>1</v>
      </c>
      <c r="V133" s="97">
        <f t="shared" si="57"/>
        <v>1</v>
      </c>
      <c r="W133" s="97">
        <f t="shared" si="57"/>
        <v>1</v>
      </c>
      <c r="X133" s="97">
        <f t="shared" si="57"/>
        <v>1</v>
      </c>
      <c r="Y133" s="97">
        <f t="shared" si="57"/>
        <v>1</v>
      </c>
      <c r="Z133" s="97">
        <f t="shared" si="57"/>
        <v>1</v>
      </c>
      <c r="AA133" s="97">
        <f t="shared" si="57"/>
        <v>0.97345909022404564</v>
      </c>
      <c r="AB133" s="97">
        <f t="shared" si="57"/>
        <v>0.96787580230533998</v>
      </c>
      <c r="AC133" s="97">
        <f t="shared" si="57"/>
        <v>0.96267252467806852</v>
      </c>
      <c r="AD133" s="97">
        <f t="shared" si="57"/>
        <v>0.95785973302158989</v>
      </c>
      <c r="AE133" s="97">
        <f t="shared" si="57"/>
        <v>0.95341256653749862</v>
      </c>
      <c r="AF133" s="97">
        <f t="shared" si="57"/>
        <v>1</v>
      </c>
      <c r="AG133" s="97">
        <f t="shared" si="57"/>
        <v>1</v>
      </c>
      <c r="AH133" s="97">
        <v>1</v>
      </c>
      <c r="AI133" s="97">
        <v>1</v>
      </c>
      <c r="AJ133" s="97">
        <v>1</v>
      </c>
      <c r="AK133" s="97">
        <v>1</v>
      </c>
      <c r="AL133" s="97">
        <v>1</v>
      </c>
      <c r="AM133" s="97">
        <v>1</v>
      </c>
      <c r="AN133" s="97">
        <v>1</v>
      </c>
      <c r="AO133" s="97">
        <v>1</v>
      </c>
      <c r="AP133" s="97">
        <v>1</v>
      </c>
      <c r="AQ133" s="97">
        <v>1</v>
      </c>
      <c r="AR133" s="97">
        <v>1</v>
      </c>
      <c r="AS133" s="97">
        <v>1</v>
      </c>
      <c r="AT133" s="97">
        <v>1</v>
      </c>
      <c r="AU133" s="97">
        <v>1</v>
      </c>
      <c r="AV133" s="97">
        <v>1</v>
      </c>
      <c r="AW133" s="97">
        <v>1</v>
      </c>
      <c r="AX133" s="97">
        <v>1</v>
      </c>
      <c r="AY133" s="97">
        <v>1</v>
      </c>
      <c r="AZ133" s="97">
        <v>1</v>
      </c>
      <c r="BA133" s="97">
        <v>1</v>
      </c>
      <c r="BB133" s="97">
        <v>1</v>
      </c>
      <c r="BC133" s="97">
        <v>1</v>
      </c>
      <c r="BD133" s="97">
        <v>1</v>
      </c>
      <c r="BE133" s="97">
        <v>1</v>
      </c>
      <c r="BF133" s="97">
        <v>1</v>
      </c>
      <c r="BG133" s="97">
        <v>1</v>
      </c>
      <c r="BH133" s="97">
        <v>1</v>
      </c>
      <c r="BI133" s="97">
        <v>1</v>
      </c>
    </row>
    <row r="134" spans="1:61" s="288" customFormat="1">
      <c r="A134" s="285" t="s">
        <v>285</v>
      </c>
      <c r="B134" s="121">
        <v>5.0161503489740749E-3</v>
      </c>
      <c r="C134" s="121">
        <v>58.97644167017512</v>
      </c>
      <c r="D134" s="121">
        <v>98.417391278822137</v>
      </c>
      <c r="E134" s="121">
        <v>134.29462752708955</v>
      </c>
      <c r="F134" s="121">
        <v>175.27177198889186</v>
      </c>
      <c r="G134" s="121">
        <v>221.38586362919509</v>
      </c>
      <c r="H134" s="121">
        <v>272.7554886722333</v>
      </c>
      <c r="I134" s="121">
        <v>329.56003304553809</v>
      </c>
      <c r="J134" s="121">
        <v>391.88769223624536</v>
      </c>
      <c r="K134" s="121">
        <v>459.88443095719612</v>
      </c>
      <c r="L134" s="121">
        <v>533.34405049768577</v>
      </c>
      <c r="M134" s="121">
        <v>611.05062100346845</v>
      </c>
      <c r="N134" s="121">
        <v>691.9046561821533</v>
      </c>
      <c r="O134" s="121">
        <v>776.19521745070244</v>
      </c>
      <c r="P134" s="121">
        <v>863.33168297379848</v>
      </c>
      <c r="Q134" s="121">
        <v>927.59092826885887</v>
      </c>
      <c r="R134" s="121">
        <v>913.07724739384958</v>
      </c>
      <c r="S134" s="121">
        <v>899.27140712769767</v>
      </c>
      <c r="T134" s="121">
        <v>886.13888563657747</v>
      </c>
      <c r="U134" s="121">
        <v>873.6468447763358</v>
      </c>
      <c r="V134" s="286">
        <v>861.76404793800862</v>
      </c>
      <c r="W134" s="286">
        <v>850.4607819400278</v>
      </c>
      <c r="X134" s="286">
        <v>839.70878272979007</v>
      </c>
      <c r="Y134" s="286">
        <v>829.48116470880359</v>
      </c>
      <c r="Z134" s="286">
        <v>819.75235350468722</v>
      </c>
      <c r="AA134" s="287">
        <v>390.503153564218</v>
      </c>
      <c r="AB134" s="287">
        <v>193.240440569193</v>
      </c>
      <c r="AC134" s="287">
        <v>95.687261086830588</v>
      </c>
      <c r="AD134" s="287">
        <v>47.413950214393026</v>
      </c>
      <c r="AE134" s="287">
        <v>23.509222335087365</v>
      </c>
      <c r="AF134" s="287">
        <v>12.808630523510738</v>
      </c>
      <c r="AG134" s="287">
        <v>6.4043152617553689</v>
      </c>
      <c r="AH134" s="287">
        <v>3.2021576308776845</v>
      </c>
      <c r="AI134" s="287">
        <v>1.6010788154388422</v>
      </c>
      <c r="AJ134" s="287">
        <v>0.80053940771942111</v>
      </c>
      <c r="AK134" s="287">
        <v>0.40026970385971056</v>
      </c>
      <c r="AL134" s="287">
        <v>0.20013485192985528</v>
      </c>
      <c r="AM134" s="287">
        <v>0.10006742596492764</v>
      </c>
      <c r="AN134" s="287">
        <v>5.003371298246382E-2</v>
      </c>
      <c r="AO134" s="287">
        <v>2.501685649123191E-2</v>
      </c>
      <c r="AP134" s="287">
        <v>1.2508428245615955E-2</v>
      </c>
      <c r="AQ134" s="287">
        <v>6.2542141228079775E-3</v>
      </c>
      <c r="AR134" s="287">
        <v>3.1271070614039887E-3</v>
      </c>
      <c r="AS134" s="287">
        <v>1.5635535307019944E-3</v>
      </c>
      <c r="AT134" s="287">
        <v>7.8177676535099718E-4</v>
      </c>
      <c r="AU134" s="287">
        <v>3.9088838267549859E-4</v>
      </c>
      <c r="AV134" s="287">
        <v>1.954441913377493E-4</v>
      </c>
      <c r="AW134" s="287">
        <v>9.7722095668874648E-5</v>
      </c>
      <c r="AX134" s="287">
        <v>4.8861047834437324E-5</v>
      </c>
      <c r="AY134" s="287">
        <v>2.4430523917218662E-5</v>
      </c>
      <c r="AZ134" s="287">
        <v>1.2215261958609331E-5</v>
      </c>
      <c r="BA134" s="287">
        <v>6.1076309793046655E-6</v>
      </c>
      <c r="BB134" s="287">
        <v>3.0538154896523327E-6</v>
      </c>
      <c r="BC134" s="287">
        <v>1.5269077448261664E-6</v>
      </c>
      <c r="BD134" s="287">
        <v>7.6345387241308319E-7</v>
      </c>
      <c r="BE134" s="287">
        <v>3.8172693620654159E-7</v>
      </c>
      <c r="BF134" s="287">
        <v>1.908634681032708E-7</v>
      </c>
      <c r="BG134" s="287">
        <v>9.5431734051635398E-8</v>
      </c>
      <c r="BH134" s="287">
        <v>4.7715867025817699E-8</v>
      </c>
      <c r="BI134" s="287">
        <v>2.385793351290885E-8</v>
      </c>
    </row>
    <row r="135" spans="1:61" s="124" customFormat="1" ht="25.5" customHeight="1">
      <c r="A135" s="251" t="s">
        <v>113</v>
      </c>
      <c r="B135" s="123">
        <v>1</v>
      </c>
      <c r="C135" s="123">
        <v>1</v>
      </c>
      <c r="D135" s="123">
        <v>1</v>
      </c>
      <c r="E135" s="123">
        <v>1</v>
      </c>
      <c r="F135" s="123">
        <v>1</v>
      </c>
      <c r="G135" s="123">
        <v>1</v>
      </c>
      <c r="H135" s="123">
        <v>1</v>
      </c>
      <c r="I135" s="123">
        <v>1</v>
      </c>
      <c r="J135" s="123">
        <v>1</v>
      </c>
      <c r="K135" s="123">
        <v>1</v>
      </c>
      <c r="L135" s="123">
        <v>1</v>
      </c>
      <c r="M135" s="123">
        <v>1</v>
      </c>
      <c r="N135" s="123">
        <v>1</v>
      </c>
      <c r="O135" s="123">
        <v>1</v>
      </c>
      <c r="P135" s="123">
        <v>1</v>
      </c>
      <c r="Q135" s="123">
        <v>1</v>
      </c>
      <c r="R135" s="123">
        <v>1</v>
      </c>
      <c r="S135" s="123">
        <v>1</v>
      </c>
      <c r="T135" s="123">
        <v>1</v>
      </c>
      <c r="U135" s="123">
        <v>1</v>
      </c>
      <c r="V135" s="123">
        <v>1</v>
      </c>
      <c r="W135" s="123">
        <v>1</v>
      </c>
      <c r="X135" s="123">
        <v>1</v>
      </c>
      <c r="Y135" s="123">
        <v>1</v>
      </c>
      <c r="Z135" s="123">
        <v>1</v>
      </c>
      <c r="AA135" s="123">
        <v>1</v>
      </c>
      <c r="AB135" s="123">
        <v>1</v>
      </c>
      <c r="AC135" s="123">
        <v>1</v>
      </c>
      <c r="AD135" s="123">
        <v>1</v>
      </c>
      <c r="AE135" s="123">
        <v>1</v>
      </c>
      <c r="AF135" s="123">
        <v>1</v>
      </c>
      <c r="AG135" s="123">
        <v>1</v>
      </c>
      <c r="AH135" s="123">
        <v>1</v>
      </c>
      <c r="AI135" s="123">
        <v>1</v>
      </c>
      <c r="AJ135" s="123">
        <v>1</v>
      </c>
      <c r="AK135" s="123">
        <v>1</v>
      </c>
      <c r="AL135" s="123">
        <v>1</v>
      </c>
      <c r="AM135" s="123">
        <v>1</v>
      </c>
      <c r="AN135" s="123">
        <v>1</v>
      </c>
      <c r="AO135" s="123">
        <v>1</v>
      </c>
      <c r="AP135" s="123">
        <v>1</v>
      </c>
      <c r="AQ135" s="123">
        <v>1</v>
      </c>
      <c r="AR135" s="123">
        <v>1</v>
      </c>
      <c r="AS135" s="123">
        <v>1</v>
      </c>
      <c r="AT135" s="123">
        <v>1</v>
      </c>
      <c r="AU135" s="123">
        <v>1</v>
      </c>
      <c r="AV135" s="123">
        <v>1</v>
      </c>
      <c r="AW135" s="123">
        <v>1</v>
      </c>
      <c r="AX135" s="123">
        <v>1</v>
      </c>
      <c r="AY135" s="123">
        <v>1</v>
      </c>
      <c r="AZ135" s="123">
        <v>1</v>
      </c>
      <c r="BA135" s="123">
        <v>1</v>
      </c>
      <c r="BB135" s="123">
        <v>1</v>
      </c>
      <c r="BC135" s="123">
        <v>1</v>
      </c>
      <c r="BD135" s="123">
        <v>1</v>
      </c>
      <c r="BE135" s="123">
        <v>1</v>
      </c>
      <c r="BF135" s="123">
        <v>1</v>
      </c>
      <c r="BG135" s="123">
        <v>1</v>
      </c>
      <c r="BH135" s="123">
        <v>1</v>
      </c>
      <c r="BI135" s="123">
        <v>1</v>
      </c>
    </row>
    <row r="136" spans="1:61" s="124" customFormat="1">
      <c r="A136" s="122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</row>
    <row r="137" spans="1:61" s="89" customFormat="1">
      <c r="A137" s="12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</row>
    <row r="138" spans="1:61" hidden="1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</row>
    <row r="139" spans="1:61" s="89" customFormat="1">
      <c r="A139" s="12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</row>
    <row r="140" spans="1:61" s="89" customFormat="1">
      <c r="A140" s="12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1">
      <c r="A141" s="74" t="s">
        <v>88</v>
      </c>
    </row>
    <row r="142" spans="1:61">
      <c r="A142" s="74" t="s">
        <v>89</v>
      </c>
      <c r="C142" s="75">
        <f t="shared" ref="C142:BI142" si="58">+$B$9*C92/C102</f>
        <v>0.15277091368116219</v>
      </c>
      <c r="D142" s="75">
        <f t="shared" si="58"/>
        <v>0.14065445155888678</v>
      </c>
      <c r="E142" s="75">
        <f t="shared" si="58"/>
        <v>0.13223463863637885</v>
      </c>
      <c r="F142" s="75">
        <f t="shared" si="58"/>
        <v>0.12613868098233907</v>
      </c>
      <c r="G142" s="75">
        <f t="shared" si="58"/>
        <v>0.12154849544367753</v>
      </c>
      <c r="H142" s="75">
        <f t="shared" si="58"/>
        <v>0.11796741011516486</v>
      </c>
      <c r="I142" s="75">
        <f t="shared" si="58"/>
        <v>0.11508524716156658</v>
      </c>
      <c r="J142" s="75">
        <f t="shared" si="58"/>
        <v>0.11271304361428976</v>
      </c>
      <c r="K142" s="75">
        <f t="shared" si="58"/>
        <v>0.11072023601808346</v>
      </c>
      <c r="L142" s="75">
        <f t="shared" si="58"/>
        <v>0.10901658601474355</v>
      </c>
      <c r="M142" s="75">
        <f t="shared" si="58"/>
        <v>0.10753492170690367</v>
      </c>
      <c r="N142" s="75">
        <f t="shared" si="58"/>
        <v>0.10624939344595896</v>
      </c>
      <c r="O142" s="75">
        <f t="shared" si="58"/>
        <v>0.10512391599914028</v>
      </c>
      <c r="P142" s="75">
        <f t="shared" si="58"/>
        <v>0.1041292304900126</v>
      </c>
      <c r="Q142" s="75">
        <f t="shared" si="58"/>
        <v>0.10324098949070129</v>
      </c>
      <c r="R142" s="75">
        <f t="shared" si="58"/>
        <v>0.10242054296167451</v>
      </c>
      <c r="S142" s="75">
        <f t="shared" si="58"/>
        <v>0.10159765301311557</v>
      </c>
      <c r="T142" s="75">
        <f t="shared" si="58"/>
        <v>0.10080983759576295</v>
      </c>
      <c r="U142" s="75">
        <f t="shared" si="58"/>
        <v>0.10007395125653436</v>
      </c>
      <c r="V142" s="75">
        <f t="shared" si="58"/>
        <v>9.9393289949385885E-2</v>
      </c>
      <c r="W142" s="75">
        <f t="shared" si="58"/>
        <v>9.8758473969198388E-2</v>
      </c>
      <c r="X142" s="75">
        <f t="shared" si="58"/>
        <v>9.8139549591050229E-2</v>
      </c>
      <c r="Y142" s="75">
        <f t="shared" si="58"/>
        <v>9.7405827784463883E-2</v>
      </c>
      <c r="Z142" s="75">
        <f t="shared" si="58"/>
        <v>9.6882131570861382E-2</v>
      </c>
      <c r="AA142" s="75">
        <f t="shared" si="58"/>
        <v>9.6484306301169845E-2</v>
      </c>
      <c r="AB142" s="75">
        <f t="shared" si="58"/>
        <v>9.615255528290334E-2</v>
      </c>
      <c r="AC142" s="75">
        <f t="shared" si="58"/>
        <v>9.5886584793349453E-2</v>
      </c>
      <c r="AD142" s="75">
        <f t="shared" si="58"/>
        <v>9.5670696524877294E-2</v>
      </c>
      <c r="AE142" s="75">
        <f t="shared" si="58"/>
        <v>9.5495028936203916E-2</v>
      </c>
      <c r="AF142" s="75">
        <f t="shared" si="58"/>
        <v>9.5353034154756267E-2</v>
      </c>
      <c r="AG142" s="75">
        <f t="shared" si="58"/>
        <v>9.5261054707528228E-2</v>
      </c>
      <c r="AH142" s="75">
        <f t="shared" si="58"/>
        <v>9.5174254787412094E-2</v>
      </c>
      <c r="AI142" s="75">
        <f t="shared" si="58"/>
        <v>9.5094264972332046E-2</v>
      </c>
      <c r="AJ142" s="75">
        <f t="shared" si="58"/>
        <v>9.5022668542191852E-2</v>
      </c>
      <c r="AK142" s="75">
        <f t="shared" si="58"/>
        <v>9.4960619586509837E-2</v>
      </c>
      <c r="AL142" s="75">
        <f t="shared" si="58"/>
        <v>9.4908789039147456E-2</v>
      </c>
      <c r="AM142" s="75">
        <f t="shared" si="58"/>
        <v>9.4867436945645436E-2</v>
      </c>
      <c r="AN142" s="75">
        <f t="shared" si="58"/>
        <v>9.4836517344311214E-2</v>
      </c>
      <c r="AO142" s="75">
        <f t="shared" si="58"/>
        <v>9.4815776766945192E-2</v>
      </c>
      <c r="AP142" s="75">
        <f t="shared" si="58"/>
        <v>9.4804833456196433E-2</v>
      </c>
      <c r="AQ142" s="75">
        <f t="shared" si="58"/>
        <v>9.4803235872601671E-2</v>
      </c>
      <c r="AR142" s="75">
        <f t="shared" si="58"/>
        <v>9.4810503405658497E-2</v>
      </c>
      <c r="AS142" s="75">
        <f t="shared" si="58"/>
        <v>9.4826153281474201E-2</v>
      </c>
      <c r="AT142" s="75">
        <f t="shared" si="58"/>
        <v>9.48497173968115E-2</v>
      </c>
      <c r="AU142" s="75">
        <f t="shared" si="58"/>
        <v>9.488075211058998E-2</v>
      </c>
      <c r="AV142" s="75">
        <f t="shared" si="58"/>
        <v>9.4918843282199516E-2</v>
      </c>
      <c r="AW142" s="75">
        <f t="shared" si="58"/>
        <v>9.496360820812276E-2</v>
      </c>
      <c r="AX142" s="75">
        <f t="shared" si="58"/>
        <v>9.5014695609850652E-2</v>
      </c>
      <c r="AY142" s="75">
        <f t="shared" si="58"/>
        <v>9.507178445724758E-2</v>
      </c>
      <c r="AZ142" s="75">
        <f t="shared" si="58"/>
        <v>9.5134582148179284E-2</v>
      </c>
      <c r="BA142" s="75">
        <f t="shared" si="58"/>
        <v>9.5202822381989752E-2</v>
      </c>
      <c r="BB142" s="75">
        <f t="shared" si="58"/>
        <v>9.5276262939464007E-2</v>
      </c>
      <c r="BC142" s="75">
        <f t="shared" si="58"/>
        <v>9.5354683498219239E-2</v>
      </c>
      <c r="BD142" s="75">
        <f t="shared" si="58"/>
        <v>9.5437883557354497E-2</v>
      </c>
      <c r="BE142" s="75">
        <f t="shared" si="58"/>
        <v>9.5525680509575342E-2</v>
      </c>
      <c r="BF142" s="75">
        <f t="shared" si="58"/>
        <v>9.5617907876524147E-2</v>
      </c>
      <c r="BG142" s="75">
        <f t="shared" si="58"/>
        <v>9.5714413709269613E-2</v>
      </c>
      <c r="BH142" s="75">
        <f t="shared" si="58"/>
        <v>9.5815059147844842E-2</v>
      </c>
      <c r="BI142" s="75">
        <f t="shared" si="58"/>
        <v>9.5919717129355556E-2</v>
      </c>
    </row>
    <row r="143" spans="1:61">
      <c r="A143" s="74" t="s">
        <v>90</v>
      </c>
      <c r="C143" s="75">
        <f t="shared" ref="C143:BI143" si="59">+$B$16/100+LN(D27/C27)/10+$B$19*LN(D126/C126)/10</f>
        <v>4.7838322392328818E-2</v>
      </c>
      <c r="D143" s="75">
        <f t="shared" si="59"/>
        <v>3.8905996151673991E-2</v>
      </c>
      <c r="E143" s="75">
        <f t="shared" si="59"/>
        <v>3.2964929742520556E-2</v>
      </c>
      <c r="F143" s="75">
        <f t="shared" si="59"/>
        <v>2.878219401229332E-2</v>
      </c>
      <c r="G143" s="75">
        <f t="shared" si="59"/>
        <v>2.5666766317967347E-2</v>
      </c>
      <c r="H143" s="75">
        <f t="shared" si="59"/>
        <v>2.3239372733264346E-2</v>
      </c>
      <c r="I143" s="75">
        <f t="shared" si="59"/>
        <v>2.1261221194268751E-2</v>
      </c>
      <c r="J143" s="75">
        <f t="shared" si="59"/>
        <v>1.9606133161671532E-2</v>
      </c>
      <c r="K143" s="75">
        <f t="shared" si="59"/>
        <v>1.8191541637868559E-2</v>
      </c>
      <c r="L143" s="75">
        <f t="shared" si="59"/>
        <v>1.6932441453158791E-2</v>
      </c>
      <c r="M143" s="75">
        <f t="shared" si="59"/>
        <v>1.5842879372955882E-2</v>
      </c>
      <c r="N143" s="75">
        <f t="shared" si="59"/>
        <v>1.4883825409310483E-2</v>
      </c>
      <c r="O143" s="75">
        <f t="shared" si="59"/>
        <v>1.4038193966654053E-2</v>
      </c>
      <c r="P143" s="75">
        <f t="shared" si="59"/>
        <v>1.3347608880609631E-2</v>
      </c>
      <c r="Q143" s="75">
        <f t="shared" si="59"/>
        <v>1.289176110357583E-2</v>
      </c>
      <c r="R143" s="75">
        <f t="shared" si="59"/>
        <v>1.230088561147027E-2</v>
      </c>
      <c r="S143" s="75">
        <f t="shared" si="59"/>
        <v>1.1731535247121474E-2</v>
      </c>
      <c r="T143" s="75">
        <f t="shared" si="59"/>
        <v>1.1192669621435315E-2</v>
      </c>
      <c r="U143" s="75">
        <f t="shared" si="59"/>
        <v>1.0685200848067162E-2</v>
      </c>
      <c r="V143" s="75">
        <f t="shared" si="59"/>
        <v>1.0200892179313957E-2</v>
      </c>
      <c r="W143" s="75">
        <f t="shared" si="59"/>
        <v>9.6621763630421048E-3</v>
      </c>
      <c r="X143" s="75">
        <f t="shared" si="59"/>
        <v>9.6260826299882762E-3</v>
      </c>
      <c r="Y143" s="75">
        <f t="shared" si="59"/>
        <v>9.1637901277174753E-3</v>
      </c>
      <c r="Z143" s="75">
        <f t="shared" si="59"/>
        <v>8.8317007656998694E-3</v>
      </c>
      <c r="AA143" s="75">
        <f t="shared" si="59"/>
        <v>8.4564849344370349E-3</v>
      </c>
      <c r="AB143" s="75">
        <f t="shared" si="59"/>
        <v>8.1516479022205619E-3</v>
      </c>
      <c r="AC143" s="75">
        <f t="shared" si="59"/>
        <v>7.8797730942485964E-3</v>
      </c>
      <c r="AD143" s="75">
        <f t="shared" si="59"/>
        <v>7.6348395965669599E-3</v>
      </c>
      <c r="AE143" s="75">
        <f t="shared" si="59"/>
        <v>7.3422240232485616E-3</v>
      </c>
      <c r="AF143" s="75">
        <f t="shared" si="59"/>
        <v>7.2323748511816865E-3</v>
      </c>
      <c r="AG143" s="75">
        <f t="shared" si="59"/>
        <v>7.0797186872076454E-3</v>
      </c>
      <c r="AH143" s="75">
        <f t="shared" si="59"/>
        <v>6.9351922936258551E-3</v>
      </c>
      <c r="AI143" s="75">
        <f t="shared" si="59"/>
        <v>6.7993426698427784E-3</v>
      </c>
      <c r="AJ143" s="75">
        <f t="shared" si="59"/>
        <v>6.6725610494890791E-3</v>
      </c>
      <c r="AK143" s="75">
        <f t="shared" si="59"/>
        <v>6.5550107686382711E-3</v>
      </c>
      <c r="AL143" s="75">
        <f t="shared" si="59"/>
        <v>6.4466481508970172E-3</v>
      </c>
      <c r="AM143" s="75">
        <f t="shared" si="59"/>
        <v>6.3472723330255812E-3</v>
      </c>
      <c r="AN143" s="75">
        <f t="shared" si="59"/>
        <v>6.2565765426529484E-3</v>
      </c>
      <c r="AO143" s="75">
        <f t="shared" si="59"/>
        <v>6.1741908715855585E-3</v>
      </c>
      <c r="AP143" s="75">
        <f t="shared" si="59"/>
        <v>6.0997144412387565E-3</v>
      </c>
      <c r="AQ143" s="75">
        <f t="shared" si="59"/>
        <v>6.0327379828106226E-3</v>
      </c>
      <c r="AR143" s="75">
        <f t="shared" si="59"/>
        <v>5.972858794548167E-3</v>
      </c>
      <c r="AS143" s="75">
        <f t="shared" si="59"/>
        <v>5.9196900512990518E-3</v>
      </c>
      <c r="AT143" s="75">
        <f t="shared" si="59"/>
        <v>5.8728661243850075E-3</v>
      </c>
      <c r="AU143" s="75">
        <f t="shared" si="59"/>
        <v>5.8320451872720981E-3</v>
      </c>
      <c r="AV143" s="75">
        <f t="shared" si="59"/>
        <v>5.7969100385027372E-3</v>
      </c>
      <c r="AW143" s="75">
        <f t="shared" si="59"/>
        <v>5.7671677983437428E-3</v>
      </c>
      <c r="AX143" s="75">
        <f t="shared" si="59"/>
        <v>5.7425489293346042E-3</v>
      </c>
      <c r="AY143" s="75">
        <f t="shared" si="59"/>
        <v>5.7228058821422187E-3</v>
      </c>
      <c r="AZ143" s="75">
        <f t="shared" si="59"/>
        <v>5.7077115638101295E-3</v>
      </c>
      <c r="BA143" s="75">
        <f t="shared" si="59"/>
        <v>5.6970577538119592E-3</v>
      </c>
      <c r="BB143" s="75">
        <f t="shared" si="59"/>
        <v>5.6906535449492519E-3</v>
      </c>
      <c r="BC143" s="75">
        <f t="shared" si="59"/>
        <v>5.6883238540179895E-3</v>
      </c>
      <c r="BD143" s="75">
        <f t="shared" si="59"/>
        <v>5.6899080262014746E-3</v>
      </c>
      <c r="BE143" s="75">
        <f t="shared" si="59"/>
        <v>5.6952585437521431E-3</v>
      </c>
      <c r="BF143" s="75">
        <f t="shared" si="59"/>
        <v>5.7042398411692539E-3</v>
      </c>
      <c r="BG143" s="75">
        <f t="shared" si="59"/>
        <v>5.7167272240702047E-3</v>
      </c>
      <c r="BH143" s="75">
        <f t="shared" si="59"/>
        <v>1.4999999999999999E-4</v>
      </c>
      <c r="BI143" s="75" t="e">
        <f t="shared" si="59"/>
        <v>#NUM!</v>
      </c>
    </row>
    <row r="144" spans="1:61">
      <c r="A144" s="74" t="s">
        <v>91</v>
      </c>
      <c r="C144" s="75">
        <f t="shared" ref="C144:BI144" si="60">+$B$16/100+LN(C27/B27)/10+$B$19*LN(C126/B126)/10</f>
        <v>6.2116091437766599E-2</v>
      </c>
      <c r="D144" s="75">
        <f t="shared" si="60"/>
        <v>4.7838322392328818E-2</v>
      </c>
      <c r="E144" s="75">
        <f t="shared" si="60"/>
        <v>3.8905996151673991E-2</v>
      </c>
      <c r="F144" s="75">
        <f t="shared" si="60"/>
        <v>3.2964929742520556E-2</v>
      </c>
      <c r="G144" s="75">
        <f t="shared" si="60"/>
        <v>2.878219401229332E-2</v>
      </c>
      <c r="H144" s="75">
        <f t="shared" si="60"/>
        <v>2.5666766317967347E-2</v>
      </c>
      <c r="I144" s="75">
        <f t="shared" si="60"/>
        <v>2.3239372733264346E-2</v>
      </c>
      <c r="J144" s="75">
        <f t="shared" si="60"/>
        <v>2.1261221194268751E-2</v>
      </c>
      <c r="K144" s="75">
        <f t="shared" si="60"/>
        <v>1.9606133161671532E-2</v>
      </c>
      <c r="L144" s="75">
        <f t="shared" si="60"/>
        <v>1.8191541637868559E-2</v>
      </c>
      <c r="M144" s="75">
        <f t="shared" si="60"/>
        <v>1.6932441453158791E-2</v>
      </c>
      <c r="N144" s="75">
        <f t="shared" si="60"/>
        <v>1.5842879372955882E-2</v>
      </c>
      <c r="O144" s="75">
        <f t="shared" si="60"/>
        <v>1.4883825409310483E-2</v>
      </c>
      <c r="P144" s="75">
        <f t="shared" si="60"/>
        <v>1.4038193966654053E-2</v>
      </c>
      <c r="Q144" s="75">
        <f t="shared" si="60"/>
        <v>1.3347608880609631E-2</v>
      </c>
      <c r="R144" s="75">
        <f t="shared" si="60"/>
        <v>1.289176110357583E-2</v>
      </c>
      <c r="S144" s="75">
        <f t="shared" si="60"/>
        <v>1.230088561147027E-2</v>
      </c>
      <c r="T144" s="75">
        <f t="shared" si="60"/>
        <v>1.1731535247121474E-2</v>
      </c>
      <c r="U144" s="75">
        <f t="shared" si="60"/>
        <v>1.1192669621435315E-2</v>
      </c>
      <c r="V144" s="75">
        <f t="shared" si="60"/>
        <v>1.0685200848067162E-2</v>
      </c>
      <c r="W144" s="75">
        <f t="shared" si="60"/>
        <v>1.0200892179313957E-2</v>
      </c>
      <c r="X144" s="75">
        <f t="shared" si="60"/>
        <v>9.6621763630421048E-3</v>
      </c>
      <c r="Y144" s="75">
        <f t="shared" si="60"/>
        <v>9.6260826299882762E-3</v>
      </c>
      <c r="Z144" s="75">
        <f t="shared" si="60"/>
        <v>9.1637901277174753E-3</v>
      </c>
      <c r="AA144" s="75">
        <f t="shared" si="60"/>
        <v>8.8317007656998694E-3</v>
      </c>
      <c r="AB144" s="75">
        <f t="shared" si="60"/>
        <v>8.4564849344370349E-3</v>
      </c>
      <c r="AC144" s="75">
        <f t="shared" si="60"/>
        <v>8.1516479022205619E-3</v>
      </c>
      <c r="AD144" s="75">
        <f t="shared" si="60"/>
        <v>7.8797730942485964E-3</v>
      </c>
      <c r="AE144" s="75">
        <f t="shared" si="60"/>
        <v>7.6348395965669599E-3</v>
      </c>
      <c r="AF144" s="75">
        <f t="shared" si="60"/>
        <v>7.3422240232485616E-3</v>
      </c>
      <c r="AG144" s="75">
        <f t="shared" si="60"/>
        <v>7.2323748511816865E-3</v>
      </c>
      <c r="AH144" s="75">
        <f t="shared" si="60"/>
        <v>7.0797186872076454E-3</v>
      </c>
      <c r="AI144" s="75">
        <f t="shared" si="60"/>
        <v>6.9351922936258551E-3</v>
      </c>
      <c r="AJ144" s="75">
        <f t="shared" si="60"/>
        <v>6.7993426698427784E-3</v>
      </c>
      <c r="AK144" s="75">
        <f t="shared" si="60"/>
        <v>6.6725610494890791E-3</v>
      </c>
      <c r="AL144" s="75">
        <f t="shared" si="60"/>
        <v>6.5550107686382711E-3</v>
      </c>
      <c r="AM144" s="75">
        <f t="shared" si="60"/>
        <v>6.4466481508970172E-3</v>
      </c>
      <c r="AN144" s="75">
        <f t="shared" si="60"/>
        <v>6.3472723330255812E-3</v>
      </c>
      <c r="AO144" s="75">
        <f t="shared" si="60"/>
        <v>6.2565765426529484E-3</v>
      </c>
      <c r="AP144" s="75">
        <f t="shared" si="60"/>
        <v>6.1741908715855585E-3</v>
      </c>
      <c r="AQ144" s="75">
        <f t="shared" si="60"/>
        <v>6.0997144412387565E-3</v>
      </c>
      <c r="AR144" s="75">
        <f t="shared" si="60"/>
        <v>6.0327379828106226E-3</v>
      </c>
      <c r="AS144" s="75">
        <f t="shared" si="60"/>
        <v>5.972858794548167E-3</v>
      </c>
      <c r="AT144" s="75">
        <f t="shared" si="60"/>
        <v>5.9196900512990518E-3</v>
      </c>
      <c r="AU144" s="75">
        <f t="shared" si="60"/>
        <v>5.8728661243850075E-3</v>
      </c>
      <c r="AV144" s="75">
        <f t="shared" si="60"/>
        <v>5.8320451872720981E-3</v>
      </c>
      <c r="AW144" s="75">
        <f t="shared" si="60"/>
        <v>5.7969100385027372E-3</v>
      </c>
      <c r="AX144" s="75">
        <f t="shared" si="60"/>
        <v>5.7671677983437428E-3</v>
      </c>
      <c r="AY144" s="75">
        <f t="shared" si="60"/>
        <v>5.7425489293346042E-3</v>
      </c>
      <c r="AZ144" s="75">
        <f t="shared" si="60"/>
        <v>5.7228058821422187E-3</v>
      </c>
      <c r="BA144" s="75">
        <f t="shared" si="60"/>
        <v>5.7077115638101295E-3</v>
      </c>
      <c r="BB144" s="75">
        <f t="shared" si="60"/>
        <v>5.6970577538119592E-3</v>
      </c>
      <c r="BC144" s="75">
        <f t="shared" si="60"/>
        <v>5.6906535449492519E-3</v>
      </c>
      <c r="BD144" s="75">
        <f t="shared" si="60"/>
        <v>5.6883238540179895E-3</v>
      </c>
      <c r="BE144" s="75">
        <f t="shared" si="60"/>
        <v>5.6899080262014746E-3</v>
      </c>
      <c r="BF144" s="75">
        <f t="shared" si="60"/>
        <v>5.6952585437521431E-3</v>
      </c>
      <c r="BG144" s="75">
        <f t="shared" si="60"/>
        <v>5.7042398411692539E-3</v>
      </c>
      <c r="BH144" s="75">
        <f t="shared" si="60"/>
        <v>5.7167272240702047E-3</v>
      </c>
      <c r="BI144" s="75">
        <f t="shared" si="60"/>
        <v>1.4999999999999999E-4</v>
      </c>
    </row>
    <row r="145" spans="1:61">
      <c r="A145" s="74" t="s">
        <v>112</v>
      </c>
      <c r="C145" s="75">
        <f t="shared" ref="C145:BB145" si="61">+AVERAGE(C143:C144)</f>
        <v>5.4977206915047705E-2</v>
      </c>
      <c r="D145" s="75">
        <f t="shared" si="61"/>
        <v>4.3372159272001401E-2</v>
      </c>
      <c r="E145" s="75">
        <f t="shared" si="61"/>
        <v>3.5935462947097277E-2</v>
      </c>
      <c r="F145" s="75">
        <f t="shared" si="61"/>
        <v>3.087356187740694E-2</v>
      </c>
      <c r="G145" s="75">
        <f t="shared" si="61"/>
        <v>2.7224480165130335E-2</v>
      </c>
      <c r="H145" s="75">
        <f t="shared" si="61"/>
        <v>2.4453069525615847E-2</v>
      </c>
      <c r="I145" s="75">
        <f t="shared" si="61"/>
        <v>2.2250296963766548E-2</v>
      </c>
      <c r="J145" s="75">
        <f t="shared" si="61"/>
        <v>2.0433677177970143E-2</v>
      </c>
      <c r="K145" s="75">
        <f t="shared" si="61"/>
        <v>1.8898837399770045E-2</v>
      </c>
      <c r="L145" s="75">
        <f t="shared" si="61"/>
        <v>1.7561991545513675E-2</v>
      </c>
      <c r="M145" s="75">
        <f t="shared" si="61"/>
        <v>1.6387660413057337E-2</v>
      </c>
      <c r="N145" s="75">
        <f t="shared" si="61"/>
        <v>1.5363352391133182E-2</v>
      </c>
      <c r="O145" s="75">
        <f t="shared" si="61"/>
        <v>1.4461009687982269E-2</v>
      </c>
      <c r="P145" s="75">
        <f t="shared" si="61"/>
        <v>1.3692901423631842E-2</v>
      </c>
      <c r="Q145" s="75">
        <f t="shared" si="61"/>
        <v>1.311968499209273E-2</v>
      </c>
      <c r="R145" s="75">
        <f t="shared" si="61"/>
        <v>1.2596323357523049E-2</v>
      </c>
      <c r="S145" s="75">
        <f t="shared" si="61"/>
        <v>1.2016210429295873E-2</v>
      </c>
      <c r="T145" s="75">
        <f t="shared" si="61"/>
        <v>1.1462102434278395E-2</v>
      </c>
      <c r="U145" s="75">
        <f t="shared" si="61"/>
        <v>1.093893523475124E-2</v>
      </c>
      <c r="V145" s="75">
        <f t="shared" si="61"/>
        <v>1.044304651369056E-2</v>
      </c>
      <c r="W145" s="75">
        <f t="shared" si="61"/>
        <v>9.9315342711780302E-3</v>
      </c>
      <c r="X145" s="75">
        <f t="shared" si="61"/>
        <v>9.6441294965151914E-3</v>
      </c>
      <c r="Y145" s="75">
        <f t="shared" si="61"/>
        <v>9.3949363788528757E-3</v>
      </c>
      <c r="Z145" s="75">
        <f t="shared" si="61"/>
        <v>8.9977454467086715E-3</v>
      </c>
      <c r="AA145" s="75">
        <f t="shared" si="61"/>
        <v>8.6440928500684522E-3</v>
      </c>
      <c r="AB145" s="75">
        <f t="shared" si="61"/>
        <v>8.3040664183287975E-3</v>
      </c>
      <c r="AC145" s="75">
        <f t="shared" si="61"/>
        <v>8.0157104982345791E-3</v>
      </c>
      <c r="AD145" s="75">
        <f t="shared" si="61"/>
        <v>7.7573063454077782E-3</v>
      </c>
      <c r="AE145" s="75">
        <f t="shared" si="61"/>
        <v>7.4885318099077603E-3</v>
      </c>
      <c r="AF145" s="75">
        <f t="shared" si="61"/>
        <v>7.287299437215124E-3</v>
      </c>
      <c r="AG145" s="75">
        <f t="shared" si="61"/>
        <v>7.1560467691946655E-3</v>
      </c>
      <c r="AH145" s="75">
        <f t="shared" si="61"/>
        <v>7.0074554904167499E-3</v>
      </c>
      <c r="AI145" s="75">
        <f t="shared" si="61"/>
        <v>6.8672674817343172E-3</v>
      </c>
      <c r="AJ145" s="75">
        <f t="shared" si="61"/>
        <v>6.7359518596659292E-3</v>
      </c>
      <c r="AK145" s="75">
        <f t="shared" si="61"/>
        <v>6.6137859090636755E-3</v>
      </c>
      <c r="AL145" s="75">
        <f t="shared" si="61"/>
        <v>6.5008294597676437E-3</v>
      </c>
      <c r="AM145" s="75">
        <f t="shared" si="61"/>
        <v>6.3969602419612992E-3</v>
      </c>
      <c r="AN145" s="75">
        <f t="shared" si="61"/>
        <v>6.3019244378392653E-3</v>
      </c>
      <c r="AO145" s="75">
        <f t="shared" si="61"/>
        <v>6.2153837071192534E-3</v>
      </c>
      <c r="AP145" s="75">
        <f t="shared" si="61"/>
        <v>6.1369526564121575E-3</v>
      </c>
      <c r="AQ145" s="75">
        <f t="shared" si="61"/>
        <v>6.0662262120246896E-3</v>
      </c>
      <c r="AR145" s="75">
        <f t="shared" si="61"/>
        <v>6.0027983886793944E-3</v>
      </c>
      <c r="AS145" s="75">
        <f t="shared" si="61"/>
        <v>5.946274422923609E-3</v>
      </c>
      <c r="AT145" s="75">
        <f t="shared" si="61"/>
        <v>5.8962780878420301E-3</v>
      </c>
      <c r="AU145" s="75">
        <f t="shared" si="61"/>
        <v>5.8524556558285524E-3</v>
      </c>
      <c r="AV145" s="75">
        <f t="shared" si="61"/>
        <v>5.8144776128874181E-3</v>
      </c>
      <c r="AW145" s="75">
        <f t="shared" si="61"/>
        <v>5.78203891842324E-3</v>
      </c>
      <c r="AX145" s="75">
        <f t="shared" si="61"/>
        <v>5.7548583638391739E-3</v>
      </c>
      <c r="AY145" s="75">
        <f t="shared" si="61"/>
        <v>5.7326774057384119E-3</v>
      </c>
      <c r="AZ145" s="75">
        <f t="shared" si="61"/>
        <v>5.7152587229761746E-3</v>
      </c>
      <c r="BA145" s="75">
        <f t="shared" si="61"/>
        <v>5.7023846588110444E-3</v>
      </c>
      <c r="BB145" s="75">
        <f t="shared" si="61"/>
        <v>5.693855649380606E-3</v>
      </c>
      <c r="BC145" s="75">
        <f>+AVERAGE(BC143:BC144)</f>
        <v>5.6894886994836207E-3</v>
      </c>
      <c r="BD145" s="75">
        <f>+AVERAGE(BD143:BD144)</f>
        <v>5.689115940109732E-3</v>
      </c>
      <c r="BE145" s="75">
        <f>+AVERAGE(BE143:BE144)</f>
        <v>5.6925832849768088E-3</v>
      </c>
      <c r="BF145" s="75">
        <f>+AVERAGE(BF143:BF144)</f>
        <v>5.6997491924606989E-3</v>
      </c>
      <c r="BG145" s="75">
        <f>+AVERAGE(BG143:BG144)</f>
        <v>5.7104835326197293E-3</v>
      </c>
      <c r="BH145" s="75" t="e">
        <f>+$B$16/100+LN(BI29/BH29)/10+$B$19*LN(BI128/BH128)/10</f>
        <v>#DIV/0!</v>
      </c>
      <c r="BI145" s="75" t="e">
        <f>+BH145</f>
        <v>#DIV/0!</v>
      </c>
    </row>
    <row r="146" spans="1:61">
      <c r="A146" s="74" t="s">
        <v>92</v>
      </c>
      <c r="B146" s="91">
        <f t="shared" ref="B146:BI146" si="62">+B126^-$B$19</f>
        <v>6.0357614434912589E-2</v>
      </c>
      <c r="C146" s="91">
        <f t="shared" si="62"/>
        <v>3.7667638197775299E-2</v>
      </c>
      <c r="D146" s="91">
        <f t="shared" si="62"/>
        <v>2.5233673110955281E-2</v>
      </c>
      <c r="E146" s="91">
        <f t="shared" si="62"/>
        <v>1.781193466748459E-2</v>
      </c>
      <c r="F146" s="91">
        <f t="shared" si="62"/>
        <v>1.3090933191181788E-2</v>
      </c>
      <c r="G146" s="91">
        <f t="shared" si="62"/>
        <v>9.9343106111892104E-3</v>
      </c>
      <c r="H146" s="91">
        <f t="shared" si="62"/>
        <v>7.7382658509038919E-3</v>
      </c>
      <c r="I146" s="91">
        <f t="shared" si="62"/>
        <v>6.1597597486000135E-3</v>
      </c>
      <c r="J146" s="91">
        <f t="shared" si="62"/>
        <v>4.9945279672298807E-3</v>
      </c>
      <c r="K146" s="91">
        <f t="shared" si="62"/>
        <v>4.1144741553045894E-3</v>
      </c>
      <c r="L146" s="91">
        <f t="shared" si="62"/>
        <v>3.4365602889035872E-3</v>
      </c>
      <c r="M146" s="91">
        <f t="shared" si="62"/>
        <v>2.9061810474491721E-3</v>
      </c>
      <c r="N146" s="91">
        <f t="shared" si="62"/>
        <v>2.4843486616281081E-3</v>
      </c>
      <c r="O146" s="91">
        <f t="shared" si="62"/>
        <v>2.1441076357220138E-3</v>
      </c>
      <c r="P146" s="91">
        <f t="shared" si="62"/>
        <v>1.866132014737042E-3</v>
      </c>
      <c r="Q146" s="91">
        <f t="shared" si="62"/>
        <v>1.6354292627581463E-3</v>
      </c>
      <c r="R146" s="91">
        <f t="shared" si="62"/>
        <v>1.4397862750133361E-3</v>
      </c>
      <c r="S146" s="91">
        <f t="shared" si="62"/>
        <v>1.2750551307328956E-3</v>
      </c>
      <c r="T146" s="91">
        <f t="shared" si="62"/>
        <v>1.1356167702419714E-3</v>
      </c>
      <c r="U146" s="91">
        <f t="shared" si="62"/>
        <v>1.0168912388881463E-3</v>
      </c>
      <c r="V146" s="91">
        <f t="shared" si="62"/>
        <v>9.1521034888141222E-4</v>
      </c>
      <c r="W146" s="91">
        <f t="shared" si="62"/>
        <v>8.2769543824904505E-4</v>
      </c>
      <c r="X146" s="91">
        <f t="shared" si="62"/>
        <v>7.5259228318699258E-4</v>
      </c>
      <c r="Y146" s="91">
        <f t="shared" si="62"/>
        <v>6.845508056688292E-4</v>
      </c>
      <c r="Z146" s="91">
        <f t="shared" si="62"/>
        <v>6.2554608114228911E-4</v>
      </c>
      <c r="AA146" s="91">
        <f t="shared" si="62"/>
        <v>5.7352871674543017E-4</v>
      </c>
      <c r="AB146" s="91">
        <f t="shared" si="62"/>
        <v>5.2781358774819562E-4</v>
      </c>
      <c r="AC146" s="91">
        <f t="shared" si="62"/>
        <v>4.8722532391392811E-4</v>
      </c>
      <c r="AD146" s="91">
        <f t="shared" si="62"/>
        <v>4.5098269342657652E-4</v>
      </c>
      <c r="AE146" s="91">
        <f t="shared" si="62"/>
        <v>4.1845969216129246E-4</v>
      </c>
      <c r="AF146" s="91">
        <f t="shared" si="62"/>
        <v>3.8941995248399278E-4</v>
      </c>
      <c r="AG146" s="91">
        <f t="shared" si="62"/>
        <v>3.6279378320166453E-4</v>
      </c>
      <c r="AH146" s="91">
        <f t="shared" si="62"/>
        <v>3.3850450324153226E-4</v>
      </c>
      <c r="AI146" s="91">
        <f t="shared" si="62"/>
        <v>3.1629821057673179E-4</v>
      </c>
      <c r="AJ146" s="91">
        <f t="shared" si="62"/>
        <v>2.9595045136679459E-4</v>
      </c>
      <c r="AK146" s="91">
        <f t="shared" si="62"/>
        <v>2.7726297825944666E-4</v>
      </c>
      <c r="AL146" s="91">
        <f t="shared" si="62"/>
        <v>2.6006102841229147E-4</v>
      </c>
      <c r="AM146" s="91">
        <f t="shared" si="62"/>
        <v>2.4419079015973466E-4</v>
      </c>
      <c r="AN146" s="91">
        <f t="shared" si="62"/>
        <v>2.2951700515801867E-4</v>
      </c>
      <c r="AO146" s="91">
        <f t="shared" si="62"/>
        <v>2.1592073179083209E-4</v>
      </c>
      <c r="AP146" s="91">
        <f t="shared" si="62"/>
        <v>2.0329730192814412E-4</v>
      </c>
      <c r="AQ146" s="91">
        <f t="shared" si="62"/>
        <v>1.9155448875984876E-4</v>
      </c>
      <c r="AR146" s="91">
        <f t="shared" si="62"/>
        <v>1.8061088760809978E-4</v>
      </c>
      <c r="AS146" s="91">
        <f t="shared" si="62"/>
        <v>1.7039450001713171E-4</v>
      </c>
      <c r="AT146" s="91">
        <f t="shared" si="62"/>
        <v>1.6084150457477004E-4</v>
      </c>
      <c r="AU146" s="91">
        <f t="shared" si="62"/>
        <v>1.5189519481384369E-4</v>
      </c>
      <c r="AV146" s="91">
        <f t="shared" si="62"/>
        <v>1.4350506393893112E-4</v>
      </c>
      <c r="AW146" s="91">
        <f t="shared" si="62"/>
        <v>1.3562601701097766E-4</v>
      </c>
      <c r="AX146" s="91">
        <f t="shared" si="62"/>
        <v>1.2821769288425176E-4</v>
      </c>
      <c r="AY146" s="91">
        <f t="shared" si="62"/>
        <v>1.2124388016626926E-4</v>
      </c>
      <c r="AZ146" s="91">
        <f t="shared" si="62"/>
        <v>1.1467201348718244E-4</v>
      </c>
      <c r="BA146" s="91">
        <f t="shared" si="62"/>
        <v>1.0847273827040222E-4</v>
      </c>
      <c r="BB146" s="91">
        <f t="shared" si="62"/>
        <v>1.0261953391916419E-4</v>
      </c>
      <c r="BC146" s="91">
        <f t="shared" si="62"/>
        <v>9.7088386849371184E-5</v>
      </c>
      <c r="BD146" s="91">
        <f t="shared" si="62"/>
        <v>9.1857506108647001E-5</v>
      </c>
      <c r="BE146" s="91">
        <f t="shared" si="62"/>
        <v>8.6907075439892451E-5</v>
      </c>
      <c r="BF146" s="91">
        <f t="shared" si="62"/>
        <v>8.2219036595400857E-5</v>
      </c>
      <c r="BG146" s="91">
        <f t="shared" si="62"/>
        <v>7.7776899506935403E-5</v>
      </c>
      <c r="BH146" s="91">
        <f t="shared" si="62"/>
        <v>7.3565575589460688E-5</v>
      </c>
      <c r="BI146" s="91">
        <f t="shared" si="62"/>
        <v>7.3565575589460688E-5</v>
      </c>
    </row>
    <row r="147" spans="1:61">
      <c r="A147" s="74" t="s">
        <v>93</v>
      </c>
      <c r="B147" s="75">
        <f t="shared" ref="B147:AG147" si="63">+B18*B146/$B146</f>
        <v>1</v>
      </c>
      <c r="C147" s="75">
        <f t="shared" si="63"/>
        <v>0.53774440615757368</v>
      </c>
      <c r="D147" s="75">
        <f t="shared" si="63"/>
        <v>0.31040418020855259</v>
      </c>
      <c r="E147" s="75">
        <f t="shared" si="63"/>
        <v>0.18879816094279195</v>
      </c>
      <c r="F147" s="75">
        <f t="shared" si="63"/>
        <v>0.11956301280064824</v>
      </c>
      <c r="G147" s="75">
        <f t="shared" si="63"/>
        <v>7.8181420291468684E-2</v>
      </c>
      <c r="H147" s="75">
        <f t="shared" si="63"/>
        <v>5.247458886229521E-2</v>
      </c>
      <c r="I147" s="75">
        <f t="shared" si="63"/>
        <v>3.5992229521021664E-2</v>
      </c>
      <c r="J147" s="75">
        <f t="shared" si="63"/>
        <v>2.5146584325820089E-2</v>
      </c>
      <c r="K147" s="75">
        <f t="shared" si="63"/>
        <v>1.7850010248740965E-2</v>
      </c>
      <c r="L147" s="75">
        <f t="shared" si="63"/>
        <v>1.2846584442792477E-2</v>
      </c>
      <c r="M147" s="75">
        <f t="shared" si="63"/>
        <v>9.3610799049847343E-3</v>
      </c>
      <c r="N147" s="75">
        <f t="shared" si="63"/>
        <v>6.8953356212461151E-3</v>
      </c>
      <c r="O147" s="75">
        <f t="shared" si="63"/>
        <v>5.1277757549964432E-3</v>
      </c>
      <c r="P147" s="75">
        <f t="shared" si="63"/>
        <v>3.8456024180964195E-3</v>
      </c>
      <c r="Q147" s="75">
        <f t="shared" si="63"/>
        <v>2.9039782579562017E-3</v>
      </c>
      <c r="R147" s="75">
        <f t="shared" si="63"/>
        <v>2.2029224200126028E-3</v>
      </c>
      <c r="S147" s="75">
        <f t="shared" si="63"/>
        <v>1.6810077448050028E-3</v>
      </c>
      <c r="T147" s="75">
        <f t="shared" si="63"/>
        <v>1.2900665839637574E-3</v>
      </c>
      <c r="U147" s="75">
        <f t="shared" si="63"/>
        <v>9.9539260934281373E-4</v>
      </c>
      <c r="V147" s="75">
        <f t="shared" si="63"/>
        <v>7.7193441962232761E-4</v>
      </c>
      <c r="W147" s="75">
        <f t="shared" si="63"/>
        <v>6.0154707978202692E-4</v>
      </c>
      <c r="X147" s="75">
        <f t="shared" si="63"/>
        <v>4.7130104165026167E-4</v>
      </c>
      <c r="Y147" s="75">
        <f t="shared" si="63"/>
        <v>3.6938895208768946E-4</v>
      </c>
      <c r="Z147" s="75">
        <f t="shared" si="63"/>
        <v>2.9085538001138859E-4</v>
      </c>
      <c r="AA147" s="75">
        <f t="shared" si="63"/>
        <v>2.2978016622096918E-4</v>
      </c>
      <c r="AB147" s="75">
        <f t="shared" si="63"/>
        <v>1.8221222654181827E-4</v>
      </c>
      <c r="AC147" s="75">
        <f t="shared" si="63"/>
        <v>1.4493269878442308E-4</v>
      </c>
      <c r="AD147" s="75">
        <f t="shared" si="63"/>
        <v>1.1559418299817407E-4</v>
      </c>
      <c r="AE147" s="75">
        <f t="shared" si="63"/>
        <v>9.2420712540828775E-5</v>
      </c>
      <c r="AF147" s="75">
        <f t="shared" si="63"/>
        <v>7.4109427482421916E-5</v>
      </c>
      <c r="AG147" s="75">
        <f t="shared" si="63"/>
        <v>5.9491466230756784E-5</v>
      </c>
      <c r="AH147" s="75">
        <f t="shared" ref="AH147:BI147" si="64">+AH18*AH146/$B146</f>
        <v>4.7829832989383727E-5</v>
      </c>
      <c r="AI147" s="75">
        <f t="shared" si="64"/>
        <v>3.8509752393745783E-5</v>
      </c>
      <c r="AJ147" s="75">
        <f t="shared" si="64"/>
        <v>3.1047924630673008E-5</v>
      </c>
      <c r="AK147" s="75">
        <f t="shared" si="64"/>
        <v>2.506369115062602E-5</v>
      </c>
      <c r="AL147" s="75">
        <f t="shared" si="64"/>
        <v>2.0256667498268753E-5</v>
      </c>
      <c r="AM147" s="75">
        <f t="shared" si="64"/>
        <v>1.6389344402234225E-5</v>
      </c>
      <c r="AN147" s="75">
        <f t="shared" si="64"/>
        <v>1.3273539521029608E-5</v>
      </c>
      <c r="AO147" s="75">
        <f t="shared" si="64"/>
        <v>1.0759839663544101E-5</v>
      </c>
      <c r="AP147" s="75">
        <f t="shared" si="64"/>
        <v>8.7293649152607054E-6</v>
      </c>
      <c r="AQ147" s="75">
        <f t="shared" si="64"/>
        <v>7.0873347314142023E-6</v>
      </c>
      <c r="AR147" s="75">
        <f t="shared" si="64"/>
        <v>5.7580325529889839E-6</v>
      </c>
      <c r="AS147" s="75">
        <f t="shared" si="64"/>
        <v>4.6808566254913351E-6</v>
      </c>
      <c r="AT147" s="75">
        <f t="shared" si="64"/>
        <v>3.8072155963773019E-6</v>
      </c>
      <c r="AU147" s="75">
        <f t="shared" si="64"/>
        <v>3.0980823434196769E-6</v>
      </c>
      <c r="AV147" s="75">
        <f t="shared" si="64"/>
        <v>2.5220618069827171E-6</v>
      </c>
      <c r="AW147" s="75">
        <f t="shared" si="64"/>
        <v>2.053861169787124E-6</v>
      </c>
      <c r="AX147" s="75">
        <f t="shared" si="64"/>
        <v>1.6730757787866473E-6</v>
      </c>
      <c r="AY147" s="75">
        <f t="shared" si="64"/>
        <v>1.3632234810571481E-6</v>
      </c>
      <c r="AZ147" s="75">
        <f t="shared" si="64"/>
        <v>1.1109748999960853E-6</v>
      </c>
      <c r="BA147" s="75">
        <f t="shared" si="64"/>
        <v>9.0553864686076447E-7</v>
      </c>
      <c r="BB147" s="75">
        <f t="shared" si="64"/>
        <v>7.381693383737007E-7</v>
      </c>
      <c r="BC147" s="75">
        <f t="shared" si="64"/>
        <v>6.0177317806331487E-7</v>
      </c>
      <c r="BD147" s="75">
        <f t="shared" si="64"/>
        <v>4.9059121754450986E-7</v>
      </c>
      <c r="BE147" s="75">
        <f t="shared" si="64"/>
        <v>3.999445949967995E-7</v>
      </c>
      <c r="BF147" s="75">
        <f t="shared" si="64"/>
        <v>3.2602931956261022E-7</v>
      </c>
      <c r="BG147" s="75">
        <f t="shared" si="64"/>
        <v>2.6575073720745582E-7</v>
      </c>
      <c r="BH147" s="75">
        <f t="shared" si="64"/>
        <v>2.1658983293432116E-7</v>
      </c>
      <c r="BI147" s="75">
        <f t="shared" si="64"/>
        <v>1.8662836176368695E-7</v>
      </c>
    </row>
    <row r="148" spans="1:61">
      <c r="A148" s="74" t="s">
        <v>94</v>
      </c>
      <c r="C148" s="75">
        <f>+(C147/B147)^-0.1-1</f>
        <v>6.4001915627781125E-2</v>
      </c>
      <c r="D148" s="75">
        <f t="shared" ref="D148:BI148" si="65">+(D147/C147)^-0.1-1</f>
        <v>5.6488645819428696E-2</v>
      </c>
      <c r="E148" s="75">
        <f t="shared" si="65"/>
        <v>5.0976439318365596E-2</v>
      </c>
      <c r="F148" s="75">
        <f t="shared" si="65"/>
        <v>4.6743061908250949E-2</v>
      </c>
      <c r="G148" s="75">
        <f t="shared" si="65"/>
        <v>4.3396389108141253E-2</v>
      </c>
      <c r="H148" s="75">
        <f t="shared" si="65"/>
        <v>4.0675789413256114E-2</v>
      </c>
      <c r="I148" s="75">
        <f t="shared" si="65"/>
        <v>3.8422356219487863E-2</v>
      </c>
      <c r="J148" s="75">
        <f t="shared" si="65"/>
        <v>3.6508754767347273E-2</v>
      </c>
      <c r="K148" s="75">
        <f t="shared" si="65"/>
        <v>3.4865844302147453E-2</v>
      </c>
      <c r="L148" s="75">
        <f t="shared" si="65"/>
        <v>3.3439553086087148E-2</v>
      </c>
      <c r="M148" s="75">
        <f t="shared" si="65"/>
        <v>3.2157974653846955E-2</v>
      </c>
      <c r="N148" s="75">
        <f t="shared" si="65"/>
        <v>3.1043655717680307E-2</v>
      </c>
      <c r="O148" s="75">
        <f t="shared" si="65"/>
        <v>3.0060274741231297E-2</v>
      </c>
      <c r="P148" s="75">
        <f t="shared" si="65"/>
        <v>2.9192148107719751E-2</v>
      </c>
      <c r="Q148" s="75">
        <f t="shared" si="65"/>
        <v>2.8482963581590859E-2</v>
      </c>
      <c r="R148" s="75">
        <f t="shared" si="65"/>
        <v>2.8014915163269816E-2</v>
      </c>
      <c r="S148" s="75">
        <f t="shared" si="65"/>
        <v>2.7408013690024324E-2</v>
      </c>
      <c r="T148" s="75">
        <f t="shared" si="65"/>
        <v>2.6823404017531471E-2</v>
      </c>
      <c r="U148" s="75">
        <f t="shared" si="65"/>
        <v>2.6270325294841967E-2</v>
      </c>
      <c r="V148" s="75">
        <f t="shared" si="65"/>
        <v>2.5749704629513648E-2</v>
      </c>
      <c r="W148" s="75">
        <f t="shared" si="65"/>
        <v>2.5253069793978566E-2</v>
      </c>
      <c r="X148" s="75">
        <f t="shared" si="65"/>
        <v>2.4700911025518746E-2</v>
      </c>
      <c r="Y148" s="75">
        <f t="shared" si="65"/>
        <v>2.4663932860856441E-2</v>
      </c>
      <c r="Z148" s="75">
        <f t="shared" si="65"/>
        <v>2.4190351200755078E-2</v>
      </c>
      <c r="AA148" s="75">
        <f t="shared" si="65"/>
        <v>2.3850286656649011E-2</v>
      </c>
      <c r="AB148" s="75">
        <f t="shared" si="65"/>
        <v>2.3466194761758707E-2</v>
      </c>
      <c r="AC148" s="75">
        <f t="shared" si="65"/>
        <v>2.3154252364477435E-2</v>
      </c>
      <c r="AD148" s="75">
        <f t="shared" si="65"/>
        <v>2.2876120541328815E-2</v>
      </c>
      <c r="AE148" s="75">
        <f t="shared" si="65"/>
        <v>2.2625614714950171E-2</v>
      </c>
      <c r="AF148" s="75">
        <f t="shared" si="65"/>
        <v>2.2326422372269672E-2</v>
      </c>
      <c r="AG148" s="75">
        <f t="shared" si="65"/>
        <v>2.2214126860761629E-2</v>
      </c>
      <c r="AH148" s="75">
        <f t="shared" si="65"/>
        <v>2.2058091499877586E-2</v>
      </c>
      <c r="AI148" s="75">
        <f t="shared" si="65"/>
        <v>2.1910387812067222E-2</v>
      </c>
      <c r="AJ148" s="75">
        <f t="shared" si="65"/>
        <v>2.1771571103971654E-2</v>
      </c>
      <c r="AK148" s="75">
        <f t="shared" si="65"/>
        <v>2.1642037462192842E-2</v>
      </c>
      <c r="AL148" s="75">
        <f t="shared" si="65"/>
        <v>2.1521950213186258E-2</v>
      </c>
      <c r="AM148" s="75">
        <f t="shared" si="65"/>
        <v>2.141126141854155E-2</v>
      </c>
      <c r="AN148" s="75">
        <f t="shared" si="65"/>
        <v>2.1309762882691041E-2</v>
      </c>
      <c r="AO148" s="75">
        <f t="shared" si="65"/>
        <v>2.1217138587067197E-2</v>
      </c>
      <c r="AP148" s="75">
        <f t="shared" si="65"/>
        <v>2.1133008393488417E-2</v>
      </c>
      <c r="AQ148" s="75">
        <f t="shared" si="65"/>
        <v>2.1056960884063614E-2</v>
      </c>
      <c r="AR148" s="75">
        <f t="shared" si="65"/>
        <v>2.0988576395092551E-2</v>
      </c>
      <c r="AS148" s="75">
        <f t="shared" si="65"/>
        <v>2.0927442258273254E-2</v>
      </c>
      <c r="AT148" s="75">
        <f t="shared" si="65"/>
        <v>2.0873162272237566E-2</v>
      </c>
      <c r="AU148" s="75">
        <f t="shared" si="65"/>
        <v>2.0825362101006384E-2</v>
      </c>
      <c r="AV148" s="75">
        <f t="shared" si="65"/>
        <v>2.0783691903612178E-2</v>
      </c>
      <c r="AW148" s="75">
        <f t="shared" si="65"/>
        <v>2.0747827146797126E-2</v>
      </c>
      <c r="AX148" s="75">
        <f t="shared" si="65"/>
        <v>2.0717468271253647E-2</v>
      </c>
      <c r="AY148" s="75">
        <f t="shared" si="65"/>
        <v>2.0692339670927096E-2</v>
      </c>
      <c r="AZ148" s="75">
        <f t="shared" si="65"/>
        <v>2.0672188292821581E-2</v>
      </c>
      <c r="BA148" s="75">
        <f t="shared" si="65"/>
        <v>2.0656782058172674E-2</v>
      </c>
      <c r="BB148" s="75">
        <f t="shared" si="65"/>
        <v>2.0645908232667098E-2</v>
      </c>
      <c r="BC148" s="75">
        <f t="shared" si="65"/>
        <v>2.0639371824026087E-2</v>
      </c>
      <c r="BD148" s="75">
        <f t="shared" si="65"/>
        <v>2.0636994052507296E-2</v>
      </c>
      <c r="BE148" s="75">
        <f t="shared" si="65"/>
        <v>2.0638610918523481E-2</v>
      </c>
      <c r="BF148" s="75">
        <f t="shared" si="65"/>
        <v>2.064407187793349E-2</v>
      </c>
      <c r="BG148" s="75">
        <f t="shared" si="65"/>
        <v>2.0653238627064585E-2</v>
      </c>
      <c r="BH148" s="75">
        <f t="shared" si="65"/>
        <v>2.0665983994442527E-2</v>
      </c>
      <c r="BI148" s="75">
        <f t="shared" si="65"/>
        <v>1.4999999999999902E-2</v>
      </c>
    </row>
    <row r="149" spans="1:61">
      <c r="A149" s="74" t="s">
        <v>128</v>
      </c>
      <c r="C149" s="75">
        <f t="shared" ref="C149:K149" si="66">+LN(C27/B27)/10</f>
        <v>1.4817512611635303E-2</v>
      </c>
      <c r="D149" s="75">
        <f t="shared" si="66"/>
        <v>7.6261238462585245E-3</v>
      </c>
      <c r="E149" s="75">
        <f t="shared" si="66"/>
        <v>3.9249343963983019E-3</v>
      </c>
      <c r="F149" s="75">
        <f t="shared" si="66"/>
        <v>2.0200445634761758E-3</v>
      </c>
      <c r="G149" s="75">
        <f t="shared" si="66"/>
        <v>1.039655603460306E-3</v>
      </c>
      <c r="H149" s="75">
        <f t="shared" si="66"/>
        <v>5.3507917268241453E-4</v>
      </c>
      <c r="I149" s="75">
        <f t="shared" si="66"/>
        <v>2.7538900390239421E-4</v>
      </c>
      <c r="J149" s="75">
        <f t="shared" si="66"/>
        <v>1.4173435884293992E-4</v>
      </c>
      <c r="K149" s="75">
        <f t="shared" si="66"/>
        <v>7.2946371103996832E-5</v>
      </c>
    </row>
    <row r="150" spans="1:61">
      <c r="A150" s="74" t="s">
        <v>129</v>
      </c>
      <c r="C150" s="75">
        <f>+C148+C149</f>
        <v>7.8819428239416428E-2</v>
      </c>
      <c r="D150" s="75">
        <f t="shared" ref="D150:K150" si="67">+D148+D149</f>
        <v>6.4114769665687216E-2</v>
      </c>
      <c r="E150" s="75">
        <f t="shared" si="67"/>
        <v>5.4901373714763897E-2</v>
      </c>
      <c r="F150" s="75">
        <f t="shared" si="67"/>
        <v>4.8763106471727123E-2</v>
      </c>
      <c r="G150" s="75">
        <f t="shared" si="67"/>
        <v>4.4436044711601556E-2</v>
      </c>
      <c r="H150" s="75">
        <f t="shared" si="67"/>
        <v>4.1210868585938532E-2</v>
      </c>
      <c r="I150" s="75">
        <f t="shared" si="67"/>
        <v>3.8697745223390256E-2</v>
      </c>
      <c r="J150" s="75">
        <f t="shared" si="67"/>
        <v>3.6650489126190212E-2</v>
      </c>
      <c r="K150" s="75">
        <f t="shared" si="67"/>
        <v>3.4938790673251452E-2</v>
      </c>
    </row>
    <row r="151" spans="1:61">
      <c r="A151" s="74" t="s">
        <v>130</v>
      </c>
      <c r="C151" s="75">
        <f>+C150-C143</f>
        <v>3.098110584708761E-2</v>
      </c>
      <c r="D151" s="75">
        <f t="shared" ref="D151:K151" si="68">+D150-D143</f>
        <v>2.5208773514013225E-2</v>
      </c>
      <c r="E151" s="75">
        <f t="shared" si="68"/>
        <v>2.1936443972243341E-2</v>
      </c>
      <c r="F151" s="75">
        <f t="shared" si="68"/>
        <v>1.9980912459433803E-2</v>
      </c>
      <c r="G151" s="75">
        <f t="shared" si="68"/>
        <v>1.8769278393634209E-2</v>
      </c>
      <c r="H151" s="75">
        <f t="shared" si="68"/>
        <v>1.7971495852674185E-2</v>
      </c>
      <c r="I151" s="75">
        <f t="shared" si="68"/>
        <v>1.7436524029121506E-2</v>
      </c>
      <c r="J151" s="75">
        <f t="shared" si="68"/>
        <v>1.7044355964518681E-2</v>
      </c>
      <c r="K151" s="75">
        <f t="shared" si="68"/>
        <v>1.6747249035382893E-2</v>
      </c>
    </row>
    <row r="153" spans="1:61">
      <c r="B153" s="75" t="s">
        <v>103</v>
      </c>
    </row>
    <row r="154" spans="1:61">
      <c r="A154" s="74" t="s">
        <v>131</v>
      </c>
      <c r="B154" s="75">
        <f t="shared" ref="B154:BI154" si="69">+$B$9*B98/B102-(1-(1-0.1)^10)/10</f>
        <v>0.10513985811422442</v>
      </c>
      <c r="C154" s="75">
        <f t="shared" si="69"/>
        <v>8.7136998171679289E-2</v>
      </c>
      <c r="D154" s="75">
        <f t="shared" si="69"/>
        <v>7.4717809964824564E-2</v>
      </c>
      <c r="E154" s="75">
        <f t="shared" si="69"/>
        <v>6.5988456485719285E-2</v>
      </c>
      <c r="F154" s="75">
        <f t="shared" si="69"/>
        <v>5.9573946309838879E-2</v>
      </c>
      <c r="G154" s="75">
        <f t="shared" si="69"/>
        <v>5.4668070381093295E-2</v>
      </c>
      <c r="H154" s="75">
        <f t="shared" si="69"/>
        <v>5.0783263815740748E-2</v>
      </c>
      <c r="I154" s="75">
        <f t="shared" si="69"/>
        <v>4.7615892602445462E-2</v>
      </c>
      <c r="J154" s="75">
        <f t="shared" si="69"/>
        <v>4.4981330299527292E-2</v>
      </c>
      <c r="K154" s="75">
        <f t="shared" si="69"/>
        <v>4.2751681622071325E-2</v>
      </c>
      <c r="L154" s="75">
        <f t="shared" si="69"/>
        <v>4.0838774353577079E-2</v>
      </c>
      <c r="M154" s="75">
        <f t="shared" si="69"/>
        <v>3.9146861376090636E-2</v>
      </c>
      <c r="N154" s="75">
        <f t="shared" si="69"/>
        <v>3.7671221113577777E-2</v>
      </c>
      <c r="O154" s="75">
        <f t="shared" si="69"/>
        <v>3.637810722360553E-2</v>
      </c>
      <c r="P154" s="75">
        <f t="shared" si="69"/>
        <v>3.5241263165979531E-2</v>
      </c>
      <c r="Q154" s="75">
        <f t="shared" si="69"/>
        <v>3.4276312879118587E-2</v>
      </c>
      <c r="R154" s="75">
        <f t="shared" si="69"/>
        <v>3.3536626822183127E-2</v>
      </c>
      <c r="S154" s="75">
        <f t="shared" si="69"/>
        <v>3.2793567211541308E-2</v>
      </c>
      <c r="T154" s="75">
        <f t="shared" si="69"/>
        <v>3.2077375163231614E-2</v>
      </c>
      <c r="U154" s="75">
        <f t="shared" si="69"/>
        <v>3.1401459708971916E-2</v>
      </c>
      <c r="V154" s="75">
        <f t="shared" si="69"/>
        <v>3.0768021373383192E-2</v>
      </c>
      <c r="W154" s="75">
        <f t="shared" si="69"/>
        <v>3.0168094186621516E-2</v>
      </c>
      <c r="X154" s="75">
        <f t="shared" si="69"/>
        <v>2.9573419501433773E-2</v>
      </c>
      <c r="Y154" s="75">
        <f t="shared" si="69"/>
        <v>2.8858805003069407E-2</v>
      </c>
      <c r="Z154" s="75">
        <f t="shared" si="69"/>
        <v>2.8338707638522462E-2</v>
      </c>
      <c r="AA154" s="75">
        <f t="shared" si="69"/>
        <v>2.7962855768961209E-2</v>
      </c>
      <c r="AB154" s="75">
        <f t="shared" si="69"/>
        <v>2.7607560723736435E-2</v>
      </c>
      <c r="AC154" s="75">
        <f t="shared" si="69"/>
        <v>2.730290291374271E-2</v>
      </c>
      <c r="AD154" s="75">
        <f t="shared" si="69"/>
        <v>2.703542799801481E-2</v>
      </c>
      <c r="AE154" s="75">
        <f t="shared" si="69"/>
        <v>2.6796957612561775E-2</v>
      </c>
      <c r="AF154" s="75">
        <f t="shared" si="69"/>
        <v>2.6539123518751345E-2</v>
      </c>
      <c r="AG154" s="75">
        <f t="shared" si="69"/>
        <v>2.6386704773711869E-2</v>
      </c>
      <c r="AH154" s="75">
        <f t="shared" si="69"/>
        <v>2.624308224660564E-2</v>
      </c>
      <c r="AI154" s="75">
        <f t="shared" si="69"/>
        <v>2.6107412487682516E-2</v>
      </c>
      <c r="AJ154" s="75">
        <f t="shared" si="69"/>
        <v>2.5979734825826273E-2</v>
      </c>
      <c r="AK154" s="75">
        <f t="shared" si="69"/>
        <v>2.5860285864549193E-2</v>
      </c>
      <c r="AL154" s="75">
        <f t="shared" si="69"/>
        <v>2.5749229746687322E-2</v>
      </c>
      <c r="AM154" s="75">
        <f t="shared" si="69"/>
        <v>2.5646582090200459E-2</v>
      </c>
      <c r="AN154" s="75">
        <f t="shared" si="69"/>
        <v>2.5552215298755995E-2</v>
      </c>
      <c r="AO154" s="75">
        <f t="shared" si="69"/>
        <v>2.5465891497465185E-2</v>
      </c>
      <c r="AP154" s="75">
        <f t="shared" si="69"/>
        <v>2.5387299340991487E-2</v>
      </c>
      <c r="AQ154" s="75">
        <f t="shared" si="69"/>
        <v>2.5316085609858485E-2</v>
      </c>
      <c r="AR154" s="75">
        <f t="shared" si="69"/>
        <v>2.5251879242112293E-2</v>
      </c>
      <c r="AS154" s="75">
        <f t="shared" si="69"/>
        <v>2.5194308231470702E-2</v>
      </c>
      <c r="AT154" s="75">
        <f t="shared" si="69"/>
        <v>2.5143010743403055E-2</v>
      </c>
      <c r="AU154" s="75">
        <f t="shared" si="69"/>
        <v>2.5097641907423793E-2</v>
      </c>
      <c r="AV154" s="75">
        <f t="shared" si="69"/>
        <v>2.5057877544060747E-2</v>
      </c>
      <c r="AW154" s="75">
        <f t="shared" si="69"/>
        <v>2.5023415808390154E-2</v>
      </c>
      <c r="AX154" s="75">
        <f t="shared" si="69"/>
        <v>2.4993977472742471E-2</v>
      </c>
      <c r="AY154" s="75">
        <f t="shared" si="69"/>
        <v>2.4969305359788613E-2</v>
      </c>
      <c r="AZ154" s="75">
        <f t="shared" si="69"/>
        <v>2.4949163276830583E-2</v>
      </c>
      <c r="BA154" s="75">
        <f t="shared" si="69"/>
        <v>2.4933334685741645E-2</v>
      </c>
      <c r="BB154" s="75">
        <f t="shared" si="69"/>
        <v>2.4921621261067631E-2</v>
      </c>
      <c r="BC154" s="75">
        <f t="shared" si="69"/>
        <v>2.4913841432452025E-2</v>
      </c>
      <c r="BD154" s="75">
        <f t="shared" si="69"/>
        <v>2.4909828969532866E-2</v>
      </c>
      <c r="BE154" s="75">
        <f t="shared" si="69"/>
        <v>2.4909431642282986E-2</v>
      </c>
      <c r="BF154" s="75">
        <f t="shared" si="69"/>
        <v>2.4912509973416569E-2</v>
      </c>
      <c r="BG154" s="75">
        <f t="shared" si="69"/>
        <v>2.4918936089110305E-2</v>
      </c>
      <c r="BH154" s="75">
        <f t="shared" si="69"/>
        <v>2.4928592667901261E-2</v>
      </c>
      <c r="BI154" s="75">
        <f t="shared" si="69"/>
        <v>2.4941371983880425E-2</v>
      </c>
    </row>
    <row r="155" spans="1:61">
      <c r="A155" s="74" t="s">
        <v>132</v>
      </c>
      <c r="B155" s="75">
        <v>1</v>
      </c>
      <c r="C155" s="75">
        <f t="shared" ref="C155:BG155" si="70">+B155/(1+C145)^10</f>
        <v>0.58555707568031834</v>
      </c>
      <c r="D155" s="75">
        <f t="shared" si="70"/>
        <v>0.38298061515266446</v>
      </c>
      <c r="E155" s="75">
        <f t="shared" si="70"/>
        <v>0.26906040284256</v>
      </c>
      <c r="F155" s="75">
        <f t="shared" si="70"/>
        <v>0.19851611666102911</v>
      </c>
      <c r="G155" s="75">
        <f t="shared" si="70"/>
        <v>0.15175470479006348</v>
      </c>
      <c r="H155" s="75">
        <f t="shared" si="70"/>
        <v>0.11918496787922864</v>
      </c>
      <c r="I155" s="75">
        <f t="shared" si="70"/>
        <v>9.5642083833328839E-2</v>
      </c>
      <c r="J155" s="75">
        <f t="shared" si="70"/>
        <v>7.8127009104431946E-2</v>
      </c>
      <c r="K155" s="75">
        <f t="shared" si="70"/>
        <v>6.4787397060456248E-2</v>
      </c>
      <c r="L155" s="75">
        <f t="shared" si="70"/>
        <v>5.4435443483520911E-2</v>
      </c>
      <c r="M155" s="75">
        <f t="shared" si="70"/>
        <v>4.6268767121665715E-2</v>
      </c>
      <c r="N155" s="75">
        <f t="shared" si="70"/>
        <v>3.9725839556563204E-2</v>
      </c>
      <c r="O155" s="75">
        <f t="shared" si="70"/>
        <v>3.4412758467107209E-2</v>
      </c>
      <c r="P155" s="75">
        <f t="shared" si="70"/>
        <v>3.0036922468904308E-2</v>
      </c>
      <c r="Q155" s="75">
        <f t="shared" si="70"/>
        <v>2.6366221452137847E-2</v>
      </c>
      <c r="R155" s="75">
        <f t="shared" si="70"/>
        <v>2.3264002386106472E-2</v>
      </c>
      <c r="S155" s="75">
        <f t="shared" si="70"/>
        <v>2.0644755463529528E-2</v>
      </c>
      <c r="T155" s="75">
        <f t="shared" si="70"/>
        <v>1.8421016468734591E-2</v>
      </c>
      <c r="U155" s="75">
        <f t="shared" si="70"/>
        <v>1.6522066212379723E-2</v>
      </c>
      <c r="V155" s="75">
        <f t="shared" si="70"/>
        <v>1.48917577359979E-2</v>
      </c>
      <c r="W155" s="75">
        <f t="shared" si="70"/>
        <v>1.3490456111941891E-2</v>
      </c>
      <c r="X155" s="75">
        <f t="shared" si="70"/>
        <v>1.2255848644883433E-2</v>
      </c>
      <c r="Y155" s="75">
        <f t="shared" si="70"/>
        <v>1.1161746922757202E-2</v>
      </c>
      <c r="Z155" s="75">
        <f t="shared" si="70"/>
        <v>1.0205404263587256E-2</v>
      </c>
      <c r="AA155" s="75">
        <f t="shared" si="70"/>
        <v>9.3637695942814705E-3</v>
      </c>
      <c r="AB155" s="75">
        <f t="shared" si="70"/>
        <v>8.6205610564066126E-3</v>
      </c>
      <c r="AC155" s="75">
        <f t="shared" si="70"/>
        <v>7.9590736456789466E-3</v>
      </c>
      <c r="AD155" s="75">
        <f t="shared" si="70"/>
        <v>7.3672086198689271E-3</v>
      </c>
      <c r="AE155" s="75">
        <f t="shared" si="70"/>
        <v>6.8375710977874125E-3</v>
      </c>
      <c r="AF155" s="75">
        <f t="shared" si="70"/>
        <v>6.3586990989747995E-3</v>
      </c>
      <c r="AG155" s="75">
        <f t="shared" si="70"/>
        <v>5.9210759138291439E-3</v>
      </c>
      <c r="AH155" s="75">
        <f t="shared" si="70"/>
        <v>5.5217122413778359E-3</v>
      </c>
      <c r="AI155" s="75">
        <f t="shared" si="70"/>
        <v>5.1564587176265815E-3</v>
      </c>
      <c r="AJ155" s="75">
        <f t="shared" si="70"/>
        <v>4.8216509098839158E-3</v>
      </c>
      <c r="AK155" s="75">
        <f t="shared" si="70"/>
        <v>4.5140568568848294E-3</v>
      </c>
      <c r="AL155" s="75">
        <f t="shared" si="70"/>
        <v>4.2308307644431517E-3</v>
      </c>
      <c r="AM155" s="75">
        <f t="shared" si="70"/>
        <v>3.9694696909322773E-3</v>
      </c>
      <c r="AN155" s="75">
        <f t="shared" si="70"/>
        <v>3.7277729955408506E-3</v>
      </c>
      <c r="AO155" s="75">
        <f t="shared" si="70"/>
        <v>3.5038050127334133E-3</v>
      </c>
      <c r="AP155" s="75">
        <f t="shared" si="70"/>
        <v>3.2958613398503746E-3</v>
      </c>
      <c r="AQ155" s="75">
        <f t="shared" si="70"/>
        <v>3.1024388704657783E-3</v>
      </c>
      <c r="AR155" s="75">
        <f t="shared" si="70"/>
        <v>2.9222094784930306E-3</v>
      </c>
      <c r="AS155" s="75">
        <f t="shared" si="70"/>
        <v>2.753997106944169E-3</v>
      </c>
      <c r="AT155" s="75">
        <f t="shared" si="70"/>
        <v>2.5967579356579859E-3</v>
      </c>
      <c r="AU155" s="75">
        <f t="shared" si="70"/>
        <v>2.449563274802656E-3</v>
      </c>
      <c r="AV155" s="75">
        <f t="shared" si="70"/>
        <v>2.3115848364908972E-3</v>
      </c>
      <c r="AW155" s="75">
        <f t="shared" si="70"/>
        <v>2.1820820608908923E-3</v>
      </c>
      <c r="AX155" s="75">
        <f t="shared" si="70"/>
        <v>2.0603912059463077E-3</v>
      </c>
      <c r="AY155" s="75">
        <f t="shared" si="70"/>
        <v>1.9459159451250992E-3</v>
      </c>
      <c r="AZ155" s="75">
        <f t="shared" si="70"/>
        <v>1.8381192519979273E-3</v>
      </c>
      <c r="BA155" s="75">
        <f t="shared" si="70"/>
        <v>1.7365163820978976E-3</v>
      </c>
      <c r="BB155" s="75">
        <f t="shared" si="70"/>
        <v>1.6406687906730824E-3</v>
      </c>
      <c r="BC155" s="75">
        <f t="shared" si="70"/>
        <v>1.55017884945463E-3</v>
      </c>
      <c r="BD155" s="75">
        <f t="shared" si="70"/>
        <v>1.4646852465960893E-3</v>
      </c>
      <c r="BE155" s="75">
        <f t="shared" si="70"/>
        <v>1.3838589718184631E-3</v>
      </c>
      <c r="BF155" s="75">
        <f t="shared" si="70"/>
        <v>1.3073998039025096E-3</v>
      </c>
      <c r="BG155" s="75">
        <f t="shared" si="70"/>
        <v>1.2350332303880445E-3</v>
      </c>
      <c r="BH155" s="75">
        <f>+BG155</f>
        <v>1.2350332303880445E-3</v>
      </c>
      <c r="BI155" s="75">
        <f>+BH155</f>
        <v>1.2350332303880445E-3</v>
      </c>
    </row>
    <row r="156" spans="1:61">
      <c r="A156" s="74" t="s">
        <v>130</v>
      </c>
      <c r="B156" s="75">
        <f>+B154-C145</f>
        <v>5.0162651199176719E-2</v>
      </c>
      <c r="C156" s="75">
        <f t="shared" ref="C156:K156" si="71">+C154-D145</f>
        <v>4.3764838899677888E-2</v>
      </c>
      <c r="D156" s="75">
        <f t="shared" si="71"/>
        <v>3.8782347017727287E-2</v>
      </c>
      <c r="E156" s="75">
        <f t="shared" si="71"/>
        <v>3.5114894608312346E-2</v>
      </c>
      <c r="F156" s="75">
        <f t="shared" si="71"/>
        <v>3.2349466144708544E-2</v>
      </c>
      <c r="G156" s="75">
        <f t="shared" si="71"/>
        <v>3.0215000855477448E-2</v>
      </c>
      <c r="H156" s="75">
        <f t="shared" si="71"/>
        <v>2.8532966851974199E-2</v>
      </c>
      <c r="I156" s="75">
        <f t="shared" si="71"/>
        <v>2.7182215424475319E-2</v>
      </c>
      <c r="J156" s="75">
        <f t="shared" si="71"/>
        <v>2.6082492899757247E-2</v>
      </c>
      <c r="K156" s="75">
        <f t="shared" si="71"/>
        <v>2.518969007655765E-2</v>
      </c>
    </row>
    <row r="157" spans="1:61">
      <c r="A157" s="74" t="s">
        <v>92</v>
      </c>
      <c r="C157" s="75">
        <f>+EXP(C142-0.1)</f>
        <v>1.0541881173798886</v>
      </c>
      <c r="D157" s="75">
        <f>+EXP(D142-0.1)</f>
        <v>1.0414921573678853</v>
      </c>
    </row>
    <row r="158" spans="1:61">
      <c r="A158" s="74" t="s">
        <v>106</v>
      </c>
    </row>
    <row r="159" spans="1:61">
      <c r="A159" s="74" t="s">
        <v>109</v>
      </c>
      <c r="B159" s="75">
        <f>+SUMPRODUCT(Base!B155:U155*B125:U125)*10</f>
        <v>4859.1060752798976</v>
      </c>
    </row>
    <row r="160" spans="1:61">
      <c r="A160" s="74" t="s">
        <v>107</v>
      </c>
      <c r="B160" s="75">
        <f>+SUMPRODUCT(Base!B155:AE155*B125:AE125)*10</f>
        <v>6298.3006776275533</v>
      </c>
    </row>
    <row r="161" spans="1:122">
      <c r="A161" s="74" t="s">
        <v>108</v>
      </c>
      <c r="B161" s="75">
        <f>+SUMPRODUCT(Base!B155:BI155*B125:BI125)*10</f>
        <v>9391.200832064158</v>
      </c>
    </row>
    <row r="163" spans="1:122" s="127" customFormat="1" ht="15">
      <c r="A163" s="126" t="s">
        <v>140</v>
      </c>
      <c r="B163" s="127">
        <v>1</v>
      </c>
      <c r="C163" s="127">
        <f t="shared" ref="C163:AH163" si="72">+B163/(1+B107)^10</f>
        <v>0.53774440615757357</v>
      </c>
      <c r="D163" s="127">
        <f t="shared" si="72"/>
        <v>0.3104041802085527</v>
      </c>
      <c r="E163" s="127">
        <f t="shared" si="72"/>
        <v>0.18879816094279175</v>
      </c>
      <c r="F163" s="127">
        <f t="shared" si="72"/>
        <v>0.11956301280064807</v>
      </c>
      <c r="G163" s="127">
        <f t="shared" si="72"/>
        <v>7.8181420291468601E-2</v>
      </c>
      <c r="H163" s="127">
        <f t="shared" si="72"/>
        <v>5.2474588862295196E-2</v>
      </c>
      <c r="I163" s="127">
        <f t="shared" si="72"/>
        <v>3.5992229521021622E-2</v>
      </c>
      <c r="J163" s="127">
        <f t="shared" si="72"/>
        <v>2.5146584325820065E-2</v>
      </c>
      <c r="K163" s="127">
        <f t="shared" si="72"/>
        <v>1.7850010248740934E-2</v>
      </c>
      <c r="L163" s="127">
        <f t="shared" si="72"/>
        <v>1.2846584442792451E-2</v>
      </c>
      <c r="M163" s="127">
        <f t="shared" si="72"/>
        <v>9.3610799049847291E-3</v>
      </c>
      <c r="N163" s="127">
        <f t="shared" si="72"/>
        <v>6.8953356212461143E-3</v>
      </c>
      <c r="O163" s="127">
        <f t="shared" si="72"/>
        <v>5.1277757549964467E-3</v>
      </c>
      <c r="P163" s="127">
        <f t="shared" si="72"/>
        <v>3.8456024180964186E-3</v>
      </c>
      <c r="Q163" s="127">
        <f t="shared" si="72"/>
        <v>2.9039782579562013E-3</v>
      </c>
      <c r="R163" s="127">
        <f t="shared" si="72"/>
        <v>2.2029224200126045E-3</v>
      </c>
      <c r="S163" s="127">
        <f t="shared" si="72"/>
        <v>1.6810077448050056E-3</v>
      </c>
      <c r="T163" s="127">
        <f t="shared" si="72"/>
        <v>1.2900665839637605E-3</v>
      </c>
      <c r="U163" s="127">
        <f t="shared" si="72"/>
        <v>9.9539260934281655E-4</v>
      </c>
      <c r="V163" s="127">
        <f t="shared" si="72"/>
        <v>7.7193441962232923E-4</v>
      </c>
      <c r="W163" s="127">
        <f t="shared" si="72"/>
        <v>6.0154707978202801E-4</v>
      </c>
      <c r="X163" s="127">
        <f t="shared" si="72"/>
        <v>4.713010416502621E-4</v>
      </c>
      <c r="Y163" s="127">
        <f t="shared" si="72"/>
        <v>3.6938895208769011E-4</v>
      </c>
      <c r="Z163" s="127">
        <f t="shared" si="72"/>
        <v>2.9085538001138902E-4</v>
      </c>
      <c r="AA163" s="127">
        <f t="shared" si="72"/>
        <v>2.2978016622096943E-4</v>
      </c>
      <c r="AB163" s="127">
        <f t="shared" si="72"/>
        <v>1.8221222654181835E-4</v>
      </c>
      <c r="AC163" s="127">
        <f t="shared" si="72"/>
        <v>1.4493269878442327E-4</v>
      </c>
      <c r="AD163" s="127">
        <f t="shared" si="72"/>
        <v>1.1559418299817422E-4</v>
      </c>
      <c r="AE163" s="127">
        <f t="shared" si="72"/>
        <v>9.2420712540828816E-5</v>
      </c>
      <c r="AF163" s="127">
        <f t="shared" si="72"/>
        <v>7.4109427482421821E-5</v>
      </c>
      <c r="AG163" s="127">
        <f t="shared" si="72"/>
        <v>5.9491466230756737E-5</v>
      </c>
      <c r="AH163" s="127">
        <f t="shared" si="72"/>
        <v>4.7829832989383673E-5</v>
      </c>
      <c r="AI163" s="127">
        <f t="shared" ref="AI163:BI163" si="73">+AH163/(1+AH107)^10</f>
        <v>3.8509752393745743E-5</v>
      </c>
      <c r="AJ163" s="127">
        <f t="shared" si="73"/>
        <v>3.104792463067296E-5</v>
      </c>
      <c r="AK163" s="127">
        <f t="shared" si="73"/>
        <v>2.5063691150625969E-5</v>
      </c>
      <c r="AL163" s="127">
        <f t="shared" si="73"/>
        <v>2.0256667498268709E-5</v>
      </c>
      <c r="AM163" s="127">
        <f t="shared" si="73"/>
        <v>1.6389344402234174E-5</v>
      </c>
      <c r="AN163" s="127">
        <f t="shared" si="73"/>
        <v>1.3273539521029577E-5</v>
      </c>
      <c r="AO163" s="127">
        <f t="shared" si="73"/>
        <v>1.0759839663544086E-5</v>
      </c>
      <c r="AP163" s="127">
        <f t="shared" si="73"/>
        <v>8.7293649152607003E-6</v>
      </c>
      <c r="AQ163" s="127">
        <f t="shared" si="73"/>
        <v>7.0873347314142031E-6</v>
      </c>
      <c r="AR163" s="127">
        <f t="shared" si="73"/>
        <v>5.7580325529889873E-6</v>
      </c>
      <c r="AS163" s="127">
        <f t="shared" si="73"/>
        <v>4.6808566254913401E-6</v>
      </c>
      <c r="AT163" s="127">
        <f t="shared" si="73"/>
        <v>3.8072155963773074E-6</v>
      </c>
      <c r="AU163" s="127">
        <f t="shared" si="73"/>
        <v>3.0980823434196841E-6</v>
      </c>
      <c r="AV163" s="127">
        <f t="shared" si="73"/>
        <v>2.5220618069827243E-6</v>
      </c>
      <c r="AW163" s="127">
        <f t="shared" si="73"/>
        <v>2.0538611697871304E-6</v>
      </c>
      <c r="AX163" s="127">
        <f t="shared" si="73"/>
        <v>1.6730757787866504E-6</v>
      </c>
      <c r="AY163" s="127">
        <f t="shared" si="73"/>
        <v>1.3632234810571502E-6</v>
      </c>
      <c r="AZ163" s="127">
        <f t="shared" si="73"/>
        <v>1.1109748999960867E-6</v>
      </c>
      <c r="BA163" s="127">
        <f t="shared" si="73"/>
        <v>9.0553864686076436E-7</v>
      </c>
      <c r="BB163" s="127">
        <f t="shared" si="73"/>
        <v>7.3816933837370017E-7</v>
      </c>
      <c r="BC163" s="127">
        <f t="shared" si="73"/>
        <v>6.0177317806331519E-7</v>
      </c>
      <c r="BD163" s="127">
        <f t="shared" si="73"/>
        <v>4.9059121754451028E-7</v>
      </c>
      <c r="BE163" s="127">
        <f t="shared" si="73"/>
        <v>3.9994459499679971E-7</v>
      </c>
      <c r="BF163" s="127">
        <f t="shared" si="73"/>
        <v>3.2602931956261038E-7</v>
      </c>
      <c r="BG163" s="127">
        <f t="shared" si="73"/>
        <v>2.6575073720745577E-7</v>
      </c>
      <c r="BH163" s="127">
        <f t="shared" si="73"/>
        <v>2.1658983293432095E-7</v>
      </c>
      <c r="BI163" s="127">
        <f t="shared" si="73"/>
        <v>1.8662836176368679E-7</v>
      </c>
    </row>
    <row r="164" spans="1:122" s="81" customFormat="1" ht="15">
      <c r="A164" s="107"/>
      <c r="C164" s="81">
        <f>-LN(C163/B163)/10*100</f>
        <v>6.2037191319881853</v>
      </c>
      <c r="D164" s="81">
        <f t="shared" ref="D164:J164" si="74">-LN(D163/C163)/10*100</f>
        <v>5.4950811039820735</v>
      </c>
      <c r="E164" s="81">
        <f t="shared" si="74"/>
        <v>4.9719674249026404</v>
      </c>
      <c r="F164" s="81">
        <f t="shared" si="74"/>
        <v>4.5683497672794902</v>
      </c>
      <c r="G164" s="81">
        <f t="shared" si="74"/>
        <v>4.2481150902583504</v>
      </c>
      <c r="H164" s="81">
        <f t="shared" si="74"/>
        <v>3.9870299639035385</v>
      </c>
      <c r="I164" s="81">
        <f t="shared" si="74"/>
        <v>3.7702596223112601</v>
      </c>
      <c r="J164" s="81">
        <f t="shared" si="74"/>
        <v>3.5858099329176261</v>
      </c>
    </row>
    <row r="165" spans="1:122" s="81" customFormat="1" ht="15">
      <c r="A165" s="107" t="s">
        <v>106</v>
      </c>
    </row>
    <row r="166" spans="1:122" s="81" customFormat="1" ht="15">
      <c r="A166" s="107" t="s">
        <v>109</v>
      </c>
      <c r="B166" s="81">
        <f>+SUMPRODUCT(Base!B163:U163*B125:U125)*10</f>
        <v>2217.6957539512036</v>
      </c>
    </row>
    <row r="167" spans="1:122" s="81" customFormat="1" ht="15">
      <c r="A167" s="107" t="s">
        <v>107</v>
      </c>
      <c r="B167" s="81">
        <f>+SUMPRODUCT(Base!B163:AE163*B125:AE125)*10</f>
        <v>2260.1000612309822</v>
      </c>
    </row>
    <row r="168" spans="1:122" s="81" customFormat="1" ht="15">
      <c r="A168" s="107" t="s">
        <v>108</v>
      </c>
      <c r="B168" s="81">
        <f>+SUMPRODUCT(Base!B163:BI163*B125:BI125)*10</f>
        <v>2269.8682132927015</v>
      </c>
    </row>
    <row r="171" spans="1:122" ht="18.75">
      <c r="A171" s="265" t="s">
        <v>261</v>
      </c>
    </row>
    <row r="172" spans="1:122" s="150" customFormat="1" ht="16.5">
      <c r="A172" s="266" t="s">
        <v>262</v>
      </c>
      <c r="B172" s="277" t="s">
        <v>276</v>
      </c>
      <c r="C172" s="277" t="s">
        <v>277</v>
      </c>
      <c r="D172" s="277" t="s">
        <v>263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  <c r="AY172" s="277"/>
      <c r="AZ172" s="277"/>
      <c r="BA172" s="277"/>
      <c r="BB172" s="277"/>
      <c r="BC172" s="277"/>
      <c r="BD172" s="277"/>
      <c r="BE172" s="277"/>
      <c r="BF172" s="277"/>
      <c r="BG172" s="277"/>
      <c r="BH172" s="277"/>
      <c r="BI172" s="277"/>
      <c r="BJ172" s="277"/>
      <c r="BK172" s="277"/>
      <c r="BL172" s="277"/>
      <c r="BM172" s="277"/>
      <c r="BN172" s="277"/>
      <c r="BO172" s="277"/>
      <c r="BP172" s="277"/>
      <c r="BQ172" s="277"/>
      <c r="BR172" s="277"/>
      <c r="BS172" s="277"/>
      <c r="BT172" s="277"/>
      <c r="BU172" s="277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7"/>
      <c r="DB172" s="277"/>
      <c r="DC172" s="277"/>
      <c r="DD172" s="277"/>
      <c r="DE172" s="277"/>
      <c r="DF172" s="277"/>
      <c r="DG172" s="277"/>
      <c r="DH172" s="277"/>
      <c r="DI172" s="277"/>
      <c r="DJ172" s="277"/>
      <c r="DK172" s="277"/>
      <c r="DL172" s="277"/>
      <c r="DM172" s="277"/>
      <c r="DN172" s="277"/>
      <c r="DO172" s="277"/>
      <c r="DP172" s="277"/>
      <c r="DQ172" s="277"/>
      <c r="DR172" s="277"/>
    </row>
    <row r="173" spans="1:122" s="65" customFormat="1" ht="16.5">
      <c r="A173" s="150" t="s">
        <v>264</v>
      </c>
      <c r="B173" s="260">
        <v>0.5</v>
      </c>
      <c r="C173" s="259">
        <v>7.7932261181183002E-3</v>
      </c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  <c r="CL173" s="257"/>
      <c r="CM173" s="257"/>
      <c r="CN173" s="257"/>
      <c r="CO173" s="257"/>
      <c r="CP173" s="257"/>
      <c r="CQ173" s="257"/>
      <c r="CR173" s="257"/>
      <c r="CS173" s="257"/>
      <c r="CT173" s="257"/>
      <c r="CU173" s="257"/>
      <c r="CV173" s="257"/>
      <c r="CW173" s="257"/>
      <c r="CX173" s="257"/>
      <c r="CY173" s="257"/>
      <c r="CZ173" s="257"/>
      <c r="DA173" s="257"/>
      <c r="DB173" s="257"/>
      <c r="DC173" s="257"/>
      <c r="DD173" s="257"/>
      <c r="DE173" s="257"/>
      <c r="DF173" s="257"/>
      <c r="DG173" s="257"/>
      <c r="DH173" s="257"/>
      <c r="DI173" s="257"/>
      <c r="DJ173" s="257"/>
      <c r="DK173" s="257"/>
      <c r="DL173" s="257"/>
      <c r="DM173" s="257"/>
      <c r="DN173" s="257"/>
      <c r="DO173" s="257"/>
      <c r="DP173" s="257"/>
      <c r="DQ173" s="257"/>
      <c r="DR173" s="257"/>
    </row>
    <row r="174" spans="1:122" s="65" customFormat="1" ht="16.5">
      <c r="A174" s="150" t="s">
        <v>265</v>
      </c>
      <c r="B174" s="260">
        <v>0.26</v>
      </c>
      <c r="C174" s="259">
        <v>3.1403152207182497E-2</v>
      </c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  <c r="CL174" s="257"/>
      <c r="CM174" s="257"/>
      <c r="CN174" s="257"/>
      <c r="CO174" s="257"/>
      <c r="CP174" s="257"/>
      <c r="CQ174" s="257"/>
      <c r="CR174" s="257"/>
      <c r="CS174" s="257"/>
      <c r="CT174" s="257"/>
      <c r="CU174" s="257"/>
      <c r="CV174" s="257"/>
      <c r="CW174" s="257"/>
      <c r="CX174" s="257"/>
      <c r="CY174" s="257"/>
      <c r="CZ174" s="257"/>
      <c r="DA174" s="257"/>
      <c r="DB174" s="257"/>
      <c r="DC174" s="257"/>
      <c r="DD174" s="257"/>
      <c r="DE174" s="257"/>
      <c r="DF174" s="257"/>
      <c r="DG174" s="257"/>
      <c r="DH174" s="257"/>
      <c r="DI174" s="257"/>
      <c r="DJ174" s="257"/>
      <c r="DK174" s="257"/>
      <c r="DL174" s="257"/>
      <c r="DM174" s="257"/>
      <c r="DN174" s="257"/>
      <c r="DO174" s="257"/>
      <c r="DP174" s="257"/>
      <c r="DQ174" s="257"/>
      <c r="DR174" s="257"/>
    </row>
    <row r="175" spans="1:122" s="65" customFormat="1" ht="16.5">
      <c r="A175" s="150" t="s">
        <v>266</v>
      </c>
      <c r="B175" s="260">
        <v>7.3</v>
      </c>
      <c r="C175" s="259">
        <v>1.7607798289603967E-3</v>
      </c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  <c r="CL175" s="257"/>
      <c r="CM175" s="257"/>
      <c r="CN175" s="257"/>
      <c r="CO175" s="257"/>
      <c r="CP175" s="257"/>
      <c r="CQ175" s="257"/>
      <c r="CR175" s="257"/>
      <c r="CS175" s="257"/>
      <c r="CT175" s="257"/>
      <c r="CU175" s="257"/>
      <c r="CV175" s="257"/>
      <c r="CW175" s="257"/>
      <c r="CX175" s="257"/>
      <c r="CY175" s="257"/>
      <c r="CZ175" s="257"/>
      <c r="DA175" s="257"/>
      <c r="DB175" s="257"/>
      <c r="DC175" s="257"/>
      <c r="DD175" s="257"/>
      <c r="DE175" s="257"/>
      <c r="DF175" s="257"/>
      <c r="DG175" s="257"/>
      <c r="DH175" s="257"/>
      <c r="DI175" s="257"/>
      <c r="DJ175" s="257"/>
      <c r="DK175" s="257"/>
      <c r="DL175" s="257"/>
      <c r="DM175" s="257"/>
      <c r="DN175" s="257"/>
      <c r="DO175" s="257"/>
      <c r="DP175" s="257"/>
      <c r="DQ175" s="257"/>
      <c r="DR175" s="257"/>
    </row>
    <row r="176" spans="1:122" s="65" customFormat="1" ht="16.5">
      <c r="A176" s="150" t="s">
        <v>267</v>
      </c>
      <c r="B176" s="260">
        <v>56.6</v>
      </c>
      <c r="C176" s="259">
        <v>9.936641385989332E-5</v>
      </c>
      <c r="D176" s="261">
        <v>3</v>
      </c>
      <c r="E176" s="257"/>
      <c r="F176" s="258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  <c r="CL176" s="257"/>
      <c r="CM176" s="257"/>
      <c r="CN176" s="257"/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257"/>
      <c r="CY176" s="257"/>
      <c r="CZ176" s="257"/>
      <c r="DA176" s="257"/>
      <c r="DB176" s="257"/>
      <c r="DC176" s="257"/>
      <c r="DD176" s="257"/>
      <c r="DE176" s="257"/>
      <c r="DF176" s="257"/>
      <c r="DG176" s="257"/>
      <c r="DH176" s="257"/>
      <c r="DI176" s="257"/>
      <c r="DJ176" s="257"/>
      <c r="DK176" s="257"/>
      <c r="DL176" s="257"/>
      <c r="DM176" s="257"/>
      <c r="DN176" s="257"/>
      <c r="DO176" s="257"/>
      <c r="DP176" s="257"/>
      <c r="DQ176" s="257"/>
      <c r="DR176" s="257"/>
    </row>
    <row r="177" spans="1:122" s="65" customFormat="1" ht="16.5">
      <c r="A177" s="150" t="s">
        <v>268</v>
      </c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  <c r="CL177" s="257"/>
      <c r="CM177" s="257"/>
      <c r="CN177" s="257"/>
      <c r="CO177" s="257"/>
      <c r="CP177" s="257"/>
      <c r="CQ177" s="257"/>
      <c r="CR177" s="257"/>
      <c r="CS177" s="257"/>
      <c r="CT177" s="257"/>
      <c r="CU177" s="257"/>
      <c r="CV177" s="257"/>
      <c r="CW177" s="257"/>
      <c r="CX177" s="257"/>
      <c r="CY177" s="257"/>
      <c r="CZ177" s="257"/>
      <c r="DA177" s="257"/>
      <c r="DB177" s="257"/>
      <c r="DC177" s="257"/>
      <c r="DD177" s="257"/>
      <c r="DE177" s="257"/>
      <c r="DF177" s="257"/>
      <c r="DG177" s="257"/>
      <c r="DH177" s="257"/>
      <c r="DI177" s="257"/>
      <c r="DJ177" s="257"/>
      <c r="DK177" s="257"/>
      <c r="DL177" s="257"/>
      <c r="DM177" s="257"/>
      <c r="DN177" s="257"/>
      <c r="DO177" s="257"/>
      <c r="DP177" s="257"/>
      <c r="DQ177" s="257"/>
      <c r="DR177" s="257"/>
    </row>
    <row r="178" spans="1:122" s="268" customFormat="1" ht="15.75" customHeight="1">
      <c r="A178" s="267" t="s">
        <v>270</v>
      </c>
      <c r="B178" s="276">
        <v>0.1</v>
      </c>
      <c r="C178" s="276">
        <f t="shared" ref="C178:AH178" si="75">+B178+$C173*C121</f>
        <v>0.10763736159575595</v>
      </c>
      <c r="D178" s="276">
        <f t="shared" si="75"/>
        <v>0.11814245455526803</v>
      </c>
      <c r="E178" s="276">
        <f t="shared" si="75"/>
        <v>0.13120473522509013</v>
      </c>
      <c r="F178" s="276">
        <f t="shared" si="75"/>
        <v>0.14652712182564978</v>
      </c>
      <c r="G178" s="276">
        <f t="shared" si="75"/>
        <v>0.16381809617832396</v>
      </c>
      <c r="H178" s="276">
        <f t="shared" si="75"/>
        <v>0.18279270085382082</v>
      </c>
      <c r="I178" s="276">
        <f t="shared" si="75"/>
        <v>0.20317514885243532</v>
      </c>
      <c r="J178" s="276">
        <f t="shared" si="75"/>
        <v>0.22470047593066508</v>
      </c>
      <c r="K178" s="276">
        <f t="shared" si="75"/>
        <v>0.24711467103108867</v>
      </c>
      <c r="L178" s="276">
        <f t="shared" si="75"/>
        <v>0.27017357506194994</v>
      </c>
      <c r="M178" s="276">
        <f t="shared" si="75"/>
        <v>0.29372736094168977</v>
      </c>
      <c r="N178" s="276">
        <f t="shared" si="75"/>
        <v>0.31760641772316439</v>
      </c>
      <c r="O178" s="276">
        <f t="shared" si="75"/>
        <v>0.34162757458366</v>
      </c>
      <c r="P178" s="276">
        <f t="shared" si="75"/>
        <v>0.36559658195136163</v>
      </c>
      <c r="Q178" s="276">
        <f t="shared" si="75"/>
        <v>0.38932121863262814</v>
      </c>
      <c r="R178" s="276">
        <f t="shared" si="75"/>
        <v>0.41266230479429994</v>
      </c>
      <c r="S178" s="276">
        <f t="shared" si="75"/>
        <v>0.43555648947559661</v>
      </c>
      <c r="T178" s="276">
        <f t="shared" si="75"/>
        <v>0.45798796264667391</v>
      </c>
      <c r="U178" s="276">
        <f t="shared" si="75"/>
        <v>0.4799695803561505</v>
      </c>
      <c r="V178" s="276">
        <f t="shared" si="75"/>
        <v>0.50153039799438837</v>
      </c>
      <c r="W178" s="276">
        <f t="shared" si="75"/>
        <v>0.52270755611827147</v>
      </c>
      <c r="X178" s="276">
        <f t="shared" si="75"/>
        <v>0.54354111111367598</v>
      </c>
      <c r="Y178" s="276">
        <f t="shared" si="75"/>
        <v>0.56407084624339787</v>
      </c>
      <c r="Z178" s="276">
        <f t="shared" si="75"/>
        <v>0.58433440271567461</v>
      </c>
      <c r="AA178" s="276">
        <f t="shared" si="75"/>
        <v>0.60439981446055169</v>
      </c>
      <c r="AB178" s="276">
        <f t="shared" si="75"/>
        <v>0.62435885990995033</v>
      </c>
      <c r="AC178" s="276">
        <f t="shared" si="75"/>
        <v>0.64428846366938985</v>
      </c>
      <c r="AD178" s="276">
        <f t="shared" si="75"/>
        <v>0.66425343719474017</v>
      </c>
      <c r="AE178" s="276">
        <f t="shared" si="75"/>
        <v>0.68430859578922398</v>
      </c>
      <c r="AF178" s="276">
        <f t="shared" si="75"/>
        <v>0.70443001581804643</v>
      </c>
      <c r="AG178" s="276">
        <f t="shared" si="75"/>
        <v>0.72453973778617242</v>
      </c>
      <c r="AH178" s="276">
        <f t="shared" si="75"/>
        <v>0.74459308139022728</v>
      </c>
      <c r="AI178" s="276">
        <f t="shared" ref="AI178:BN178" si="76">+AH178+$C173*AI121</f>
        <v>0.76456656741781992</v>
      </c>
      <c r="AJ178" s="276">
        <f t="shared" si="76"/>
        <v>0.78444994199946227</v>
      </c>
      <c r="AK178" s="276">
        <f t="shared" si="76"/>
        <v>0.80424095114143268</v>
      </c>
      <c r="AL178" s="276">
        <f t="shared" si="76"/>
        <v>0.82394195283319938</v>
      </c>
      <c r="AM178" s="276">
        <f t="shared" si="76"/>
        <v>0.84355775153554635</v>
      </c>
      <c r="AN178" s="276">
        <f t="shared" si="76"/>
        <v>0.86309424119541622</v>
      </c>
      <c r="AO178" s="276">
        <f t="shared" si="76"/>
        <v>0.88255757907815147</v>
      </c>
      <c r="AP178" s="276">
        <f t="shared" si="76"/>
        <v>0.9019537046674182</v>
      </c>
      <c r="AQ178" s="276">
        <f t="shared" si="76"/>
        <v>0.92128807990860107</v>
      </c>
      <c r="AR178" s="276">
        <f t="shared" si="76"/>
        <v>0.94056556882902032</v>
      </c>
      <c r="AS178" s="276">
        <f t="shared" si="76"/>
        <v>0.95979040261352599</v>
      </c>
      <c r="AT178" s="276">
        <f t="shared" si="76"/>
        <v>0.97896619499181603</v>
      </c>
      <c r="AU178" s="276">
        <f t="shared" si="76"/>
        <v>0.99809598531689747</v>
      </c>
      <c r="AV178" s="276">
        <f t="shared" si="76"/>
        <v>1.0171822950232721</v>
      </c>
      <c r="AW178" s="276">
        <f t="shared" si="76"/>
        <v>1.0362271886300987</v>
      </c>
      <c r="AX178" s="276">
        <f t="shared" si="76"/>
        <v>1.0552323340328817</v>
      </c>
      <c r="AY178" s="276">
        <f t="shared" si="76"/>
        <v>1.074199059137994</v>
      </c>
      <c r="AZ178" s="276">
        <f t="shared" si="76"/>
        <v>1.0931284033628561</v>
      </c>
      <c r="BA178" s="276">
        <f t="shared" si="76"/>
        <v>1.1120211634369588</v>
      </c>
      <c r="BB178" s="276">
        <f t="shared" si="76"/>
        <v>1.1308779334870518</v>
      </c>
      <c r="BC178" s="276">
        <f t="shared" si="76"/>
        <v>1.1496991397020275</v>
      </c>
      <c r="BD178" s="276">
        <f t="shared" si="76"/>
        <v>1.1684850700346652</v>
      </c>
      <c r="BE178" s="276">
        <f t="shared" si="76"/>
        <v>1.1872358994649326</v>
      </c>
      <c r="BF178" s="276">
        <f t="shared" si="76"/>
        <v>1.2059517113600324</v>
      </c>
      <c r="BG178" s="276">
        <f t="shared" si="76"/>
        <v>1.2246325154439051</v>
      </c>
      <c r="BH178" s="276">
        <f t="shared" si="76"/>
        <v>1.2432782628488857</v>
      </c>
      <c r="BI178" s="276">
        <f t="shared" si="76"/>
        <v>1.2618888586743586</v>
      </c>
      <c r="BJ178" s="276">
        <f t="shared" si="76"/>
        <v>1.279977875002376</v>
      </c>
      <c r="BK178" s="276">
        <f t="shared" si="76"/>
        <v>1.297696626125264</v>
      </c>
      <c r="BL178" s="276">
        <f t="shared" si="76"/>
        <v>1.3151476583603448</v>
      </c>
      <c r="BM178" s="276">
        <f t="shared" si="76"/>
        <v>1.3324005067230138</v>
      </c>
      <c r="BN178" s="276">
        <f t="shared" si="76"/>
        <v>1.3495023589820123</v>
      </c>
      <c r="BO178" s="276">
        <f t="shared" ref="BO178:CX178" si="77">+BN178+$C173*BO121</f>
        <v>1.3664852732438659</v>
      </c>
      <c r="BP178" s="276">
        <f t="shared" si="77"/>
        <v>1.3833710630810654</v>
      </c>
      <c r="BQ178" s="276">
        <f t="shared" si="77"/>
        <v>1.4001746041076408</v>
      </c>
      <c r="BR178" s="276">
        <f t="shared" si="77"/>
        <v>1.4169060722064775</v>
      </c>
      <c r="BS178" s="276">
        <f t="shared" si="77"/>
        <v>1.4335724586924679</v>
      </c>
      <c r="BT178" s="276">
        <f t="shared" si="77"/>
        <v>1.450178596087474</v>
      </c>
      <c r="BU178" s="276">
        <f t="shared" si="77"/>
        <v>1.4667278526529459</v>
      </c>
      <c r="BV178" s="276">
        <f t="shared" si="77"/>
        <v>1.4832226027111066</v>
      </c>
      <c r="BW178" s="276">
        <f t="shared" si="77"/>
        <v>1.4996645451933208</v>
      </c>
      <c r="BX178" s="276">
        <f t="shared" si="77"/>
        <v>1.5160549194434914</v>
      </c>
      <c r="BY178" s="276">
        <f t="shared" si="77"/>
        <v>1.5323946514605742</v>
      </c>
      <c r="BZ178" s="276">
        <f t="shared" si="77"/>
        <v>1.5486844530415123</v>
      </c>
      <c r="CA178" s="276">
        <f t="shared" si="77"/>
        <v>1.5649248890287308</v>
      </c>
      <c r="CB178" s="276">
        <f t="shared" si="77"/>
        <v>1.581116422954588</v>
      </c>
      <c r="CC178" s="276">
        <f t="shared" si="77"/>
        <v>1.5972594480507176</v>
      </c>
      <c r="CD178" s="276">
        <f t="shared" si="77"/>
        <v>1.6133543083400115</v>
      </c>
      <c r="CE178" s="276">
        <f t="shared" si="77"/>
        <v>1.6294013130058349</v>
      </c>
      <c r="CF178" s="276">
        <f t="shared" si="77"/>
        <v>1.6454007462020024</v>
      </c>
      <c r="CG178" s="276">
        <f t="shared" si="77"/>
        <v>1.661352873769018</v>
      </c>
      <c r="CH178" s="276">
        <f t="shared" si="77"/>
        <v>1.6772579478494982</v>
      </c>
      <c r="CI178" s="276">
        <f t="shared" si="77"/>
        <v>1.6931162100756909</v>
      </c>
      <c r="CJ178" s="276">
        <f t="shared" si="77"/>
        <v>1.7089278937852985</v>
      </c>
      <c r="CK178" s="276">
        <f t="shared" si="77"/>
        <v>1.7246932255750311</v>
      </c>
      <c r="CL178" s="276">
        <f t="shared" si="77"/>
        <v>1.740412426401873</v>
      </c>
      <c r="CM178" s="276">
        <f t="shared" si="77"/>
        <v>1.7560857123746663</v>
      </c>
      <c r="CN178" s="276">
        <f t="shared" si="77"/>
        <v>1.7717132953329322</v>
      </c>
      <c r="CO178" s="276">
        <f t="shared" si="77"/>
        <v>1.7872953832788823</v>
      </c>
      <c r="CP178" s="276">
        <f t="shared" si="77"/>
        <v>1.8028321807075527</v>
      </c>
      <c r="CQ178" s="276">
        <f t="shared" si="77"/>
        <v>1.8183238888657323</v>
      </c>
      <c r="CR178" s="276">
        <f t="shared" si="77"/>
        <v>1.8337707059606614</v>
      </c>
      <c r="CS178" s="276">
        <f t="shared" si="77"/>
        <v>1.8491728273328911</v>
      </c>
      <c r="CT178" s="276">
        <f t="shared" si="77"/>
        <v>1.8645304456032039</v>
      </c>
      <c r="CU178" s="276">
        <f t="shared" si="77"/>
        <v>1.8798437508004411</v>
      </c>
      <c r="CV178" s="276">
        <f t="shared" si="77"/>
        <v>1.8951129304749936</v>
      </c>
      <c r="CW178" s="276">
        <f t="shared" si="77"/>
        <v>1.910338169801284</v>
      </c>
      <c r="CX178" s="276">
        <f t="shared" si="77"/>
        <v>1.9193649870536382</v>
      </c>
      <c r="CY178" s="276"/>
      <c r="CZ178" s="276"/>
      <c r="DA178" s="276"/>
      <c r="DB178" s="276"/>
      <c r="DC178" s="276"/>
      <c r="DD178" s="276"/>
      <c r="DE178" s="276"/>
      <c r="DF178" s="276"/>
      <c r="DG178" s="276"/>
      <c r="DH178" s="276"/>
      <c r="DI178" s="276"/>
      <c r="DJ178" s="276"/>
      <c r="DK178" s="276"/>
      <c r="DL178" s="276"/>
      <c r="DM178" s="276"/>
      <c r="DN178" s="276"/>
      <c r="DO178" s="276"/>
      <c r="DP178" s="276"/>
      <c r="DQ178" s="276"/>
      <c r="DR178" s="276"/>
    </row>
    <row r="179" spans="1:122" s="268" customFormat="1" ht="16.5">
      <c r="A179" s="268" t="s">
        <v>265</v>
      </c>
      <c r="B179" s="276">
        <v>0.01</v>
      </c>
      <c r="C179" s="276">
        <f t="shared" ref="C179:BN180" si="78">+B179+$C174*($B174-B179)*C$121</f>
        <v>1.7693772290759711E-2</v>
      </c>
      <c r="D179" s="276">
        <f t="shared" si="78"/>
        <v>2.7950774359039691E-2</v>
      </c>
      <c r="E179" s="276">
        <f t="shared" si="78"/>
        <v>4.0164695215962325E-2</v>
      </c>
      <c r="F179" s="276">
        <f t="shared" si="78"/>
        <v>5.3737819399264274E-2</v>
      </c>
      <c r="G179" s="276">
        <f t="shared" si="78"/>
        <v>6.8109085741736006E-2</v>
      </c>
      <c r="H179" s="276">
        <f t="shared" si="78"/>
        <v>8.2780876181900526E-2</v>
      </c>
      <c r="I179" s="276">
        <f t="shared" si="78"/>
        <v>9.7336234287695583E-2</v>
      </c>
      <c r="J179" s="276">
        <f t="shared" si="78"/>
        <v>0.11144524451396343</v>
      </c>
      <c r="K179" s="276">
        <f t="shared" si="78"/>
        <v>0.12486256129509968</v>
      </c>
      <c r="L179" s="276">
        <f t="shared" si="78"/>
        <v>0.13741911076522248</v>
      </c>
      <c r="M179" s="276">
        <f t="shared" si="78"/>
        <v>0.14905338930171164</v>
      </c>
      <c r="N179" s="276">
        <f t="shared" si="78"/>
        <v>0.15972886348446186</v>
      </c>
      <c r="O179" s="276">
        <f t="shared" si="78"/>
        <v>0.16943454024697477</v>
      </c>
      <c r="P179" s="276">
        <f t="shared" si="78"/>
        <v>0.17818173129064646</v>
      </c>
      <c r="Q179" s="276">
        <f t="shared" si="78"/>
        <v>0.18600351536339171</v>
      </c>
      <c r="R179" s="276">
        <f t="shared" si="78"/>
        <v>0.19296317685642631</v>
      </c>
      <c r="S179" s="276">
        <f t="shared" si="78"/>
        <v>0.19914753416730396</v>
      </c>
      <c r="T179" s="276">
        <f t="shared" si="78"/>
        <v>0.20464790467167196</v>
      </c>
      <c r="U179" s="276">
        <f t="shared" si="78"/>
        <v>0.20955076682500634</v>
      </c>
      <c r="V179" s="276">
        <f t="shared" si="78"/>
        <v>0.21393381013974724</v>
      </c>
      <c r="W179" s="276">
        <f t="shared" si="78"/>
        <v>0.21786483634906453</v>
      </c>
      <c r="X179" s="276">
        <f t="shared" si="78"/>
        <v>0.22140207234003079</v>
      </c>
      <c r="Y179" s="276">
        <f t="shared" si="78"/>
        <v>0.22459510455990328</v>
      </c>
      <c r="Z179" s="276">
        <f t="shared" si="78"/>
        <v>0.22748601710696065</v>
      </c>
      <c r="AA179" s="276">
        <f t="shared" si="78"/>
        <v>0.23011491801040318</v>
      </c>
      <c r="AB179" s="276">
        <f t="shared" si="78"/>
        <v>0.23251845154345682</v>
      </c>
      <c r="AC179" s="276">
        <f t="shared" si="78"/>
        <v>0.23472541849845127</v>
      </c>
      <c r="AD179" s="276">
        <f t="shared" si="78"/>
        <v>0.23675875229252197</v>
      </c>
      <c r="AE179" s="276">
        <f t="shared" si="78"/>
        <v>0.23863695086870856</v>
      </c>
      <c r="AF179" s="276">
        <f t="shared" si="78"/>
        <v>0.24036907029724899</v>
      </c>
      <c r="AG179" s="276">
        <f t="shared" si="78"/>
        <v>0.24195982384648462</v>
      </c>
      <c r="AH179" s="276">
        <f t="shared" si="78"/>
        <v>0.24341757547755094</v>
      </c>
      <c r="AI179" s="276">
        <f t="shared" si="78"/>
        <v>0.24475219620721778</v>
      </c>
      <c r="AJ179" s="276">
        <f t="shared" si="78"/>
        <v>0.24597386465078669</v>
      </c>
      <c r="AK179" s="276">
        <f t="shared" si="78"/>
        <v>0.24709243146806775</v>
      </c>
      <c r="AL179" s="276">
        <f t="shared" si="78"/>
        <v>0.24811711254185309</v>
      </c>
      <c r="AM179" s="276">
        <f t="shared" si="78"/>
        <v>0.24905636847457624</v>
      </c>
      <c r="AN179" s="276">
        <f t="shared" si="78"/>
        <v>0.24991788569049145</v>
      </c>
      <c r="AO179" s="276">
        <f t="shared" si="78"/>
        <v>0.25070860966371272</v>
      </c>
      <c r="AP179" s="276">
        <f t="shared" si="78"/>
        <v>0.25143480199724888</v>
      </c>
      <c r="AQ179" s="276">
        <f t="shared" si="78"/>
        <v>0.25210210567283214</v>
      </c>
      <c r="AR179" s="276">
        <f t="shared" si="78"/>
        <v>0.2527156101658582</v>
      </c>
      <c r="AS179" s="276">
        <f t="shared" si="78"/>
        <v>0.25327991236150282</v>
      </c>
      <c r="AT179" s="276">
        <f t="shared" si="78"/>
        <v>0.25379917158850285</v>
      </c>
      <c r="AU179" s="276">
        <f t="shared" si="78"/>
        <v>0.25427715837433329</v>
      </c>
      <c r="AV179" s="276">
        <f t="shared" si="78"/>
        <v>0.25471729718024566</v>
      </c>
      <c r="AW179" s="276">
        <f t="shared" si="78"/>
        <v>0.255122703670982</v>
      </c>
      <c r="AX179" s="276">
        <f t="shared" si="78"/>
        <v>0.25549621717349569</v>
      </c>
      <c r="AY179" s="276">
        <f t="shared" si="78"/>
        <v>0.25584042897570008</v>
      </c>
      <c r="AZ179" s="276">
        <f t="shared" si="78"/>
        <v>0.25615770706383817</v>
      </c>
      <c r="BA179" s="276">
        <f t="shared" si="78"/>
        <v>0.25645021782540001</v>
      </c>
      <c r="BB179" s="276">
        <f t="shared" si="78"/>
        <v>0.25671994516954205</v>
      </c>
      <c r="BC179" s="276">
        <f t="shared" si="78"/>
        <v>0.256968707446595</v>
      </c>
      <c r="BD179" s="276">
        <f t="shared" si="78"/>
        <v>0.25719817248587207</v>
      </c>
      <c r="BE179" s="276">
        <f t="shared" si="78"/>
        <v>0.25740987101755308</v>
      </c>
      <c r="BF179" s="276">
        <f t="shared" si="78"/>
        <v>0.25760520869961334</v>
      </c>
      <c r="BG179" s="276">
        <f t="shared" si="78"/>
        <v>0.25778547693370524</v>
      </c>
      <c r="BH179" s="276">
        <f t="shared" si="78"/>
        <v>0.25795186262351016</v>
      </c>
      <c r="BI179" s="276">
        <f t="shared" si="78"/>
        <v>0.2581054570042785</v>
      </c>
      <c r="BJ179" s="276">
        <f t="shared" si="78"/>
        <v>0.25824355118678</v>
      </c>
      <c r="BK179" s="276">
        <f t="shared" si="78"/>
        <v>0.2583689589936381</v>
      </c>
      <c r="BL179" s="276">
        <f t="shared" si="78"/>
        <v>0.25848365332856937</v>
      </c>
      <c r="BM179" s="276">
        <f t="shared" si="78"/>
        <v>0.25858907145039323</v>
      </c>
      <c r="BN179" s="276">
        <f t="shared" si="78"/>
        <v>0.2586863023129421</v>
      </c>
      <c r="BO179" s="276">
        <f t="shared" ref="BO179:CX180" si="79">+BN179+$C174*($B174-BN179)*BO$121</f>
        <v>0.25877620312593669</v>
      </c>
      <c r="BP179" s="276">
        <f t="shared" si="79"/>
        <v>0.25885947276574106</v>
      </c>
      <c r="BQ179" s="276">
        <f t="shared" si="79"/>
        <v>0.25893669856959012</v>
      </c>
      <c r="BR179" s="276">
        <f t="shared" si="79"/>
        <v>0.25900838656139069</v>
      </c>
      <c r="BS179" s="276">
        <f t="shared" si="79"/>
        <v>0.25907498128477691</v>
      </c>
      <c r="BT179" s="276">
        <f t="shared" si="79"/>
        <v>0.2591368790705042</v>
      </c>
      <c r="BU179" s="276">
        <f t="shared" si="79"/>
        <v>0.25919443712466944</v>
      </c>
      <c r="BV179" s="276">
        <f t="shared" si="79"/>
        <v>0.2592479799333795</v>
      </c>
      <c r="BW179" s="276">
        <f t="shared" si="79"/>
        <v>0.25929780392533058</v>
      </c>
      <c r="BX179" s="276">
        <f t="shared" si="79"/>
        <v>0.25934418098753215</v>
      </c>
      <c r="BY179" s="276">
        <f t="shared" si="79"/>
        <v>0.25938736121235856</v>
      </c>
      <c r="BZ179" s="276">
        <f t="shared" si="79"/>
        <v>0.25942757511765102</v>
      </c>
      <c r="CA179" s="276">
        <f t="shared" si="79"/>
        <v>0.25946503549556754</v>
      </c>
      <c r="CB179" s="276">
        <f t="shared" si="79"/>
        <v>0.25949993899149321</v>
      </c>
      <c r="CC179" s="276">
        <f t="shared" si="79"/>
        <v>0.25953246747982572</v>
      </c>
      <c r="CD179" s="276">
        <f t="shared" si="79"/>
        <v>0.25956278928147586</v>
      </c>
      <c r="CE179" s="276">
        <f t="shared" si="79"/>
        <v>0.2595910602538461</v>
      </c>
      <c r="CF179" s="276">
        <f t="shared" si="79"/>
        <v>0.25961742477496552</v>
      </c>
      <c r="CG179" s="276">
        <f t="shared" si="79"/>
        <v>0.259642016637538</v>
      </c>
      <c r="CH179" s="276">
        <f t="shared" si="79"/>
        <v>0.25966495986474852</v>
      </c>
      <c r="CI179" s="276">
        <f t="shared" si="79"/>
        <v>0.25968636945704282</v>
      </c>
      <c r="CJ179" s="276">
        <f t="shared" si="79"/>
        <v>0.25970635207728932</v>
      </c>
      <c r="CK179" s="276">
        <f t="shared" si="79"/>
        <v>0.25972500668045806</v>
      </c>
      <c r="CL179" s="276">
        <f t="shared" si="79"/>
        <v>0.25974242509302436</v>
      </c>
      <c r="CM179" s="276">
        <f t="shared" si="79"/>
        <v>0.25975869254660799</v>
      </c>
      <c r="CN179" s="276">
        <f t="shared" si="79"/>
        <v>0.25977388816981689</v>
      </c>
      <c r="CO179" s="276">
        <f t="shared" si="79"/>
        <v>0.2597880854418293</v>
      </c>
      <c r="CP179" s="276">
        <f t="shared" si="79"/>
        <v>0.25980135261088788</v>
      </c>
      <c r="CQ179" s="276">
        <f t="shared" si="79"/>
        <v>0.25981375308057569</v>
      </c>
      <c r="CR179" s="276">
        <f t="shared" si="79"/>
        <v>0.25982534576647864</v>
      </c>
      <c r="CS179" s="276">
        <f t="shared" si="79"/>
        <v>0.25983618542560966</v>
      </c>
      <c r="CT179" s="276">
        <f t="shared" si="79"/>
        <v>0.2598463229607626</v>
      </c>
      <c r="CU179" s="276">
        <f t="shared" si="79"/>
        <v>0.2598558057017808</v>
      </c>
      <c r="CV179" s="276">
        <f t="shared" si="79"/>
        <v>0.25986467766555937</v>
      </c>
      <c r="CW179" s="276">
        <f t="shared" si="79"/>
        <v>0.25987297979644841</v>
      </c>
      <c r="CX179" s="276">
        <f t="shared" si="79"/>
        <v>0.25987760002459437</v>
      </c>
      <c r="CY179" s="276"/>
      <c r="CZ179" s="276"/>
      <c r="DA179" s="276"/>
      <c r="DB179" s="276"/>
      <c r="DC179" s="276"/>
      <c r="DD179" s="276"/>
      <c r="DE179" s="276"/>
      <c r="DF179" s="276"/>
      <c r="DG179" s="276"/>
      <c r="DH179" s="276"/>
      <c r="DI179" s="276"/>
      <c r="DJ179" s="276"/>
      <c r="DK179" s="276"/>
      <c r="DL179" s="276"/>
      <c r="DM179" s="276"/>
      <c r="DN179" s="276"/>
      <c r="DO179" s="276"/>
      <c r="DP179" s="276"/>
      <c r="DQ179" s="276"/>
      <c r="DR179" s="276"/>
    </row>
    <row r="180" spans="1:122" s="268" customFormat="1" ht="16.5">
      <c r="A180" s="268" t="s">
        <v>266</v>
      </c>
      <c r="B180" s="276">
        <v>0</v>
      </c>
      <c r="C180" s="276">
        <f t="shared" si="78"/>
        <v>1.2596618896382677E-2</v>
      </c>
      <c r="D180" s="276">
        <f t="shared" si="78"/>
        <v>2.9893208724709297E-2</v>
      </c>
      <c r="E180" s="276">
        <f t="shared" si="78"/>
        <v>5.1349150333042791E-2</v>
      </c>
      <c r="F180" s="276">
        <f t="shared" si="78"/>
        <v>7.6443235883356872E-2</v>
      </c>
      <c r="G180" s="276">
        <f t="shared" si="78"/>
        <v>0.10466332192641234</v>
      </c>
      <c r="H180" s="276">
        <f t="shared" si="78"/>
        <v>0.13551022958183667</v>
      </c>
      <c r="I180" s="276">
        <f t="shared" si="78"/>
        <v>0.16850380542859147</v>
      </c>
      <c r="J180" s="276">
        <f t="shared" si="78"/>
        <v>0.20318692803505245</v>
      </c>
      <c r="K180" s="276">
        <f t="shared" si="78"/>
        <v>0.2391266150846382</v>
      </c>
      <c r="L180" s="276">
        <f t="shared" si="78"/>
        <v>0.27591280957973907</v>
      </c>
      <c r="M180" s="276">
        <f t="shared" si="78"/>
        <v>0.31329273182123279</v>
      </c>
      <c r="N180" s="276">
        <f t="shared" si="78"/>
        <v>0.35098718892070541</v>
      </c>
      <c r="O180" s="276">
        <f t="shared" si="78"/>
        <v>0.38870138100087459</v>
      </c>
      <c r="P180" s="276">
        <f t="shared" si="78"/>
        <v>0.42612945539696839</v>
      </c>
      <c r="Q180" s="276">
        <f t="shared" si="78"/>
        <v>0.46297531528144403</v>
      </c>
      <c r="R180" s="276">
        <f t="shared" si="78"/>
        <v>0.49903118590676093</v>
      </c>
      <c r="S180" s="276">
        <f t="shared" si="78"/>
        <v>0.53421020634100824</v>
      </c>
      <c r="T180" s="276">
        <f t="shared" si="78"/>
        <v>0.5684999370254501</v>
      </c>
      <c r="U180" s="276">
        <f t="shared" si="78"/>
        <v>0.60193170021547804</v>
      </c>
      <c r="V180" s="276">
        <f t="shared" si="78"/>
        <v>0.63456061089745186</v>
      </c>
      <c r="W180" s="276">
        <f t="shared" si="78"/>
        <v>0.66645279335412577</v>
      </c>
      <c r="X180" s="276">
        <f t="shared" si="78"/>
        <v>0.69767740061189076</v>
      </c>
      <c r="Y180" s="276">
        <f t="shared" si="78"/>
        <v>0.72830182003348676</v>
      </c>
      <c r="Z180" s="276">
        <f t="shared" si="78"/>
        <v>0.75838897046175413</v>
      </c>
      <c r="AA180" s="276">
        <f t="shared" si="78"/>
        <v>0.78804551654372523</v>
      </c>
      <c r="AB180" s="276">
        <f t="shared" si="78"/>
        <v>0.8174111180095307</v>
      </c>
      <c r="AC180" s="276">
        <f t="shared" si="78"/>
        <v>0.84660117354420261</v>
      </c>
      <c r="AD180" s="276">
        <f t="shared" si="78"/>
        <v>0.8757113622978796</v>
      </c>
      <c r="AE180" s="276">
        <f t="shared" si="78"/>
        <v>0.90482114227851707</v>
      </c>
      <c r="AF180" s="276">
        <f t="shared" si="78"/>
        <v>0.93389476156542195</v>
      </c>
      <c r="AG180" s="276">
        <f t="shared" si="78"/>
        <v>0.96281938122380273</v>
      </c>
      <c r="AH180" s="276">
        <f t="shared" si="78"/>
        <v>0.99153185804959931</v>
      </c>
      <c r="AI180" s="276">
        <f t="shared" si="78"/>
        <v>1.0200004220605023</v>
      </c>
      <c r="AJ180" s="276">
        <f t="shared" si="78"/>
        <v>1.0482126566129073</v>
      </c>
      <c r="AK180" s="276">
        <f t="shared" si="78"/>
        <v>1.0761676834422897</v>
      </c>
      <c r="AL180" s="276">
        <f t="shared" si="78"/>
        <v>1.1038711405962118</v>
      </c>
      <c r="AM180" s="276">
        <f t="shared" si="78"/>
        <v>1.1313320056699132</v>
      </c>
      <c r="AN180" s="276">
        <f t="shared" si="78"/>
        <v>1.1585606303395426</v>
      </c>
      <c r="AO180" s="276">
        <f t="shared" si="78"/>
        <v>1.1855675633890275</v>
      </c>
      <c r="AP180" s="276">
        <f t="shared" si="78"/>
        <v>1.2123628813602567</v>
      </c>
      <c r="AQ180" s="276">
        <f t="shared" si="78"/>
        <v>1.2389558411330432</v>
      </c>
      <c r="AR180" s="276">
        <f t="shared" si="78"/>
        <v>1.2653547324113501</v>
      </c>
      <c r="AS180" s="276">
        <f t="shared" si="78"/>
        <v>1.2915668505643254</v>
      </c>
      <c r="AT180" s="276">
        <f t="shared" si="78"/>
        <v>1.3175985385026956</v>
      </c>
      <c r="AU180" s="276">
        <f t="shared" si="78"/>
        <v>1.3434552649536617</v>
      </c>
      <c r="AV180" s="276">
        <f t="shared" si="78"/>
        <v>1.3691417187895032</v>
      </c>
      <c r="AW180" s="276">
        <f t="shared" si="78"/>
        <v>1.3946619070916866</v>
      </c>
      <c r="AX180" s="276">
        <f t="shared" si="78"/>
        <v>1.4200192498211919</v>
      </c>
      <c r="AY180" s="276">
        <f t="shared" si="78"/>
        <v>1.4452166672748952</v>
      </c>
      <c r="AZ180" s="276">
        <f t="shared" si="78"/>
        <v>1.4702566585785881</v>
      </c>
      <c r="BA180" s="276">
        <f t="shared" si="78"/>
        <v>1.4951413707279759</v>
      </c>
      <c r="BB180" s="276">
        <f t="shared" si="78"/>
        <v>1.5198726584250699</v>
      </c>
      <c r="BC180" s="276">
        <f t="shared" si="78"/>
        <v>1.5444521353579257</v>
      </c>
      <c r="BD180" s="276">
        <f t="shared" si="78"/>
        <v>1.5688812177614886</v>
      </c>
      <c r="BE180" s="276">
        <f t="shared" si="78"/>
        <v>1.5931611611581029</v>
      </c>
      <c r="BF180" s="276">
        <f t="shared" si="78"/>
        <v>1.6172930911611214</v>
      </c>
      <c r="BG180" s="276">
        <f t="shared" si="78"/>
        <v>1.6412780291680016</v>
      </c>
      <c r="BH180" s="276">
        <f t="shared" si="78"/>
        <v>1.6651169136917594</v>
      </c>
      <c r="BI180" s="276">
        <f t="shared" si="78"/>
        <v>1.6888106179948508</v>
      </c>
      <c r="BJ180" s="276">
        <f t="shared" si="78"/>
        <v>1.7117434481484877</v>
      </c>
      <c r="BK180" s="276">
        <f t="shared" si="78"/>
        <v>1.7341150571892436</v>
      </c>
      <c r="BL180" s="276">
        <f t="shared" si="78"/>
        <v>1.7560604380405849</v>
      </c>
      <c r="BM180" s="276">
        <f t="shared" si="78"/>
        <v>1.7776710502103741</v>
      </c>
      <c r="BN180" s="276">
        <f t="shared" si="78"/>
        <v>1.7990090251209001</v>
      </c>
      <c r="BO180" s="276">
        <f t="shared" si="79"/>
        <v>1.8201167257805126</v>
      </c>
      <c r="BP180" s="276">
        <f t="shared" si="79"/>
        <v>1.8410231839835853</v>
      </c>
      <c r="BQ180" s="276">
        <f t="shared" si="79"/>
        <v>1.8617484368301773</v>
      </c>
      <c r="BR180" s="276">
        <f t="shared" si="79"/>
        <v>1.8823064490617285</v>
      </c>
      <c r="BS180" s="276">
        <f t="shared" si="79"/>
        <v>1.9027070829255623</v>
      </c>
      <c r="BT180" s="276">
        <f t="shared" si="79"/>
        <v>1.922957426325139</v>
      </c>
      <c r="BU180" s="276">
        <f t="shared" si="79"/>
        <v>1.9430626885172506</v>
      </c>
      <c r="BV180" s="276">
        <f t="shared" si="79"/>
        <v>1.9630268043209524</v>
      </c>
      <c r="BW180" s="276">
        <f t="shared" si="79"/>
        <v>1.9828528418207374</v>
      </c>
      <c r="BX180" s="276">
        <f t="shared" si="79"/>
        <v>2.0025432775756782</v>
      </c>
      <c r="BY180" s="276">
        <f t="shared" si="79"/>
        <v>2.0221001824805422</v>
      </c>
      <c r="BZ180" s="276">
        <f t="shared" si="79"/>
        <v>2.0415253473643822</v>
      </c>
      <c r="CA180" s="276">
        <f t="shared" si="79"/>
        <v>2.0608203679359423</v>
      </c>
      <c r="CB180" s="276">
        <f t="shared" si="79"/>
        <v>2.0799867022979153</v>
      </c>
      <c r="CC180" s="276">
        <f t="shared" si="79"/>
        <v>2.0990257099464049</v>
      </c>
      <c r="CD180" s="276">
        <f t="shared" si="79"/>
        <v>2.1179386782691898</v>
      </c>
      <c r="CE180" s="276">
        <f t="shared" si="79"/>
        <v>2.1367268405992714</v>
      </c>
      <c r="CF180" s="276">
        <f t="shared" si="79"/>
        <v>2.1553913885605414</v>
      </c>
      <c r="CG180" s="276">
        <f t="shared" si="79"/>
        <v>2.1739334805524697</v>
      </c>
      <c r="CH180" s="276">
        <f t="shared" si="79"/>
        <v>2.192354247620516</v>
      </c>
      <c r="CI180" s="276">
        <f t="shared" si="79"/>
        <v>2.2106547975541142</v>
      </c>
      <c r="CJ180" s="276">
        <f t="shared" si="79"/>
        <v>2.2288362177809384</v>
      </c>
      <c r="CK180" s="276">
        <f t="shared" si="79"/>
        <v>2.2468995774418525</v>
      </c>
      <c r="CL180" s="276">
        <f t="shared" si="79"/>
        <v>2.2648459289065435</v>
      </c>
      <c r="CM180" s="276">
        <f t="shared" si="79"/>
        <v>2.2826763089058524</v>
      </c>
      <c r="CN180" s="276">
        <f t="shared" si="79"/>
        <v>2.3003917394000877</v>
      </c>
      <c r="CO180" s="276">
        <f t="shared" si="79"/>
        <v>2.3179932282642697</v>
      </c>
      <c r="CP180" s="276">
        <f t="shared" si="79"/>
        <v>2.3354817698453467</v>
      </c>
      <c r="CQ180" s="276">
        <f t="shared" si="79"/>
        <v>2.3528583454288832</v>
      </c>
      <c r="CR180" s="276">
        <f t="shared" si="79"/>
        <v>2.3701239236408438</v>
      </c>
      <c r="CS180" s="276">
        <f t="shared" si="79"/>
        <v>2.3872794608020595</v>
      </c>
      <c r="CT180" s="276">
        <f t="shared" si="79"/>
        <v>2.4043259012474816</v>
      </c>
      <c r="CU180" s="276">
        <f t="shared" si="79"/>
        <v>2.4212641776186272</v>
      </c>
      <c r="CV180" s="276">
        <f t="shared" si="79"/>
        <v>2.4380952111350847</v>
      </c>
      <c r="CW180" s="276">
        <f t="shared" si="79"/>
        <v>2.4548199118492109</v>
      </c>
      <c r="CX180" s="276">
        <f t="shared" si="79"/>
        <v>2.4647016274616695</v>
      </c>
      <c r="CY180" s="276"/>
      <c r="CZ180" s="276"/>
      <c r="DA180" s="276"/>
      <c r="DB180" s="276"/>
      <c r="DC180" s="276"/>
      <c r="DD180" s="276"/>
      <c r="DE180" s="276"/>
      <c r="DF180" s="276"/>
      <c r="DG180" s="276"/>
      <c r="DH180" s="276"/>
      <c r="DI180" s="276"/>
      <c r="DJ180" s="276"/>
      <c r="DK180" s="276"/>
      <c r="DL180" s="276"/>
      <c r="DM180" s="276"/>
      <c r="DN180" s="276"/>
      <c r="DO180" s="276"/>
      <c r="DP180" s="276"/>
      <c r="DQ180" s="276"/>
      <c r="DR180" s="276"/>
    </row>
    <row r="181" spans="1:122" s="268" customFormat="1" ht="16.5">
      <c r="A181" s="268" t="s">
        <v>269</v>
      </c>
      <c r="B181" s="276">
        <v>0</v>
      </c>
      <c r="C181" s="276">
        <f t="shared" ref="C181:AH181" si="80">+B181+IF(C$121&gt;$D$176,$C176*($B176-B181)*C$121,0)</f>
        <v>0</v>
      </c>
      <c r="D181" s="276">
        <f t="shared" si="80"/>
        <v>0</v>
      </c>
      <c r="E181" s="276">
        <f t="shared" si="80"/>
        <v>0</v>
      </c>
      <c r="F181" s="276">
        <f t="shared" si="80"/>
        <v>0</v>
      </c>
      <c r="G181" s="276">
        <f t="shared" si="80"/>
        <v>0</v>
      </c>
      <c r="H181" s="276">
        <f t="shared" si="80"/>
        <v>0</v>
      </c>
      <c r="I181" s="276">
        <f t="shared" si="80"/>
        <v>0</v>
      </c>
      <c r="J181" s="276">
        <f t="shared" si="80"/>
        <v>0</v>
      </c>
      <c r="K181" s="276">
        <f t="shared" si="80"/>
        <v>0</v>
      </c>
      <c r="L181" s="276">
        <f t="shared" si="80"/>
        <v>0</v>
      </c>
      <c r="M181" s="276">
        <f t="shared" si="80"/>
        <v>1.6998065285476354E-2</v>
      </c>
      <c r="N181" s="276">
        <f t="shared" si="80"/>
        <v>3.4225693545187244E-2</v>
      </c>
      <c r="O181" s="276">
        <f t="shared" si="80"/>
        <v>5.1550563950241449E-2</v>
      </c>
      <c r="P181" s="276">
        <f t="shared" si="80"/>
        <v>6.8832527665594334E-2</v>
      </c>
      <c r="Q181" s="276">
        <f t="shared" si="80"/>
        <v>8.593306920931626E-2</v>
      </c>
      <c r="R181" s="276">
        <f t="shared" si="80"/>
        <v>8.593306920931626E-2</v>
      </c>
      <c r="S181" s="276">
        <f t="shared" si="80"/>
        <v>8.593306920931626E-2</v>
      </c>
      <c r="T181" s="276">
        <f t="shared" si="80"/>
        <v>8.593306920931626E-2</v>
      </c>
      <c r="U181" s="276">
        <f t="shared" si="80"/>
        <v>8.593306920931626E-2</v>
      </c>
      <c r="V181" s="276">
        <f t="shared" si="80"/>
        <v>8.593306920931626E-2</v>
      </c>
      <c r="W181" s="276">
        <f t="shared" si="80"/>
        <v>8.593306920931626E-2</v>
      </c>
      <c r="X181" s="276">
        <f t="shared" si="80"/>
        <v>8.593306920931626E-2</v>
      </c>
      <c r="Y181" s="276">
        <f t="shared" si="80"/>
        <v>8.593306920931626E-2</v>
      </c>
      <c r="Z181" s="276">
        <f t="shared" si="80"/>
        <v>8.593306920931626E-2</v>
      </c>
      <c r="AA181" s="276">
        <f t="shared" si="80"/>
        <v>8.593306920931626E-2</v>
      </c>
      <c r="AB181" s="276">
        <f t="shared" si="80"/>
        <v>8.593306920931626E-2</v>
      </c>
      <c r="AC181" s="276">
        <f t="shared" si="80"/>
        <v>8.593306920931626E-2</v>
      </c>
      <c r="AD181" s="276">
        <f t="shared" si="80"/>
        <v>8.593306920931626E-2</v>
      </c>
      <c r="AE181" s="276">
        <f t="shared" si="80"/>
        <v>8.593306920931626E-2</v>
      </c>
      <c r="AF181" s="276">
        <f t="shared" si="80"/>
        <v>8.593306920931626E-2</v>
      </c>
      <c r="AG181" s="276">
        <f t="shared" si="80"/>
        <v>8.593306920931626E-2</v>
      </c>
      <c r="AH181" s="276">
        <f t="shared" si="80"/>
        <v>8.593306920931626E-2</v>
      </c>
      <c r="AI181" s="276">
        <f t="shared" ref="AI181:BN181" si="81">+AH181+IF(AI$121&gt;$D$176,$C176*($B176-AH181)*AI$121,0)</f>
        <v>8.593306920931626E-2</v>
      </c>
      <c r="AJ181" s="276">
        <f t="shared" si="81"/>
        <v>8.593306920931626E-2</v>
      </c>
      <c r="AK181" s="276">
        <f t="shared" si="81"/>
        <v>8.593306920931626E-2</v>
      </c>
      <c r="AL181" s="276">
        <f t="shared" si="81"/>
        <v>8.593306920931626E-2</v>
      </c>
      <c r="AM181" s="276">
        <f t="shared" si="81"/>
        <v>8.593306920931626E-2</v>
      </c>
      <c r="AN181" s="276">
        <f t="shared" si="81"/>
        <v>8.593306920931626E-2</v>
      </c>
      <c r="AO181" s="276">
        <f t="shared" si="81"/>
        <v>8.593306920931626E-2</v>
      </c>
      <c r="AP181" s="276">
        <f t="shared" si="81"/>
        <v>8.593306920931626E-2</v>
      </c>
      <c r="AQ181" s="276">
        <f t="shared" si="81"/>
        <v>8.593306920931626E-2</v>
      </c>
      <c r="AR181" s="276">
        <f t="shared" si="81"/>
        <v>8.593306920931626E-2</v>
      </c>
      <c r="AS181" s="276">
        <f t="shared" si="81"/>
        <v>8.593306920931626E-2</v>
      </c>
      <c r="AT181" s="276">
        <f t="shared" si="81"/>
        <v>8.593306920931626E-2</v>
      </c>
      <c r="AU181" s="276">
        <f t="shared" si="81"/>
        <v>8.593306920931626E-2</v>
      </c>
      <c r="AV181" s="276">
        <f t="shared" si="81"/>
        <v>8.593306920931626E-2</v>
      </c>
      <c r="AW181" s="276">
        <f t="shared" si="81"/>
        <v>8.593306920931626E-2</v>
      </c>
      <c r="AX181" s="276">
        <f t="shared" si="81"/>
        <v>8.593306920931626E-2</v>
      </c>
      <c r="AY181" s="276">
        <f t="shared" si="81"/>
        <v>8.593306920931626E-2</v>
      </c>
      <c r="AZ181" s="276">
        <f t="shared" si="81"/>
        <v>8.593306920931626E-2</v>
      </c>
      <c r="BA181" s="276">
        <f t="shared" si="81"/>
        <v>8.593306920931626E-2</v>
      </c>
      <c r="BB181" s="276">
        <f t="shared" si="81"/>
        <v>8.593306920931626E-2</v>
      </c>
      <c r="BC181" s="276">
        <f t="shared" si="81"/>
        <v>8.593306920931626E-2</v>
      </c>
      <c r="BD181" s="276">
        <f t="shared" si="81"/>
        <v>8.593306920931626E-2</v>
      </c>
      <c r="BE181" s="276">
        <f t="shared" si="81"/>
        <v>8.593306920931626E-2</v>
      </c>
      <c r="BF181" s="276">
        <f t="shared" si="81"/>
        <v>8.593306920931626E-2</v>
      </c>
      <c r="BG181" s="276">
        <f t="shared" si="81"/>
        <v>8.593306920931626E-2</v>
      </c>
      <c r="BH181" s="276">
        <f t="shared" si="81"/>
        <v>8.593306920931626E-2</v>
      </c>
      <c r="BI181" s="276">
        <f t="shared" si="81"/>
        <v>8.593306920931626E-2</v>
      </c>
      <c r="BJ181" s="276">
        <f t="shared" si="81"/>
        <v>8.593306920931626E-2</v>
      </c>
      <c r="BK181" s="276">
        <f t="shared" si="81"/>
        <v>8.593306920931626E-2</v>
      </c>
      <c r="BL181" s="276">
        <f t="shared" si="81"/>
        <v>8.593306920931626E-2</v>
      </c>
      <c r="BM181" s="276">
        <f t="shared" si="81"/>
        <v>8.593306920931626E-2</v>
      </c>
      <c r="BN181" s="276">
        <f t="shared" si="81"/>
        <v>8.593306920931626E-2</v>
      </c>
      <c r="BO181" s="276">
        <f t="shared" ref="BO181:CX181" si="82">+BN181+IF(BO$121&gt;$D$176,$C176*($B176-BN181)*BO$121,0)</f>
        <v>8.593306920931626E-2</v>
      </c>
      <c r="BP181" s="276">
        <f t="shared" si="82"/>
        <v>8.593306920931626E-2</v>
      </c>
      <c r="BQ181" s="276">
        <f t="shared" si="82"/>
        <v>8.593306920931626E-2</v>
      </c>
      <c r="BR181" s="276">
        <f t="shared" si="82"/>
        <v>8.593306920931626E-2</v>
      </c>
      <c r="BS181" s="276">
        <f t="shared" si="82"/>
        <v>8.593306920931626E-2</v>
      </c>
      <c r="BT181" s="276">
        <f t="shared" si="82"/>
        <v>8.593306920931626E-2</v>
      </c>
      <c r="BU181" s="276">
        <f t="shared" si="82"/>
        <v>8.593306920931626E-2</v>
      </c>
      <c r="BV181" s="276">
        <f t="shared" si="82"/>
        <v>8.593306920931626E-2</v>
      </c>
      <c r="BW181" s="276">
        <f t="shared" si="82"/>
        <v>8.593306920931626E-2</v>
      </c>
      <c r="BX181" s="276">
        <f t="shared" si="82"/>
        <v>8.593306920931626E-2</v>
      </c>
      <c r="BY181" s="276">
        <f t="shared" si="82"/>
        <v>8.593306920931626E-2</v>
      </c>
      <c r="BZ181" s="276">
        <f t="shared" si="82"/>
        <v>8.593306920931626E-2</v>
      </c>
      <c r="CA181" s="276">
        <f t="shared" si="82"/>
        <v>8.593306920931626E-2</v>
      </c>
      <c r="CB181" s="276">
        <f t="shared" si="82"/>
        <v>8.593306920931626E-2</v>
      </c>
      <c r="CC181" s="276">
        <f t="shared" si="82"/>
        <v>8.593306920931626E-2</v>
      </c>
      <c r="CD181" s="276">
        <f t="shared" si="82"/>
        <v>8.593306920931626E-2</v>
      </c>
      <c r="CE181" s="276">
        <f t="shared" si="82"/>
        <v>8.593306920931626E-2</v>
      </c>
      <c r="CF181" s="276">
        <f t="shared" si="82"/>
        <v>8.593306920931626E-2</v>
      </c>
      <c r="CG181" s="276">
        <f t="shared" si="82"/>
        <v>8.593306920931626E-2</v>
      </c>
      <c r="CH181" s="276">
        <f t="shared" si="82"/>
        <v>8.593306920931626E-2</v>
      </c>
      <c r="CI181" s="276">
        <f t="shared" si="82"/>
        <v>8.593306920931626E-2</v>
      </c>
      <c r="CJ181" s="276">
        <f t="shared" si="82"/>
        <v>8.593306920931626E-2</v>
      </c>
      <c r="CK181" s="276">
        <f t="shared" si="82"/>
        <v>8.593306920931626E-2</v>
      </c>
      <c r="CL181" s="276">
        <f t="shared" si="82"/>
        <v>8.593306920931626E-2</v>
      </c>
      <c r="CM181" s="276">
        <f t="shared" si="82"/>
        <v>8.593306920931626E-2</v>
      </c>
      <c r="CN181" s="276">
        <f t="shared" si="82"/>
        <v>8.593306920931626E-2</v>
      </c>
      <c r="CO181" s="276">
        <f t="shared" si="82"/>
        <v>8.593306920931626E-2</v>
      </c>
      <c r="CP181" s="276">
        <f t="shared" si="82"/>
        <v>8.593306920931626E-2</v>
      </c>
      <c r="CQ181" s="276">
        <f t="shared" si="82"/>
        <v>8.593306920931626E-2</v>
      </c>
      <c r="CR181" s="276">
        <f t="shared" si="82"/>
        <v>8.593306920931626E-2</v>
      </c>
      <c r="CS181" s="276">
        <f t="shared" si="82"/>
        <v>8.593306920931626E-2</v>
      </c>
      <c r="CT181" s="276">
        <f t="shared" si="82"/>
        <v>8.593306920931626E-2</v>
      </c>
      <c r="CU181" s="276">
        <f t="shared" si="82"/>
        <v>8.593306920931626E-2</v>
      </c>
      <c r="CV181" s="276">
        <f t="shared" si="82"/>
        <v>8.593306920931626E-2</v>
      </c>
      <c r="CW181" s="276">
        <f t="shared" si="82"/>
        <v>8.593306920931626E-2</v>
      </c>
      <c r="CX181" s="276">
        <f t="shared" si="82"/>
        <v>8.593306920931626E-2</v>
      </c>
      <c r="CY181" s="276"/>
      <c r="CZ181" s="276"/>
      <c r="DA181" s="276"/>
      <c r="DB181" s="276"/>
      <c r="DC181" s="276"/>
      <c r="DD181" s="276"/>
      <c r="DE181" s="276"/>
      <c r="DF181" s="276"/>
      <c r="DG181" s="276"/>
      <c r="DH181" s="276"/>
      <c r="DI181" s="276"/>
      <c r="DJ181" s="276"/>
      <c r="DK181" s="276"/>
      <c r="DL181" s="276"/>
      <c r="DM181" s="276"/>
      <c r="DN181" s="276"/>
      <c r="DO181" s="276"/>
      <c r="DP181" s="276"/>
      <c r="DQ181" s="276"/>
      <c r="DR181" s="276"/>
    </row>
    <row r="182" spans="1:122" s="268" customFormat="1" ht="16.5">
      <c r="A182" s="268" t="s">
        <v>271</v>
      </c>
      <c r="B182" s="276">
        <f>SUM(B178:B181)</f>
        <v>0.11</v>
      </c>
      <c r="C182" s="276">
        <f>SUM(C178:C181)</f>
        <v>0.13792775278289832</v>
      </c>
      <c r="D182" s="276">
        <f>SUM(D178:D181)</f>
        <v>0.17598643763901703</v>
      </c>
      <c r="E182" s="276">
        <f t="shared" ref="E182:BP182" si="83">SUM(E178:E181)</f>
        <v>0.22271858077409526</v>
      </c>
      <c r="F182" s="276">
        <f t="shared" si="83"/>
        <v>0.27670817710827095</v>
      </c>
      <c r="G182" s="276">
        <f t="shared" si="83"/>
        <v>0.33659050384647227</v>
      </c>
      <c r="H182" s="276">
        <f t="shared" si="83"/>
        <v>0.40108380661755805</v>
      </c>
      <c r="I182" s="276">
        <f t="shared" si="83"/>
        <v>0.46901518856872237</v>
      </c>
      <c r="J182" s="276">
        <f t="shared" si="83"/>
        <v>0.53933264847968099</v>
      </c>
      <c r="K182" s="276">
        <f t="shared" si="83"/>
        <v>0.61110384741082657</v>
      </c>
      <c r="L182" s="276">
        <f t="shared" si="83"/>
        <v>0.68350549540691152</v>
      </c>
      <c r="M182" s="276">
        <f t="shared" si="83"/>
        <v>0.77307154735011052</v>
      </c>
      <c r="N182" s="276">
        <f t="shared" si="83"/>
        <v>0.86254816367351883</v>
      </c>
      <c r="O182" s="276">
        <f t="shared" si="83"/>
        <v>0.95131405978175088</v>
      </c>
      <c r="P182" s="276">
        <f t="shared" si="83"/>
        <v>1.0387402963045709</v>
      </c>
      <c r="Q182" s="276">
        <f t="shared" si="83"/>
        <v>1.1242331184867802</v>
      </c>
      <c r="R182" s="276">
        <f t="shared" si="83"/>
        <v>1.1905897367668035</v>
      </c>
      <c r="S182" s="276">
        <f t="shared" si="83"/>
        <v>1.2548472991932251</v>
      </c>
      <c r="T182" s="276">
        <f t="shared" si="83"/>
        <v>1.3170688735531124</v>
      </c>
      <c r="U182" s="276">
        <f t="shared" si="83"/>
        <v>1.3773851166059512</v>
      </c>
      <c r="V182" s="276">
        <f t="shared" si="83"/>
        <v>1.4359578882409036</v>
      </c>
      <c r="W182" s="276">
        <f t="shared" si="83"/>
        <v>1.4929582550307781</v>
      </c>
      <c r="X182" s="276">
        <f t="shared" si="83"/>
        <v>1.5485536532749138</v>
      </c>
      <c r="Y182" s="276">
        <f t="shared" si="83"/>
        <v>1.6029008400461042</v>
      </c>
      <c r="Z182" s="276">
        <f t="shared" si="83"/>
        <v>1.6561424594937058</v>
      </c>
      <c r="AA182" s="276">
        <f t="shared" si="83"/>
        <v>1.7084933182239963</v>
      </c>
      <c r="AB182" s="276">
        <f t="shared" si="83"/>
        <v>1.7602214986722542</v>
      </c>
      <c r="AC182" s="276">
        <f t="shared" si="83"/>
        <v>1.8115481249213601</v>
      </c>
      <c r="AD182" s="276">
        <f t="shared" si="83"/>
        <v>1.8626566209944579</v>
      </c>
      <c r="AE182" s="276">
        <f t="shared" si="83"/>
        <v>1.913699758145766</v>
      </c>
      <c r="AF182" s="276">
        <f t="shared" si="83"/>
        <v>1.9646269168900337</v>
      </c>
      <c r="AG182" s="276">
        <f t="shared" si="83"/>
        <v>2.0152520120657762</v>
      </c>
      <c r="AH182" s="276">
        <f t="shared" si="83"/>
        <v>2.0654755841266939</v>
      </c>
      <c r="AI182" s="276">
        <f t="shared" si="83"/>
        <v>2.1152522548948562</v>
      </c>
      <c r="AJ182" s="276">
        <f t="shared" si="83"/>
        <v>2.1645695324724725</v>
      </c>
      <c r="AK182" s="276">
        <f t="shared" si="83"/>
        <v>2.2134341352611067</v>
      </c>
      <c r="AL182" s="276">
        <f t="shared" si="83"/>
        <v>2.2618632751805805</v>
      </c>
      <c r="AM182" s="276">
        <f t="shared" si="83"/>
        <v>2.3098791948893522</v>
      </c>
      <c r="AN182" s="276">
        <f t="shared" si="83"/>
        <v>2.3575058264347666</v>
      </c>
      <c r="AO182" s="276">
        <f t="shared" si="83"/>
        <v>2.4047668213402078</v>
      </c>
      <c r="AP182" s="276">
        <f t="shared" si="83"/>
        <v>2.45168445723424</v>
      </c>
      <c r="AQ182" s="276">
        <f t="shared" si="83"/>
        <v>2.4982790959237926</v>
      </c>
      <c r="AR182" s="276">
        <f t="shared" si="83"/>
        <v>2.5445689806155452</v>
      </c>
      <c r="AS182" s="276">
        <f t="shared" si="83"/>
        <v>2.5905702347486708</v>
      </c>
      <c r="AT182" s="276">
        <f t="shared" si="83"/>
        <v>2.636296974292331</v>
      </c>
      <c r="AU182" s="276">
        <f t="shared" si="83"/>
        <v>2.6817614778542089</v>
      </c>
      <c r="AV182" s="276">
        <f t="shared" si="83"/>
        <v>2.7269743802023374</v>
      </c>
      <c r="AW182" s="276">
        <f t="shared" si="83"/>
        <v>2.7719448686020836</v>
      </c>
      <c r="AX182" s="276">
        <f t="shared" si="83"/>
        <v>2.816680870236886</v>
      </c>
      <c r="AY182" s="276">
        <f t="shared" si="83"/>
        <v>2.8611892245979056</v>
      </c>
      <c r="AZ182" s="276">
        <f t="shared" si="83"/>
        <v>2.9054758382145986</v>
      </c>
      <c r="BA182" s="276">
        <f t="shared" si="83"/>
        <v>2.949545821199651</v>
      </c>
      <c r="BB182" s="276">
        <f t="shared" si="83"/>
        <v>2.9934036062909799</v>
      </c>
      <c r="BC182" s="276">
        <f t="shared" si="83"/>
        <v>3.0370530517158647</v>
      </c>
      <c r="BD182" s="276">
        <f t="shared" si="83"/>
        <v>3.0804975294913421</v>
      </c>
      <c r="BE182" s="276">
        <f t="shared" si="83"/>
        <v>3.1237400008499048</v>
      </c>
      <c r="BF182" s="276">
        <f t="shared" si="83"/>
        <v>3.1667830804300836</v>
      </c>
      <c r="BG182" s="276">
        <f t="shared" si="83"/>
        <v>3.2096290907549281</v>
      </c>
      <c r="BH182" s="276">
        <f t="shared" si="83"/>
        <v>3.2522801083734718</v>
      </c>
      <c r="BI182" s="276">
        <f t="shared" si="83"/>
        <v>3.2947380028828039</v>
      </c>
      <c r="BJ182" s="276">
        <f t="shared" si="83"/>
        <v>3.3358979435469598</v>
      </c>
      <c r="BK182" s="276">
        <f t="shared" si="83"/>
        <v>3.376113711517462</v>
      </c>
      <c r="BL182" s="276">
        <f t="shared" si="83"/>
        <v>3.4156248189388152</v>
      </c>
      <c r="BM182" s="276">
        <f t="shared" si="83"/>
        <v>3.4545936975930971</v>
      </c>
      <c r="BN182" s="276">
        <f t="shared" si="83"/>
        <v>3.4931307556251712</v>
      </c>
      <c r="BO182" s="276">
        <f t="shared" si="83"/>
        <v>3.5313112713596313</v>
      </c>
      <c r="BP182" s="276">
        <f t="shared" si="83"/>
        <v>3.5691867890397084</v>
      </c>
      <c r="BQ182" s="276">
        <f t="shared" ref="BQ182:CX182" si="84">SUM(BQ178:BQ181)</f>
        <v>3.6067928087167247</v>
      </c>
      <c r="BR182" s="276">
        <f t="shared" si="84"/>
        <v>3.6441539770389131</v>
      </c>
      <c r="BS182" s="276">
        <f t="shared" si="84"/>
        <v>3.6812875921121235</v>
      </c>
      <c r="BT182" s="276">
        <f t="shared" si="84"/>
        <v>3.7182059706924333</v>
      </c>
      <c r="BU182" s="276">
        <f t="shared" si="84"/>
        <v>3.7549180475041823</v>
      </c>
      <c r="BV182" s="276">
        <f t="shared" si="84"/>
        <v>3.7914304561747549</v>
      </c>
      <c r="BW182" s="276">
        <f t="shared" si="84"/>
        <v>3.827748260148705</v>
      </c>
      <c r="BX182" s="276">
        <f t="shared" si="84"/>
        <v>3.8638754472160182</v>
      </c>
      <c r="BY182" s="276">
        <f t="shared" si="84"/>
        <v>3.8998152643627915</v>
      </c>
      <c r="BZ182" s="276">
        <f t="shared" si="84"/>
        <v>3.9355704447328619</v>
      </c>
      <c r="CA182" s="276">
        <f t="shared" si="84"/>
        <v>3.9711433616695571</v>
      </c>
      <c r="CB182" s="276">
        <f t="shared" si="84"/>
        <v>4.0065361334533129</v>
      </c>
      <c r="CC182" s="276">
        <f t="shared" si="84"/>
        <v>4.0417506946862645</v>
      </c>
      <c r="CD182" s="276">
        <f t="shared" si="84"/>
        <v>4.0767888450999932</v>
      </c>
      <c r="CE182" s="276">
        <f t="shared" si="84"/>
        <v>4.1116522830682687</v>
      </c>
      <c r="CF182" s="276">
        <f t="shared" si="84"/>
        <v>4.1463426287468259</v>
      </c>
      <c r="CG182" s="276">
        <f t="shared" si="84"/>
        <v>4.1808614401683419</v>
      </c>
      <c r="CH182" s="276">
        <f t="shared" si="84"/>
        <v>4.2152102245440792</v>
      </c>
      <c r="CI182" s="276">
        <f t="shared" si="84"/>
        <v>4.2493904462961645</v>
      </c>
      <c r="CJ182" s="276">
        <f t="shared" si="84"/>
        <v>4.2834035328528426</v>
      </c>
      <c r="CK182" s="276">
        <f t="shared" si="84"/>
        <v>4.3172508789066582</v>
      </c>
      <c r="CL182" s="276">
        <f t="shared" si="84"/>
        <v>4.3509338496107572</v>
      </c>
      <c r="CM182" s="276">
        <f t="shared" si="84"/>
        <v>4.3844537830364434</v>
      </c>
      <c r="CN182" s="276">
        <f t="shared" si="84"/>
        <v>4.4178119921121528</v>
      </c>
      <c r="CO182" s="276">
        <f t="shared" si="84"/>
        <v>4.4510097661942982</v>
      </c>
      <c r="CP182" s="276">
        <f t="shared" si="84"/>
        <v>4.4840483723731035</v>
      </c>
      <c r="CQ182" s="276">
        <f t="shared" si="84"/>
        <v>4.5169290565845071</v>
      </c>
      <c r="CR182" s="276">
        <f t="shared" si="84"/>
        <v>4.5496530445773002</v>
      </c>
      <c r="CS182" s="276">
        <f t="shared" si="84"/>
        <v>4.5822215427698767</v>
      </c>
      <c r="CT182" s="276">
        <f t="shared" si="84"/>
        <v>4.6146357390207644</v>
      </c>
      <c r="CU182" s="276">
        <f t="shared" si="84"/>
        <v>4.646896803330165</v>
      </c>
      <c r="CV182" s="276">
        <f t="shared" si="84"/>
        <v>4.6790058884849541</v>
      </c>
      <c r="CW182" s="276">
        <f t="shared" si="84"/>
        <v>4.7109641306562597</v>
      </c>
      <c r="CX182" s="276">
        <f t="shared" si="84"/>
        <v>4.729877283749218</v>
      </c>
      <c r="CY182" s="276"/>
      <c r="CZ182" s="276"/>
      <c r="DA182" s="276"/>
      <c r="DB182" s="276"/>
      <c r="DC182" s="276"/>
      <c r="DD182" s="276"/>
      <c r="DE182" s="276"/>
      <c r="DF182" s="276"/>
      <c r="DG182" s="276"/>
      <c r="DH182" s="276"/>
      <c r="DI182" s="276"/>
      <c r="DJ182" s="276"/>
      <c r="DK182" s="276"/>
      <c r="DL182" s="276"/>
      <c r="DM182" s="276"/>
      <c r="DN182" s="276"/>
      <c r="DO182" s="276"/>
      <c r="DP182" s="276"/>
      <c r="DQ182" s="276"/>
      <c r="DR182" s="276"/>
    </row>
    <row r="184" spans="1:122" s="263" customFormat="1">
      <c r="A184" s="262"/>
      <c r="N184" s="264"/>
      <c r="O184" s="264"/>
      <c r="P184" s="264"/>
      <c r="Q184" s="264"/>
      <c r="R184" s="264"/>
      <c r="S184" s="264"/>
      <c r="T184" s="264"/>
      <c r="U184" s="264"/>
      <c r="V184" s="2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1"/>
  <dimension ref="A1:DR184"/>
  <sheetViews>
    <sheetView zoomScale="85" zoomScaleNormal="85" workbookViewId="0">
      <pane xSplit="1" ySplit="3" topLeftCell="B130" activePane="bottomRight" state="frozen"/>
      <selection pane="topRight" activeCell="B1" sqref="B1"/>
      <selection pane="bottomLeft" activeCell="A4" sqref="A4"/>
      <selection pane="bottomRight" activeCell="A136" sqref="A136:XFD139"/>
    </sheetView>
  </sheetViews>
  <sheetFormatPr defaultColWidth="10.28515625" defaultRowHeight="13.5"/>
  <cols>
    <col min="1" max="1" width="56.140625" style="74" customWidth="1"/>
    <col min="2" max="2" width="11.85546875" style="75" customWidth="1"/>
    <col min="3" max="3" width="12.7109375" style="75" customWidth="1"/>
    <col min="4" max="4" width="12.5703125" style="75" customWidth="1"/>
    <col min="5" max="60" width="10.5703125" style="75" customWidth="1"/>
    <col min="61" max="61" width="11.5703125" style="75" bestFit="1" customWidth="1"/>
    <col min="62" max="16384" width="10.28515625" style="75"/>
  </cols>
  <sheetData>
    <row r="1" spans="1:102">
      <c r="A1" s="74" t="s">
        <v>0</v>
      </c>
      <c r="B1" s="75" t="s">
        <v>221</v>
      </c>
    </row>
    <row r="2" spans="1:102" s="77" customFormat="1">
      <c r="A2" s="76">
        <v>0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  <c r="T2" s="77">
        <v>19</v>
      </c>
      <c r="U2" s="77">
        <v>20</v>
      </c>
      <c r="V2" s="77">
        <v>21</v>
      </c>
      <c r="W2" s="77">
        <v>22</v>
      </c>
      <c r="X2" s="77">
        <v>23</v>
      </c>
      <c r="Y2" s="77">
        <v>24</v>
      </c>
      <c r="Z2" s="77">
        <v>25</v>
      </c>
      <c r="AA2" s="77">
        <v>26</v>
      </c>
      <c r="AB2" s="77">
        <v>27</v>
      </c>
      <c r="AC2" s="77">
        <v>28</v>
      </c>
      <c r="AD2" s="77">
        <v>29</v>
      </c>
      <c r="AE2" s="77">
        <v>30</v>
      </c>
      <c r="AF2" s="77">
        <v>31</v>
      </c>
      <c r="AG2" s="77">
        <v>32</v>
      </c>
      <c r="AH2" s="77">
        <v>33</v>
      </c>
      <c r="AI2" s="77">
        <v>34</v>
      </c>
      <c r="AJ2" s="77">
        <v>35</v>
      </c>
      <c r="AK2" s="77">
        <v>36</v>
      </c>
      <c r="AL2" s="77">
        <v>37</v>
      </c>
      <c r="AM2" s="77">
        <v>38</v>
      </c>
      <c r="AN2" s="77">
        <v>39</v>
      </c>
      <c r="AO2" s="77">
        <f>+AN2+1</f>
        <v>40</v>
      </c>
      <c r="AP2" s="77">
        <f t="shared" ref="AP2:BI2" si="0">+AO2+1</f>
        <v>41</v>
      </c>
      <c r="AQ2" s="77">
        <f t="shared" si="0"/>
        <v>42</v>
      </c>
      <c r="AR2" s="77">
        <f t="shared" si="0"/>
        <v>43</v>
      </c>
      <c r="AS2" s="77">
        <f t="shared" si="0"/>
        <v>44</v>
      </c>
      <c r="AT2" s="77">
        <f t="shared" si="0"/>
        <v>45</v>
      </c>
      <c r="AU2" s="77">
        <f t="shared" si="0"/>
        <v>46</v>
      </c>
      <c r="AV2" s="77">
        <f t="shared" si="0"/>
        <v>47</v>
      </c>
      <c r="AW2" s="77">
        <f t="shared" si="0"/>
        <v>48</v>
      </c>
      <c r="AX2" s="77">
        <f t="shared" si="0"/>
        <v>49</v>
      </c>
      <c r="AY2" s="77">
        <f t="shared" si="0"/>
        <v>50</v>
      </c>
      <c r="AZ2" s="77">
        <f t="shared" si="0"/>
        <v>51</v>
      </c>
      <c r="BA2" s="77">
        <f t="shared" si="0"/>
        <v>52</v>
      </c>
      <c r="BB2" s="77">
        <f t="shared" si="0"/>
        <v>53</v>
      </c>
      <c r="BC2" s="77">
        <f t="shared" si="0"/>
        <v>54</v>
      </c>
      <c r="BD2" s="77">
        <f t="shared" si="0"/>
        <v>55</v>
      </c>
      <c r="BE2" s="77">
        <f t="shared" si="0"/>
        <v>56</v>
      </c>
      <c r="BF2" s="77">
        <f t="shared" si="0"/>
        <v>57</v>
      </c>
      <c r="BG2" s="77">
        <f t="shared" si="0"/>
        <v>58</v>
      </c>
      <c r="BH2" s="77">
        <f t="shared" si="0"/>
        <v>59</v>
      </c>
      <c r="BI2" s="77">
        <f t="shared" si="0"/>
        <v>60</v>
      </c>
    </row>
    <row r="3" spans="1:102" s="79" customFormat="1" ht="15">
      <c r="A3" s="78"/>
      <c r="B3" s="79">
        <v>2005</v>
      </c>
      <c r="C3" s="79">
        <f>+B3+10</f>
        <v>2015</v>
      </c>
      <c r="D3" s="79">
        <f t="shared" ref="D3:BO3" si="1">+C3+10</f>
        <v>2025</v>
      </c>
      <c r="E3" s="79">
        <f t="shared" si="1"/>
        <v>2035</v>
      </c>
      <c r="F3" s="79">
        <f t="shared" si="1"/>
        <v>2045</v>
      </c>
      <c r="G3" s="79">
        <f t="shared" si="1"/>
        <v>2055</v>
      </c>
      <c r="H3" s="79">
        <f t="shared" si="1"/>
        <v>2065</v>
      </c>
      <c r="I3" s="79">
        <f t="shared" si="1"/>
        <v>2075</v>
      </c>
      <c r="J3" s="79">
        <f t="shared" si="1"/>
        <v>2085</v>
      </c>
      <c r="K3" s="79">
        <f t="shared" si="1"/>
        <v>2095</v>
      </c>
      <c r="L3" s="79">
        <f t="shared" si="1"/>
        <v>2105</v>
      </c>
      <c r="M3" s="79">
        <f t="shared" si="1"/>
        <v>2115</v>
      </c>
      <c r="N3" s="79">
        <f t="shared" si="1"/>
        <v>2125</v>
      </c>
      <c r="O3" s="79">
        <f t="shared" si="1"/>
        <v>2135</v>
      </c>
      <c r="P3" s="79">
        <f t="shared" si="1"/>
        <v>2145</v>
      </c>
      <c r="Q3" s="79">
        <f t="shared" si="1"/>
        <v>2155</v>
      </c>
      <c r="R3" s="79">
        <f t="shared" si="1"/>
        <v>2165</v>
      </c>
      <c r="S3" s="79">
        <f t="shared" si="1"/>
        <v>2175</v>
      </c>
      <c r="T3" s="79">
        <f t="shared" si="1"/>
        <v>2185</v>
      </c>
      <c r="U3" s="79">
        <f t="shared" si="1"/>
        <v>2195</v>
      </c>
      <c r="V3" s="79">
        <f t="shared" si="1"/>
        <v>2205</v>
      </c>
      <c r="W3" s="79">
        <f t="shared" si="1"/>
        <v>2215</v>
      </c>
      <c r="X3" s="79">
        <f t="shared" si="1"/>
        <v>2225</v>
      </c>
      <c r="Y3" s="79">
        <f t="shared" si="1"/>
        <v>2235</v>
      </c>
      <c r="Z3" s="79">
        <f t="shared" si="1"/>
        <v>2245</v>
      </c>
      <c r="AA3" s="79">
        <f t="shared" si="1"/>
        <v>2255</v>
      </c>
      <c r="AB3" s="79">
        <f t="shared" si="1"/>
        <v>2265</v>
      </c>
      <c r="AC3" s="79">
        <f t="shared" si="1"/>
        <v>2275</v>
      </c>
      <c r="AD3" s="79">
        <f t="shared" si="1"/>
        <v>2285</v>
      </c>
      <c r="AE3" s="79">
        <f t="shared" si="1"/>
        <v>2295</v>
      </c>
      <c r="AF3" s="79">
        <f t="shared" si="1"/>
        <v>2305</v>
      </c>
      <c r="AG3" s="79">
        <f t="shared" si="1"/>
        <v>2315</v>
      </c>
      <c r="AH3" s="79">
        <f t="shared" si="1"/>
        <v>2325</v>
      </c>
      <c r="AI3" s="79">
        <f t="shared" si="1"/>
        <v>2335</v>
      </c>
      <c r="AJ3" s="79">
        <f t="shared" si="1"/>
        <v>2345</v>
      </c>
      <c r="AK3" s="79">
        <f t="shared" si="1"/>
        <v>2355</v>
      </c>
      <c r="AL3" s="79">
        <f t="shared" si="1"/>
        <v>2365</v>
      </c>
      <c r="AM3" s="79">
        <f t="shared" si="1"/>
        <v>2375</v>
      </c>
      <c r="AN3" s="79">
        <f t="shared" si="1"/>
        <v>2385</v>
      </c>
      <c r="AO3" s="79">
        <f t="shared" si="1"/>
        <v>2395</v>
      </c>
      <c r="AP3" s="79">
        <f t="shared" si="1"/>
        <v>2405</v>
      </c>
      <c r="AQ3" s="79">
        <f t="shared" si="1"/>
        <v>2415</v>
      </c>
      <c r="AR3" s="79">
        <f t="shared" si="1"/>
        <v>2425</v>
      </c>
      <c r="AS3" s="79">
        <f t="shared" si="1"/>
        <v>2435</v>
      </c>
      <c r="AT3" s="79">
        <f t="shared" si="1"/>
        <v>2445</v>
      </c>
      <c r="AU3" s="79">
        <f t="shared" si="1"/>
        <v>2455</v>
      </c>
      <c r="AV3" s="79">
        <f t="shared" si="1"/>
        <v>2465</v>
      </c>
      <c r="AW3" s="79">
        <f t="shared" si="1"/>
        <v>2475</v>
      </c>
      <c r="AX3" s="79">
        <f t="shared" si="1"/>
        <v>2485</v>
      </c>
      <c r="AY3" s="79">
        <f t="shared" si="1"/>
        <v>2495</v>
      </c>
      <c r="AZ3" s="79">
        <f t="shared" si="1"/>
        <v>2505</v>
      </c>
      <c r="BA3" s="79">
        <f t="shared" si="1"/>
        <v>2515</v>
      </c>
      <c r="BB3" s="79">
        <f t="shared" si="1"/>
        <v>2525</v>
      </c>
      <c r="BC3" s="79">
        <f t="shared" si="1"/>
        <v>2535</v>
      </c>
      <c r="BD3" s="79">
        <f t="shared" si="1"/>
        <v>2545</v>
      </c>
      <c r="BE3" s="79">
        <f t="shared" si="1"/>
        <v>2555</v>
      </c>
      <c r="BF3" s="79">
        <f t="shared" si="1"/>
        <v>2565</v>
      </c>
      <c r="BG3" s="79">
        <f t="shared" si="1"/>
        <v>2575</v>
      </c>
      <c r="BH3" s="79">
        <f t="shared" si="1"/>
        <v>2585</v>
      </c>
      <c r="BI3" s="79">
        <f t="shared" si="1"/>
        <v>2595</v>
      </c>
      <c r="BJ3" s="79">
        <f t="shared" si="1"/>
        <v>2605</v>
      </c>
      <c r="BK3" s="79">
        <f t="shared" si="1"/>
        <v>2615</v>
      </c>
      <c r="BL3" s="79">
        <f t="shared" si="1"/>
        <v>2625</v>
      </c>
      <c r="BM3" s="79">
        <f t="shared" si="1"/>
        <v>2635</v>
      </c>
      <c r="BN3" s="79">
        <f t="shared" si="1"/>
        <v>2645</v>
      </c>
      <c r="BO3" s="79">
        <f t="shared" si="1"/>
        <v>2655</v>
      </c>
      <c r="BP3" s="79">
        <f t="shared" ref="BP3:CX3" si="2">+BO3+10</f>
        <v>2665</v>
      </c>
      <c r="BQ3" s="79">
        <f t="shared" si="2"/>
        <v>2675</v>
      </c>
      <c r="BR3" s="79">
        <f t="shared" si="2"/>
        <v>2685</v>
      </c>
      <c r="BS3" s="79">
        <f t="shared" si="2"/>
        <v>2695</v>
      </c>
      <c r="BT3" s="79">
        <f t="shared" si="2"/>
        <v>2705</v>
      </c>
      <c r="BU3" s="79">
        <f t="shared" si="2"/>
        <v>2715</v>
      </c>
      <c r="BV3" s="79">
        <f t="shared" si="2"/>
        <v>2725</v>
      </c>
      <c r="BW3" s="79">
        <f t="shared" si="2"/>
        <v>2735</v>
      </c>
      <c r="BX3" s="79">
        <f t="shared" si="2"/>
        <v>2745</v>
      </c>
      <c r="BY3" s="79">
        <f t="shared" si="2"/>
        <v>2755</v>
      </c>
      <c r="BZ3" s="79">
        <f t="shared" si="2"/>
        <v>2765</v>
      </c>
      <c r="CA3" s="79">
        <f t="shared" si="2"/>
        <v>2775</v>
      </c>
      <c r="CB3" s="79">
        <f t="shared" si="2"/>
        <v>2785</v>
      </c>
      <c r="CC3" s="79">
        <f t="shared" si="2"/>
        <v>2795</v>
      </c>
      <c r="CD3" s="79">
        <f t="shared" si="2"/>
        <v>2805</v>
      </c>
      <c r="CE3" s="79">
        <f t="shared" si="2"/>
        <v>2815</v>
      </c>
      <c r="CF3" s="79">
        <f t="shared" si="2"/>
        <v>2825</v>
      </c>
      <c r="CG3" s="79">
        <f t="shared" si="2"/>
        <v>2835</v>
      </c>
      <c r="CH3" s="79">
        <f t="shared" si="2"/>
        <v>2845</v>
      </c>
      <c r="CI3" s="79">
        <f t="shared" si="2"/>
        <v>2855</v>
      </c>
      <c r="CJ3" s="79">
        <f t="shared" si="2"/>
        <v>2865</v>
      </c>
      <c r="CK3" s="79">
        <f t="shared" si="2"/>
        <v>2875</v>
      </c>
      <c r="CL3" s="79">
        <f t="shared" si="2"/>
        <v>2885</v>
      </c>
      <c r="CM3" s="79">
        <f t="shared" si="2"/>
        <v>2895</v>
      </c>
      <c r="CN3" s="79">
        <f t="shared" si="2"/>
        <v>2905</v>
      </c>
      <c r="CO3" s="79">
        <f t="shared" si="2"/>
        <v>2915</v>
      </c>
      <c r="CP3" s="79">
        <f t="shared" si="2"/>
        <v>2925</v>
      </c>
      <c r="CQ3" s="79">
        <f t="shared" si="2"/>
        <v>2935</v>
      </c>
      <c r="CR3" s="79">
        <f t="shared" si="2"/>
        <v>2945</v>
      </c>
      <c r="CS3" s="79">
        <f t="shared" si="2"/>
        <v>2955</v>
      </c>
      <c r="CT3" s="79">
        <f t="shared" si="2"/>
        <v>2965</v>
      </c>
      <c r="CU3" s="79">
        <f t="shared" si="2"/>
        <v>2975</v>
      </c>
      <c r="CV3" s="79">
        <f t="shared" si="2"/>
        <v>2985</v>
      </c>
      <c r="CW3" s="79">
        <f t="shared" si="2"/>
        <v>2995</v>
      </c>
      <c r="CX3" s="79">
        <f t="shared" si="2"/>
        <v>3005</v>
      </c>
    </row>
    <row r="4" spans="1:102" s="81" customFormat="1" ht="15">
      <c r="A4" s="80" t="s">
        <v>1</v>
      </c>
    </row>
    <row r="5" spans="1:102" s="81" customFormat="1" ht="15">
      <c r="A5" s="80"/>
      <c r="C5" s="82"/>
      <c r="D5" s="83"/>
    </row>
    <row r="6" spans="1:102" s="81" customFormat="1" ht="15">
      <c r="A6" s="80"/>
      <c r="B6" s="235"/>
      <c r="C6" s="128"/>
      <c r="D6" s="84"/>
    </row>
    <row r="7" spans="1:102" s="81" customFormat="1" ht="15">
      <c r="A7" s="80"/>
      <c r="B7" s="236"/>
      <c r="C7" s="84"/>
      <c r="D7" s="85"/>
    </row>
    <row r="8" spans="1:102" s="236" customFormat="1" ht="15">
      <c r="A8" s="238" t="s">
        <v>2</v>
      </c>
    </row>
    <row r="9" spans="1:102" s="97" customFormat="1" ht="15">
      <c r="A9" s="96" t="s">
        <v>136</v>
      </c>
      <c r="B9" s="236">
        <f>+Parameters!B25</f>
        <v>0.3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</row>
    <row r="10" spans="1:102" s="236" customFormat="1" ht="15">
      <c r="A10" s="96" t="s">
        <v>133</v>
      </c>
      <c r="B10" s="236">
        <f>+Parameters!B26</f>
        <v>0.1</v>
      </c>
    </row>
    <row r="11" spans="1:102" s="97" customFormat="1" ht="15">
      <c r="A11" s="97" t="s">
        <v>137</v>
      </c>
      <c r="B11" s="236">
        <f>+Parameters!B27</f>
        <v>55.34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</row>
    <row r="12" spans="1:102" s="97" customFormat="1" ht="15">
      <c r="A12" s="97" t="str">
        <f>+Parameters!A29</f>
        <v>Initial real interest rate (percent per decade annualized)</v>
      </c>
      <c r="B12" s="236">
        <f>+Parameters!B29</f>
        <v>0.05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</row>
    <row r="13" spans="1:102" s="97" customFormat="1" ht="15">
      <c r="A13" s="97" t="s">
        <v>138</v>
      </c>
      <c r="B13" s="236">
        <f>+Parameters!B30</f>
        <v>97.3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</row>
    <row r="14" spans="1:102" s="97" customFormat="1" ht="15">
      <c r="A14" s="97" t="s">
        <v>139</v>
      </c>
      <c r="B14" s="236">
        <f>+Parameters!B31</f>
        <v>3.0321959190644031E-2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</row>
    <row r="15" spans="1:102" s="240" customFormat="1" ht="15">
      <c r="A15" s="239" t="s">
        <v>37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</row>
    <row r="16" spans="1:102" s="97" customFormat="1" ht="15">
      <c r="A16" s="96" t="s">
        <v>38</v>
      </c>
      <c r="B16" s="236">
        <f>+B17</f>
        <v>1.4999999999999999E-2</v>
      </c>
      <c r="C16" s="236">
        <f>+B16</f>
        <v>1.4999999999999999E-2</v>
      </c>
      <c r="D16" s="236">
        <f t="shared" ref="D16:BI16" si="3">+C16</f>
        <v>1.4999999999999999E-2</v>
      </c>
      <c r="E16" s="236">
        <f t="shared" si="3"/>
        <v>1.4999999999999999E-2</v>
      </c>
      <c r="F16" s="236">
        <f t="shared" si="3"/>
        <v>1.4999999999999999E-2</v>
      </c>
      <c r="G16" s="236">
        <f t="shared" si="3"/>
        <v>1.4999999999999999E-2</v>
      </c>
      <c r="H16" s="236">
        <f t="shared" si="3"/>
        <v>1.4999999999999999E-2</v>
      </c>
      <c r="I16" s="236">
        <f t="shared" si="3"/>
        <v>1.4999999999999999E-2</v>
      </c>
      <c r="J16" s="236">
        <f t="shared" si="3"/>
        <v>1.4999999999999999E-2</v>
      </c>
      <c r="K16" s="236">
        <f t="shared" si="3"/>
        <v>1.4999999999999999E-2</v>
      </c>
      <c r="L16" s="236">
        <f t="shared" si="3"/>
        <v>1.4999999999999999E-2</v>
      </c>
      <c r="M16" s="236">
        <f t="shared" si="3"/>
        <v>1.4999999999999999E-2</v>
      </c>
      <c r="N16" s="236">
        <f t="shared" si="3"/>
        <v>1.4999999999999999E-2</v>
      </c>
      <c r="O16" s="236">
        <f t="shared" si="3"/>
        <v>1.4999999999999999E-2</v>
      </c>
      <c r="P16" s="236">
        <f t="shared" si="3"/>
        <v>1.4999999999999999E-2</v>
      </c>
      <c r="Q16" s="236">
        <f t="shared" si="3"/>
        <v>1.4999999999999999E-2</v>
      </c>
      <c r="R16" s="236">
        <f t="shared" si="3"/>
        <v>1.4999999999999999E-2</v>
      </c>
      <c r="S16" s="236">
        <f t="shared" si="3"/>
        <v>1.4999999999999999E-2</v>
      </c>
      <c r="T16" s="236">
        <f t="shared" si="3"/>
        <v>1.4999999999999999E-2</v>
      </c>
      <c r="U16" s="236">
        <f t="shared" si="3"/>
        <v>1.4999999999999999E-2</v>
      </c>
      <c r="V16" s="236">
        <f t="shared" si="3"/>
        <v>1.4999999999999999E-2</v>
      </c>
      <c r="W16" s="236">
        <f t="shared" si="3"/>
        <v>1.4999999999999999E-2</v>
      </c>
      <c r="X16" s="236">
        <f t="shared" si="3"/>
        <v>1.4999999999999999E-2</v>
      </c>
      <c r="Y16" s="236">
        <f t="shared" si="3"/>
        <v>1.4999999999999999E-2</v>
      </c>
      <c r="Z16" s="236">
        <f t="shared" si="3"/>
        <v>1.4999999999999999E-2</v>
      </c>
      <c r="AA16" s="236">
        <f t="shared" si="3"/>
        <v>1.4999999999999999E-2</v>
      </c>
      <c r="AB16" s="236">
        <f t="shared" si="3"/>
        <v>1.4999999999999999E-2</v>
      </c>
      <c r="AC16" s="236">
        <f t="shared" si="3"/>
        <v>1.4999999999999999E-2</v>
      </c>
      <c r="AD16" s="236">
        <f t="shared" si="3"/>
        <v>1.4999999999999999E-2</v>
      </c>
      <c r="AE16" s="236">
        <f t="shared" si="3"/>
        <v>1.4999999999999999E-2</v>
      </c>
      <c r="AF16" s="236">
        <f t="shared" si="3"/>
        <v>1.4999999999999999E-2</v>
      </c>
      <c r="AG16" s="236">
        <f t="shared" si="3"/>
        <v>1.4999999999999999E-2</v>
      </c>
      <c r="AH16" s="236">
        <f t="shared" si="3"/>
        <v>1.4999999999999999E-2</v>
      </c>
      <c r="AI16" s="236">
        <f t="shared" si="3"/>
        <v>1.4999999999999999E-2</v>
      </c>
      <c r="AJ16" s="236">
        <f t="shared" si="3"/>
        <v>1.4999999999999999E-2</v>
      </c>
      <c r="AK16" s="236">
        <f t="shared" si="3"/>
        <v>1.4999999999999999E-2</v>
      </c>
      <c r="AL16" s="236">
        <f t="shared" si="3"/>
        <v>1.4999999999999999E-2</v>
      </c>
      <c r="AM16" s="236">
        <f t="shared" si="3"/>
        <v>1.4999999999999999E-2</v>
      </c>
      <c r="AN16" s="236">
        <f t="shared" si="3"/>
        <v>1.4999999999999999E-2</v>
      </c>
      <c r="AO16" s="236">
        <f t="shared" si="3"/>
        <v>1.4999999999999999E-2</v>
      </c>
      <c r="AP16" s="236">
        <f t="shared" si="3"/>
        <v>1.4999999999999999E-2</v>
      </c>
      <c r="AQ16" s="236">
        <f t="shared" si="3"/>
        <v>1.4999999999999999E-2</v>
      </c>
      <c r="AR16" s="236">
        <f t="shared" si="3"/>
        <v>1.4999999999999999E-2</v>
      </c>
      <c r="AS16" s="236">
        <f t="shared" si="3"/>
        <v>1.4999999999999999E-2</v>
      </c>
      <c r="AT16" s="236">
        <f t="shared" si="3"/>
        <v>1.4999999999999999E-2</v>
      </c>
      <c r="AU16" s="236">
        <f t="shared" si="3"/>
        <v>1.4999999999999999E-2</v>
      </c>
      <c r="AV16" s="236">
        <f t="shared" si="3"/>
        <v>1.4999999999999999E-2</v>
      </c>
      <c r="AW16" s="236">
        <f t="shared" si="3"/>
        <v>1.4999999999999999E-2</v>
      </c>
      <c r="AX16" s="236">
        <f t="shared" si="3"/>
        <v>1.4999999999999999E-2</v>
      </c>
      <c r="AY16" s="236">
        <f t="shared" si="3"/>
        <v>1.4999999999999999E-2</v>
      </c>
      <c r="AZ16" s="236">
        <f t="shared" si="3"/>
        <v>1.4999999999999999E-2</v>
      </c>
      <c r="BA16" s="236">
        <f t="shared" si="3"/>
        <v>1.4999999999999999E-2</v>
      </c>
      <c r="BB16" s="236">
        <f t="shared" si="3"/>
        <v>1.4999999999999999E-2</v>
      </c>
      <c r="BC16" s="236">
        <f t="shared" si="3"/>
        <v>1.4999999999999999E-2</v>
      </c>
      <c r="BD16" s="236">
        <f t="shared" si="3"/>
        <v>1.4999999999999999E-2</v>
      </c>
      <c r="BE16" s="236">
        <f t="shared" si="3"/>
        <v>1.4999999999999999E-2</v>
      </c>
      <c r="BF16" s="236">
        <f t="shared" si="3"/>
        <v>1.4999999999999999E-2</v>
      </c>
      <c r="BG16" s="236">
        <f t="shared" si="3"/>
        <v>1.4999999999999999E-2</v>
      </c>
      <c r="BH16" s="236">
        <f t="shared" si="3"/>
        <v>1.4999999999999999E-2</v>
      </c>
      <c r="BI16" s="236">
        <f t="shared" si="3"/>
        <v>1.4999999999999999E-2</v>
      </c>
    </row>
    <row r="17" spans="1:61" s="97" customFormat="1" ht="15">
      <c r="A17" s="96" t="s">
        <v>146</v>
      </c>
      <c r="B17" s="236">
        <f>+Parameters!B34</f>
        <v>1.4999999999999999E-2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</row>
    <row r="18" spans="1:61" s="242" customFormat="1" ht="15">
      <c r="A18" s="241" t="s">
        <v>39</v>
      </c>
      <c r="B18" s="236">
        <v>1</v>
      </c>
      <c r="C18" s="236">
        <f>B18/(1+B16)^10</f>
        <v>0.86166723172218462</v>
      </c>
      <c r="D18" s="236">
        <f t="shared" ref="D18:BI18" si="4">C18/(1+C16)^10</f>
        <v>0.74247041822377302</v>
      </c>
      <c r="E18" s="236">
        <f t="shared" si="4"/>
        <v>0.63976242990649113</v>
      </c>
      <c r="F18" s="236">
        <f t="shared" si="4"/>
        <v>0.55126232193738434</v>
      </c>
      <c r="G18" s="236">
        <f t="shared" si="4"/>
        <v>0.4750046788965297</v>
      </c>
      <c r="H18" s="236">
        <f t="shared" si="4"/>
        <v>0.40929596671985796</v>
      </c>
      <c r="I18" s="236">
        <f t="shared" si="4"/>
        <v>0.35267692259855543</v>
      </c>
      <c r="J18" s="236">
        <f t="shared" si="4"/>
        <v>0.30389014758779642</v>
      </c>
      <c r="K18" s="236">
        <f t="shared" si="4"/>
        <v>0.26185218221962264</v>
      </c>
      <c r="L18" s="236">
        <f t="shared" si="4"/>
        <v>0.2256294449735953</v>
      </c>
      <c r="M18" s="236">
        <f t="shared" si="4"/>
        <v>0.19441749924541085</v>
      </c>
      <c r="N18" s="236">
        <f t="shared" si="4"/>
        <v>0.16752318837314309</v>
      </c>
      <c r="O18" s="236">
        <f t="shared" si="4"/>
        <v>0.14434924197476026</v>
      </c>
      <c r="P18" s="236">
        <f t="shared" si="4"/>
        <v>0.12438101173358745</v>
      </c>
      <c r="Q18" s="236">
        <f t="shared" si="4"/>
        <v>0.10717504205928487</v>
      </c>
      <c r="R18" s="236">
        <f t="shared" si="4"/>
        <v>9.234922180093269E-2</v>
      </c>
      <c r="S18" s="236">
        <f t="shared" si="4"/>
        <v>7.9574298300907689E-2</v>
      </c>
      <c r="T18" s="236">
        <f t="shared" si="4"/>
        <v>6.8566565333178467E-2</v>
      </c>
      <c r="U18" s="236">
        <f t="shared" si="4"/>
        <v>5.9081562539338203E-2</v>
      </c>
      <c r="V18" s="236">
        <f t="shared" si="4"/>
        <v>5.0908646439092674E-2</v>
      </c>
      <c r="W18" s="236">
        <f t="shared" si="4"/>
        <v>4.386631244789644E-2</v>
      </c>
      <c r="X18" s="236">
        <f t="shared" si="4"/>
        <v>3.7798164012839336E-2</v>
      </c>
      <c r="Y18" s="236">
        <f t="shared" si="4"/>
        <v>3.2569439349124374E-2</v>
      </c>
      <c r="Z18" s="236">
        <f t="shared" si="4"/>
        <v>2.8064018642703591E-2</v>
      </c>
      <c r="AA18" s="236">
        <f t="shared" si="4"/>
        <v>2.4181845254858184E-2</v>
      </c>
      <c r="AB18" s="236">
        <f t="shared" si="4"/>
        <v>2.0836703658687897E-2</v>
      </c>
      <c r="AC18" s="236">
        <f t="shared" si="4"/>
        <v>1.7954304759797118E-2</v>
      </c>
      <c r="AD18" s="236">
        <f t="shared" si="4"/>
        <v>1.5470636079870826E-2</v>
      </c>
      <c r="AE18" s="236">
        <f t="shared" si="4"/>
        <v>1.3330540163923646E-2</v>
      </c>
      <c r="AF18" s="236">
        <f t="shared" si="4"/>
        <v>1.1486489640409485E-2</v>
      </c>
      <c r="AG18" s="236">
        <f t="shared" si="4"/>
        <v>9.8975317306571921E-3</v>
      </c>
      <c r="AH18" s="236">
        <f t="shared" si="4"/>
        <v>8.5283787672378666E-3</v>
      </c>
      <c r="AI18" s="236">
        <f t="shared" si="4"/>
        <v>7.3486245234441099E-3</v>
      </c>
      <c r="AJ18" s="236">
        <f t="shared" si="4"/>
        <v>6.3320689500818445E-3</v>
      </c>
      <c r="AK18" s="236">
        <f t="shared" si="4"/>
        <v>5.4561363232910227E-3</v>
      </c>
      <c r="AL18" s="236">
        <f t="shared" si="4"/>
        <v>4.7013738815890344E-3</v>
      </c>
      <c r="AM18" s="236">
        <f t="shared" si="4"/>
        <v>4.0510198178398049E-3</v>
      </c>
      <c r="AN18" s="236">
        <f t="shared" si="4"/>
        <v>3.4906310320897333E-3</v>
      </c>
      <c r="AO18" s="236">
        <f t="shared" si="4"/>
        <v>3.0077623783843128E-3</v>
      </c>
      <c r="AP18" s="236">
        <f t="shared" si="4"/>
        <v>2.591690282260545E-3</v>
      </c>
      <c r="AQ18" s="236">
        <f t="shared" si="4"/>
        <v>2.2331745909967313E-3</v>
      </c>
      <c r="AR18" s="236">
        <f t="shared" si="4"/>
        <v>1.9242533677764754E-3</v>
      </c>
      <c r="AS18" s="236">
        <f t="shared" si="4"/>
        <v>1.6580660725440464E-3</v>
      </c>
      <c r="AT18" s="236">
        <f t="shared" si="4"/>
        <v>1.4287012027415034E-3</v>
      </c>
      <c r="AU18" s="236">
        <f t="shared" si="4"/>
        <v>1.2310650103244268E-3</v>
      </c>
      <c r="AV18" s="236">
        <f t="shared" si="4"/>
        <v>1.0607683795162916E-3</v>
      </c>
      <c r="AW18" s="236">
        <f t="shared" si="4"/>
        <v>9.140293530762307E-4</v>
      </c>
      <c r="AX18" s="236">
        <f t="shared" si="4"/>
        <v>7.8758914237801497E-4</v>
      </c>
      <c r="AY18" s="236">
        <f t="shared" si="4"/>
        <v>6.7863975604731371E-4</v>
      </c>
      <c r="AZ18" s="236">
        <f t="shared" si="4"/>
        <v>5.8476163992990751E-4</v>
      </c>
      <c r="BA18" s="236">
        <f t="shared" si="4"/>
        <v>5.0386994349572826E-4</v>
      </c>
      <c r="BB18" s="236">
        <f t="shared" si="4"/>
        <v>4.3416821935997774E-4</v>
      </c>
      <c r="BC18" s="236">
        <f t="shared" si="4"/>
        <v>3.741085276776622E-4</v>
      </c>
      <c r="BD18" s="236">
        <f t="shared" si="4"/>
        <v>3.223570594076735E-4</v>
      </c>
      <c r="BE18" s="236">
        <f t="shared" si="4"/>
        <v>2.7776451500591384E-4</v>
      </c>
      <c r="BF18" s="236">
        <f t="shared" si="4"/>
        <v>2.3934058071580099E-4</v>
      </c>
      <c r="BG18" s="236">
        <f t="shared" si="4"/>
        <v>2.0623193562416432E-4</v>
      </c>
      <c r="BH18" s="236">
        <f t="shared" si="4"/>
        <v>1.7770330106198147E-4</v>
      </c>
      <c r="BI18" s="236">
        <f t="shared" si="4"/>
        <v>1.5312111149397154E-4</v>
      </c>
    </row>
    <row r="19" spans="1:61" s="97" customFormat="1" ht="15">
      <c r="A19" s="96" t="s">
        <v>66</v>
      </c>
      <c r="B19" s="236">
        <f>+Parameters!B35</f>
        <v>1.5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</row>
    <row r="20" spans="1:61" s="97" customFormat="1" ht="15">
      <c r="A20" s="243" t="s">
        <v>32</v>
      </c>
      <c r="B20" s="236"/>
      <c r="C20" s="236">
        <f>+LN(C21/B21)/10</f>
        <v>1.7438100262805102E-2</v>
      </c>
      <c r="D20" s="236">
        <f t="shared" ref="D20:U20" si="5">+LN(D21/C21)/10</f>
        <v>1.5769580177603004E-2</v>
      </c>
      <c r="E20" s="236">
        <f t="shared" si="5"/>
        <v>1.4326468480010842E-2</v>
      </c>
      <c r="F20" s="236">
        <f t="shared" si="5"/>
        <v>1.3071867522785852E-2</v>
      </c>
      <c r="G20" s="236">
        <f t="shared" si="5"/>
        <v>1.1976011238012672E-2</v>
      </c>
      <c r="H20" s="236">
        <f t="shared" si="5"/>
        <v>1.1014670792642891E-2</v>
      </c>
      <c r="I20" s="236">
        <f t="shared" si="5"/>
        <v>1.0167966425061899E-2</v>
      </c>
      <c r="J20" s="236">
        <f t="shared" si="5"/>
        <v>9.4194692453637516E-3</v>
      </c>
      <c r="K20" s="236">
        <f t="shared" si="5"/>
        <v>8.7555135883675347E-3</v>
      </c>
      <c r="L20" s="236">
        <f t="shared" si="5"/>
        <v>8.1646645887650249E-3</v>
      </c>
      <c r="M20" s="236">
        <f t="shared" si="5"/>
        <v>7.6373017474176408E-3</v>
      </c>
      <c r="N20" s="236">
        <f t="shared" si="5"/>
        <v>7.1652902334267844E-3</v>
      </c>
      <c r="O20" s="236">
        <f t="shared" si="5"/>
        <v>6.7417192817619803E-3</v>
      </c>
      <c r="P20" s="236">
        <f t="shared" si="5"/>
        <v>6.3606924147209948E-3</v>
      </c>
      <c r="Q20" s="236">
        <f t="shared" si="5"/>
        <v>6.017158055412709E-3</v>
      </c>
      <c r="R20" s="236">
        <f t="shared" si="5"/>
        <v>5.7067718846032199E-3</v>
      </c>
      <c r="S20" s="236">
        <f t="shared" si="5"/>
        <v>5.4257843340408379E-3</v>
      </c>
      <c r="T20" s="236">
        <f t="shared" si="5"/>
        <v>5.1709481239941655E-3</v>
      </c>
      <c r="U20" s="236">
        <f t="shared" si="5"/>
        <v>4.9394418878367357E-3</v>
      </c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</row>
    <row r="21" spans="1:61" s="242" customFormat="1" ht="15">
      <c r="A21" s="241" t="s">
        <v>33</v>
      </c>
      <c r="B21" s="237">
        <f>+B22</f>
        <v>3.0321959190644031E-2</v>
      </c>
      <c r="C21" s="237">
        <f>B21/(1-B25)</f>
        <v>3.6098567330670198E-2</v>
      </c>
      <c r="D21" s="237">
        <f>C21/(1-C25)</f>
        <v>4.2264562974359016E-2</v>
      </c>
      <c r="E21" s="237">
        <f>D21/(1-D25)</f>
        <v>4.877479409615091E-2</v>
      </c>
      <c r="F21" s="237">
        <f t="shared" ref="F21:BI21" si="6">E21/(1-E25)</f>
        <v>5.558605387595017E-2</v>
      </c>
      <c r="G21" s="237">
        <f t="shared" si="6"/>
        <v>6.2658068039040671E-2</v>
      </c>
      <c r="H21" s="237">
        <f t="shared" si="6"/>
        <v>6.9954089355913962E-2</v>
      </c>
      <c r="I21" s="237">
        <f t="shared" si="6"/>
        <v>7.744119117677159E-2</v>
      </c>
      <c r="J21" s="237">
        <f t="shared" si="6"/>
        <v>8.509034013720318E-2</v>
      </c>
      <c r="K21" s="237">
        <f t="shared" si="6"/>
        <v>9.287631419805803E-2</v>
      </c>
      <c r="L21" s="237">
        <f t="shared" si="6"/>
        <v>0.10077751839904034</v>
      </c>
      <c r="M21" s="237">
        <f t="shared" si="6"/>
        <v>0.1087757383534859</v>
      </c>
      <c r="N21" s="237">
        <f t="shared" si="6"/>
        <v>0.11685586108942551</v>
      </c>
      <c r="O21" s="237">
        <f t="shared" si="6"/>
        <v>0.12500558441601389</v>
      </c>
      <c r="P21" s="237">
        <f t="shared" si="6"/>
        <v>0.1332151294052647</v>
      </c>
      <c r="Q21" s="237">
        <f t="shared" si="6"/>
        <v>0.14147696556901421</v>
      </c>
      <c r="R21" s="237">
        <f t="shared" si="6"/>
        <v>0.14978555459823198</v>
      </c>
      <c r="S21" s="237">
        <f t="shared" si="6"/>
        <v>0.15813711584960807</v>
      </c>
      <c r="T21" s="237">
        <f t="shared" si="6"/>
        <v>0.16652941487956119</v>
      </c>
      <c r="U21" s="237">
        <f t="shared" si="6"/>
        <v>0.1749615750442616</v>
      </c>
      <c r="V21" s="237">
        <f t="shared" si="6"/>
        <v>0.18343391134981354</v>
      </c>
      <c r="W21" s="237">
        <f t="shared" si="6"/>
        <v>0.1919477852271024</v>
      </c>
      <c r="X21" s="237">
        <f t="shared" si="6"/>
        <v>0.20050547862722362</v>
      </c>
      <c r="Y21" s="237">
        <f t="shared" si="6"/>
        <v>0.20911008571528372</v>
      </c>
      <c r="Z21" s="237">
        <f t="shared" si="6"/>
        <v>0.21776542043042812</v>
      </c>
      <c r="AA21" s="237">
        <f t="shared" si="6"/>
        <v>0.22647593824012766</v>
      </c>
      <c r="AB21" s="237">
        <f t="shared" si="6"/>
        <v>0.23524667051975531</v>
      </c>
      <c r="AC21" s="237">
        <f t="shared" si="6"/>
        <v>0.24408317011511785</v>
      </c>
      <c r="AD21" s="237">
        <f t="shared" si="6"/>
        <v>0.25299146678266665</v>
      </c>
      <c r="AE21" s="237">
        <f t="shared" si="6"/>
        <v>0.26197803134076825</v>
      </c>
      <c r="AF21" s="237">
        <f t="shared" si="6"/>
        <v>0.27104974749997873</v>
      </c>
      <c r="AG21" s="237">
        <f t="shared" si="6"/>
        <v>0.28021389046729273</v>
      </c>
      <c r="AH21" s="237">
        <f t="shared" si="6"/>
        <v>0.28947811153693265</v>
      </c>
      <c r="AI21" s="237">
        <f t="shared" si="6"/>
        <v>0.29885042798759009</v>
      </c>
      <c r="AJ21" s="237">
        <f t="shared" si="6"/>
        <v>0.30833921770301309</v>
      </c>
      <c r="AK21" s="237">
        <f t="shared" si="6"/>
        <v>0.31795321801979876</v>
      </c>
      <c r="AL21" s="237">
        <f t="shared" si="6"/>
        <v>0.32770152838382022</v>
      </c>
      <c r="AM21" s="237">
        <f t="shared" si="6"/>
        <v>0.33759361646566455</v>
      </c>
      <c r="AN21" s="237">
        <f t="shared" si="6"/>
        <v>0.3476393274466279</v>
      </c>
      <c r="AO21" s="237">
        <f t="shared" si="6"/>
        <v>0.35784889624105726</v>
      </c>
      <c r="AP21" s="237">
        <f t="shared" si="6"/>
        <v>0.36823296246897813</v>
      </c>
      <c r="AQ21" s="237">
        <f t="shared" si="6"/>
        <v>0.37880258803578792</v>
      </c>
      <c r="AR21" s="237">
        <f t="shared" si="6"/>
        <v>0.38956927721405676</v>
      </c>
      <c r="AS21" s="237">
        <f t="shared" si="6"/>
        <v>0.40054499915682751</v>
      </c>
      <c r="AT21" s="237">
        <f t="shared" si="6"/>
        <v>0.41174221280285261</v>
      </c>
      <c r="AU21" s="237">
        <f t="shared" si="6"/>
        <v>0.4231738941624954</v>
      </c>
      <c r="AV21" s="237">
        <f t="shared" si="6"/>
        <v>0.43485356599904662</v>
      </c>
      <c r="AW21" s="237">
        <f t="shared" si="6"/>
        <v>0.44679532994441085</v>
      </c>
      <c r="AX21" s="237">
        <f t="shared" si="6"/>
        <v>0.45901390111089568</v>
      </c>
      <c r="AY21" s="237">
        <f t="shared" si="6"/>
        <v>0.47152464528255095</v>
      </c>
      <c r="AZ21" s="237">
        <f t="shared" si="6"/>
        <v>0.48434361879048071</v>
      </c>
      <c r="BA21" s="237">
        <f t="shared" si="6"/>
        <v>0.49748761119708451</v>
      </c>
      <c r="BB21" s="237">
        <f t="shared" si="6"/>
        <v>0.51097419093455065</v>
      </c>
      <c r="BC21" s="237">
        <f t="shared" si="6"/>
        <v>0.5248217540633775</v>
      </c>
      <c r="BD21" s="237">
        <f t="shared" si="6"/>
        <v>0.53904957633748118</v>
      </c>
      <c r="BE21" s="237">
        <f t="shared" si="6"/>
        <v>0.55367786878378444</v>
      </c>
      <c r="BF21" s="237">
        <f t="shared" si="6"/>
        <v>0.56872783702629981</v>
      </c>
      <c r="BG21" s="237">
        <f t="shared" si="6"/>
        <v>0.58422174460783272</v>
      </c>
      <c r="BH21" s="237">
        <f t="shared" si="6"/>
        <v>0.60018298058675845</v>
      </c>
      <c r="BI21" s="237">
        <f t="shared" si="6"/>
        <v>0.61663613171208698</v>
      </c>
    </row>
    <row r="22" spans="1:61" ht="15">
      <c r="A22" s="74" t="s">
        <v>34</v>
      </c>
      <c r="B22" s="236">
        <f>+B14</f>
        <v>3.0321959190644031E-2</v>
      </c>
      <c r="C22" s="81"/>
      <c r="D22" s="81"/>
      <c r="E22" s="81"/>
      <c r="F22" s="81"/>
      <c r="G22" s="81"/>
      <c r="H22" s="87"/>
      <c r="I22" s="87"/>
      <c r="J22" s="87"/>
      <c r="K22" s="87"/>
      <c r="L22" s="87">
        <f>+LN(L21/K21)</f>
        <v>8.1646645887650249E-2</v>
      </c>
      <c r="M22" s="87">
        <f>+LN(M21/L21)</f>
        <v>7.6373017474176408E-2</v>
      </c>
      <c r="N22" s="87">
        <f>+LN(N21/M21)</f>
        <v>7.165290233426784E-2</v>
      </c>
      <c r="O22" s="87">
        <f>+LN(O21/N21)</f>
        <v>6.7417192817619806E-2</v>
      </c>
      <c r="P22" s="87">
        <f>+LN(P21/O21)</f>
        <v>6.3606924147209948E-2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</row>
    <row r="23" spans="1:61" ht="15">
      <c r="A23" s="74" t="s">
        <v>70</v>
      </c>
      <c r="B23" s="236">
        <f>+Parameters!B37</f>
        <v>0.16002319668565418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</row>
    <row r="24" spans="1:61" ht="15">
      <c r="A24" s="74" t="s">
        <v>35</v>
      </c>
      <c r="B24" s="236">
        <f>+Parameters!B38</f>
        <v>9.425883853403318E-3</v>
      </c>
      <c r="C24" s="148">
        <f>+Parameters!B39</f>
        <v>1.9237524592637619E-3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</row>
    <row r="25" spans="1:61" s="147" customFormat="1" ht="15">
      <c r="A25" s="145" t="s">
        <v>36</v>
      </c>
      <c r="B25" s="146">
        <f>+$B$23*EXP(-$B$24*10*(B2-1))</f>
        <v>0.16002319668565418</v>
      </c>
      <c r="C25" s="146">
        <f>+$B$23*EXP(-$B$24*10*(C2-1)*EXP(-$C$24*10*(C2-1)))</f>
        <v>0.14589043893413955</v>
      </c>
      <c r="D25" s="146">
        <f>+$B$23*EXP(-$B$24*10*(D2-1)*EXP(-$C$24*10*(D2-1)))</f>
        <v>0.13347531737311127</v>
      </c>
      <c r="E25" s="146">
        <f>+$B$23*EXP(-$B$24*10*(E2-1)*EXP(-$C$24*10*(E2-1)))</f>
        <v>0.1225354078021037</v>
      </c>
      <c r="F25" s="146">
        <f t="shared" ref="F25:BI25" si="7">+$B$23*EXP(-$B$24*10*(F2-1)*EXP(-$C$24*10*(F2-1)))</f>
        <v>0.11286677652882791</v>
      </c>
      <c r="G25" s="146">
        <f t="shared" si="7"/>
        <v>0.10429728103174114</v>
      </c>
      <c r="H25" s="146">
        <f t="shared" si="7"/>
        <v>9.6681129345843109E-2</v>
      </c>
      <c r="I25" s="146">
        <f t="shared" si="7"/>
        <v>8.9894445692634259E-2</v>
      </c>
      <c r="J25" s="146">
        <f t="shared" si="7"/>
        <v>8.3831643493639446E-2</v>
      </c>
      <c r="K25" s="146">
        <f t="shared" si="7"/>
        <v>7.8402448547071471E-2</v>
      </c>
      <c r="L25" s="146">
        <f t="shared" si="7"/>
        <v>7.3529447609483933E-2</v>
      </c>
      <c r="M25" s="146">
        <f t="shared" si="7"/>
        <v>6.914606302679327E-2</v>
      </c>
      <c r="N25" s="146">
        <f t="shared" si="7"/>
        <v>6.5194874010319551E-2</v>
      </c>
      <c r="O25" s="146">
        <f t="shared" si="7"/>
        <v>6.1626220879731151E-2</v>
      </c>
      <c r="P25" s="146">
        <f t="shared" si="7"/>
        <v>5.8397041034353225E-2</v>
      </c>
      <c r="Q25" s="146">
        <f t="shared" si="7"/>
        <v>5.5469895287992142E-2</v>
      </c>
      <c r="R25" s="146">
        <f t="shared" si="7"/>
        <v>5.2812151065905553E-2</v>
      </c>
      <c r="S25" s="146">
        <f t="shared" si="7"/>
        <v>5.0395295245723774E-2</v>
      </c>
      <c r="T25" s="146">
        <f t="shared" si="7"/>
        <v>4.8194354460785155E-2</v>
      </c>
      <c r="U25" s="146">
        <f t="shared" si="7"/>
        <v>4.6187404734531222E-2</v>
      </c>
      <c r="V25" s="146">
        <f t="shared" si="7"/>
        <v>4.4355155581585266E-2</v>
      </c>
      <c r="W25" s="146">
        <f t="shared" si="7"/>
        <v>4.2680596354334716E-2</v>
      </c>
      <c r="X25" s="146">
        <f t="shared" si="7"/>
        <v>4.1148694758682283E-2</v>
      </c>
      <c r="Y25" s="146">
        <f t="shared" si="7"/>
        <v>3.9746139208128389E-2</v>
      </c>
      <c r="Z25" s="146">
        <f t="shared" si="7"/>
        <v>3.8461118109880371E-2</v>
      </c>
      <c r="AA25" s="146">
        <f t="shared" si="7"/>
        <v>3.7283130342501983E-2</v>
      </c>
      <c r="AB25" s="146">
        <f t="shared" si="7"/>
        <v>3.6202822141300973E-2</v>
      </c>
      <c r="AC25" s="146">
        <f t="shared" si="7"/>
        <v>3.521184639480951E-2</v>
      </c>
      <c r="AD25" s="146">
        <f t="shared" si="7"/>
        <v>3.4302741005074237E-2</v>
      </c>
      <c r="AE25" s="146">
        <f t="shared" si="7"/>
        <v>3.3468823501527953E-2</v>
      </c>
      <c r="AF25" s="146">
        <f t="shared" si="7"/>
        <v>3.2704099543500939E-2</v>
      </c>
      <c r="AG25" s="146">
        <f t="shared" si="7"/>
        <v>3.2003183316531965E-2</v>
      </c>
      <c r="AH25" s="146">
        <f t="shared" si="7"/>
        <v>3.1361228135991293E-2</v>
      </c>
      <c r="AI25" s="146">
        <f t="shared" si="7"/>
        <v>3.0773865829037766E-2</v>
      </c>
      <c r="AJ25" s="146">
        <f t="shared" si="7"/>
        <v>3.0237153681479705E-2</v>
      </c>
      <c r="AK25" s="146">
        <f t="shared" si="7"/>
        <v>2.974752791693959E-2</v>
      </c>
      <c r="AL25" s="146">
        <f t="shared" si="7"/>
        <v>2.9301762827764911E-2</v>
      </c>
      <c r="AM25" s="146">
        <f t="shared" si="7"/>
        <v>2.88969348052419E-2</v>
      </c>
      <c r="AN25" s="146">
        <f t="shared" si="7"/>
        <v>2.85303906248516E-2</v>
      </c>
      <c r="AO25" s="146">
        <f t="shared" si="7"/>
        <v>2.8199719433850658E-2</v>
      </c>
      <c r="AP25" s="146">
        <f t="shared" si="7"/>
        <v>2.7902727966080298E-2</v>
      </c>
      <c r="AQ25" s="146">
        <f t="shared" si="7"/>
        <v>2.7637418574855629E-2</v>
      </c>
      <c r="AR25" s="146">
        <f t="shared" si="7"/>
        <v>2.7401969730929909E-2</v>
      </c>
      <c r="AS25" s="146">
        <f t="shared" si="7"/>
        <v>2.7194718680414925E-2</v>
      </c>
      <c r="AT25" s="146">
        <f t="shared" si="7"/>
        <v>2.7014145998460682E-2</v>
      </c>
      <c r="AU25" s="146">
        <f t="shared" si="7"/>
        <v>2.6858861809533469E-2</v>
      </c>
      <c r="AV25" s="146">
        <f t="shared" si="7"/>
        <v>2.6727593475182516E-2</v>
      </c>
      <c r="AW25" s="146">
        <f t="shared" si="7"/>
        <v>2.661917457600679E-2</v>
      </c>
      <c r="AX25" s="146">
        <f t="shared" si="7"/>
        <v>2.6532535036760323E-2</v>
      </c>
      <c r="AY25" s="146">
        <f t="shared" si="7"/>
        <v>2.646669226269923E-2</v>
      </c>
      <c r="AZ25" s="146">
        <f t="shared" si="7"/>
        <v>2.642074317182682E-2</v>
      </c>
      <c r="BA25" s="146">
        <f t="shared" si="7"/>
        <v>2.6393857022014553E-2</v>
      </c>
      <c r="BB25" s="146">
        <f t="shared" si="7"/>
        <v>2.6385268944386413E-2</v>
      </c>
      <c r="BC25" s="146">
        <f t="shared" si="7"/>
        <v>2.6394274105126299E-2</v>
      </c>
      <c r="BD25" s="146">
        <f t="shared" si="7"/>
        <v>2.6420222427231899E-2</v>
      </c>
      <c r="BE25" s="146">
        <f t="shared" si="7"/>
        <v>2.6462513811891075E-2</v>
      </c>
      <c r="BF25" s="146">
        <f t="shared" si="7"/>
        <v>2.6520593806266878E-2</v>
      </c>
      <c r="BG25" s="146">
        <f t="shared" si="7"/>
        <v>2.6593949670684652E-2</v>
      </c>
      <c r="BH25" s="146">
        <f t="shared" si="7"/>
        <v>2.6682106803645144E-2</v>
      </c>
      <c r="BI25" s="146">
        <f t="shared" si="7"/>
        <v>2.6784625487842099E-2</v>
      </c>
    </row>
    <row r="26" spans="1:61" ht="15">
      <c r="A26" s="86" t="s">
        <v>28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</row>
    <row r="27" spans="1:61" s="97" customFormat="1" ht="15">
      <c r="A27" s="96" t="s">
        <v>29</v>
      </c>
      <c r="B27" s="146">
        <f>+B28</f>
        <v>6411</v>
      </c>
      <c r="C27" s="236">
        <f>+B27*($B$30/B27)^Parameters!$B$46</f>
        <v>7434.9391165908346</v>
      </c>
      <c r="D27" s="236">
        <f>+C27*($B$30/C27)^Parameters!$B$46</f>
        <v>8024.1169821423136</v>
      </c>
      <c r="E27" s="236">
        <f>+D27*($B$30/D27)^Parameters!$B$46</f>
        <v>8345.3205913017064</v>
      </c>
      <c r="F27" s="236">
        <f>+E27*($B$30/E27)^Parameters!$B$46</f>
        <v>8515.6139967911859</v>
      </c>
      <c r="G27" s="236">
        <f>+F27*($B$30/F27)^Parameters!$B$46</f>
        <v>8604.60887338063</v>
      </c>
      <c r="H27" s="236">
        <f>+G27*($B$30/G27)^Parameters!$B$46</f>
        <v>8650.7737425073992</v>
      </c>
      <c r="I27" s="236">
        <f>+H27*($B$30/H27)^Parameters!$B$46</f>
        <v>8674.6298556260008</v>
      </c>
      <c r="J27" s="236">
        <f>+I27*($B$30/I27)^Parameters!$B$46</f>
        <v>8686.9335038226181</v>
      </c>
      <c r="K27" s="236">
        <f>+J27*($B$30/J27)^Parameters!$B$46</f>
        <v>8693.2726183697887</v>
      </c>
      <c r="L27" s="236">
        <f>+K27*($B$30/K27)^Parameters!$B$46</f>
        <v>8696.5369709913393</v>
      </c>
      <c r="M27" s="236">
        <f>+L27*($B$30/L27)^Parameters!$B$46</f>
        <v>8698.2175119223884</v>
      </c>
      <c r="N27" s="236">
        <f>+M27*($B$30/M27)^Parameters!$B$46</f>
        <v>8699.0825618913605</v>
      </c>
      <c r="O27" s="236">
        <f>+N27*($B$30/N27)^Parameters!$B$46</f>
        <v>8699.5278103775818</v>
      </c>
      <c r="P27" s="236">
        <f>+O27*($B$30/O27)^Parameters!$B$46</f>
        <v>8699.7569751373212</v>
      </c>
      <c r="Q27" s="236">
        <f>+P27*($B$30/P27)^Parameters!$B$46</f>
        <v>8699.874921634133</v>
      </c>
      <c r="R27" s="236">
        <f>+Q27*($B$30/Q27)^Parameters!$B$46</f>
        <v>8699.9356257381787</v>
      </c>
      <c r="S27" s="236">
        <f>+R27*($B$30/R27)^Parameters!$B$46</f>
        <v>8699.9668684625067</v>
      </c>
      <c r="T27" s="236">
        <f>+S27*($B$30/S27)^Parameters!$B$46</f>
        <v>8699.982948187846</v>
      </c>
      <c r="U27" s="236">
        <f>+T27*($B$30/T27)^Parameters!$B$46</f>
        <v>8699.9912239458426</v>
      </c>
      <c r="V27" s="236">
        <f>+U27*($B$30/U27)^Parameters!$B$46</f>
        <v>8699.995483230281</v>
      </c>
      <c r="W27" s="236">
        <f>+V27*($B$30/V27)^Parameters!$B$46</f>
        <v>8699.9976753554729</v>
      </c>
      <c r="X27" s="236">
        <f>+W27*($B$30/W27)^Parameters!$B$46</f>
        <v>8699.9988035759652</v>
      </c>
      <c r="Y27" s="236">
        <f>+X27*($B$30/X27)^Parameters!$B$46</f>
        <v>8699.9993842368567</v>
      </c>
      <c r="Z27" s="236">
        <f>+Y27*($B$30/Y27)^Parameters!$B$46</f>
        <v>8699.9996830854016</v>
      </c>
      <c r="AA27" s="236">
        <f>+Z27*($B$30/Z27)^Parameters!$B$46</f>
        <v>8699.9998368936758</v>
      </c>
      <c r="AB27" s="236">
        <f>+AA27*($B$30/AA27)^Parameters!$B$46</f>
        <v>8699.9999160541265</v>
      </c>
      <c r="AC27" s="236">
        <f>+AB27*($B$30/AB27)^Parameters!$B$46</f>
        <v>8699.9999567956074</v>
      </c>
      <c r="AD27" s="236">
        <f>+AC27*($B$30/AC27)^Parameters!$B$46</f>
        <v>8699.9999777640114</v>
      </c>
      <c r="AE27" s="236">
        <f>+AD27*($B$30/AD27)^Parameters!$B$46</f>
        <v>8699.9999885558118</v>
      </c>
      <c r="AF27" s="236">
        <f>+AE27*($B$30/AE27)^Parameters!$B$46</f>
        <v>8699.9999941100232</v>
      </c>
      <c r="AG27" s="236">
        <f>+AF27*($B$30/AF27)^Parameters!$B$46</f>
        <v>8699.9999969686087</v>
      </c>
      <c r="AH27" s="236">
        <f>+AG27*($B$30/AG27)^Parameters!$B$46</f>
        <v>8699.9999984398346</v>
      </c>
      <c r="AI27" s="236">
        <f>+AH27*($B$30/AH27)^Parameters!$B$46</f>
        <v>8699.999999197029</v>
      </c>
      <c r="AJ27" s="236">
        <f>+AI27*($B$30/AI27)^Parameters!$B$46</f>
        <v>8699.9999995867347</v>
      </c>
      <c r="AK27" s="236">
        <f>+AJ27*($B$30/AJ27)^Parameters!$B$46</f>
        <v>8699.9999997873038</v>
      </c>
      <c r="AL27" s="236">
        <f>+AK27*($B$30/AK27)^Parameters!$B$46</f>
        <v>8699.9999998905314</v>
      </c>
      <c r="AM27" s="236">
        <f>+AL27*($B$30/AL27)^Parameters!$B$46</f>
        <v>8699.9999999436586</v>
      </c>
      <c r="AN27" s="236">
        <f>+AM27*($B$30/AM27)^Parameters!$B$46</f>
        <v>8699.9999999710035</v>
      </c>
      <c r="AO27" s="236">
        <f>+AN27*($B$30/AN27)^Parameters!$B$46</f>
        <v>8699.999999985077</v>
      </c>
      <c r="AP27" s="236">
        <f>+AO27*($B$30/AO27)^Parameters!$B$46</f>
        <v>8699.9999999923184</v>
      </c>
      <c r="AQ27" s="236">
        <f>+AP27*($B$30/AP27)^Parameters!$B$46</f>
        <v>8699.9999999960473</v>
      </c>
      <c r="AR27" s="236">
        <f>+AQ27*($B$30/AQ27)^Parameters!$B$46</f>
        <v>8699.9999999979664</v>
      </c>
      <c r="AS27" s="236">
        <f>+AR27*($B$30/AR27)^Parameters!$B$46</f>
        <v>8699.9999999989541</v>
      </c>
      <c r="AT27" s="236">
        <f>+AS27*($B$30/AS27)^Parameters!$B$46</f>
        <v>8699.9999999994616</v>
      </c>
      <c r="AU27" s="236">
        <f>+AT27*($B$30/AT27)^Parameters!$B$46</f>
        <v>8699.9999999997217</v>
      </c>
      <c r="AV27" s="236">
        <f>+AU27*($B$30/AU27)^Parameters!$B$46</f>
        <v>8699.9999999998563</v>
      </c>
      <c r="AW27" s="236">
        <f>+AV27*($B$30/AV27)^Parameters!$B$46</f>
        <v>8699.9999999999254</v>
      </c>
      <c r="AX27" s="236">
        <f>+AW27*($B$30/AW27)^Parameters!$B$46</f>
        <v>8699.9999999999618</v>
      </c>
      <c r="AY27" s="236">
        <f>+AX27*($B$30/AX27)^Parameters!$B$46</f>
        <v>8699.9999999999818</v>
      </c>
      <c r="AZ27" s="236">
        <f>+AY27*($B$30/AY27)^Parameters!$B$46</f>
        <v>8699.9999999999891</v>
      </c>
      <c r="BA27" s="236">
        <f>+AZ27*($B$30/AZ27)^Parameters!$B$46</f>
        <v>8699.9999999999945</v>
      </c>
      <c r="BB27" s="236">
        <f>+BA27*($B$30/BA27)^Parameters!$B$46</f>
        <v>8699.9999999999964</v>
      </c>
      <c r="BC27" s="236">
        <f>+BB27*($B$30/BB27)^Parameters!$B$46</f>
        <v>8699.9999999999982</v>
      </c>
      <c r="BD27" s="236">
        <f>+BC27*($B$30/BC27)^Parameters!$B$46</f>
        <v>8699.9999999999982</v>
      </c>
      <c r="BE27" s="236">
        <f>+BD27*($B$30/BD27)^Parameters!$B$46</f>
        <v>8699.9999999999982</v>
      </c>
      <c r="BF27" s="236">
        <f>+BE27*($B$30/BE27)^Parameters!$B$46</f>
        <v>8699.9999999999982</v>
      </c>
      <c r="BG27" s="236">
        <f>+BF27*($B$30/BF27)^Parameters!$B$46</f>
        <v>8699.9999999999982</v>
      </c>
      <c r="BH27" s="236">
        <f>+BG27*($B$30/BG27)^Parameters!$B$46</f>
        <v>8699.9999999999982</v>
      </c>
      <c r="BI27" s="236">
        <f>+BH27*($B$30/BH27)^Parameters!$B$46</f>
        <v>8699.9999999999982</v>
      </c>
    </row>
    <row r="28" spans="1:61" s="97" customFormat="1" ht="15">
      <c r="A28" s="96" t="s">
        <v>30</v>
      </c>
      <c r="B28" s="146">
        <f>+Parameters!B43</f>
        <v>6411</v>
      </c>
      <c r="C28" s="236">
        <f>+LN(C27/B27)/10</f>
        <v>1.4817512611635303E-2</v>
      </c>
      <c r="D28" s="236"/>
      <c r="E28" s="236"/>
      <c r="F28" s="236"/>
      <c r="G28" s="236"/>
      <c r="H28" s="236"/>
      <c r="I28" s="236"/>
      <c r="J28" s="236"/>
      <c r="K28" s="236"/>
      <c r="L28" s="236">
        <f>+LN(L27/K27)</f>
        <v>3.7543282381781158E-4</v>
      </c>
      <c r="M28" s="236">
        <f>+LN(M27/L27)</f>
        <v>1.9322387538487539E-4</v>
      </c>
      <c r="N28" s="236">
        <f>+LN(N27/M27)</f>
        <v>9.9446461923961331E-5</v>
      </c>
      <c r="O28" s="236">
        <f>+LN(O27/N27)</f>
        <v>5.1182074521009554E-5</v>
      </c>
      <c r="P28" s="236">
        <f>+LN(P27/O27)</f>
        <v>2.6341859746338833E-5</v>
      </c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</row>
    <row r="29" spans="1:61" s="217" customFormat="1" ht="15">
      <c r="A29" s="216" t="s">
        <v>31</v>
      </c>
      <c r="B29" s="244">
        <f>+Parameters!B44</f>
        <v>0.115</v>
      </c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</row>
    <row r="30" spans="1:61" s="97" customFormat="1" ht="15">
      <c r="A30" s="96" t="s">
        <v>69</v>
      </c>
      <c r="B30" s="146">
        <f>+Parameters!B45</f>
        <v>8700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</row>
    <row r="31" spans="1:61" s="215" customFormat="1" ht="15">
      <c r="A31" s="213" t="s">
        <v>68</v>
      </c>
      <c r="B31" s="214"/>
      <c r="C31" s="214">
        <f>+(EXP($B$29*(C2-1))-1)/EXP($B$29*(C2-2))</f>
        <v>0.12187343757193836</v>
      </c>
      <c r="D31" s="214">
        <f>+(EXP($B$29*(D2-1))-1)/EXP($B$29*(D2-2))</f>
        <v>0.23050729366510697</v>
      </c>
      <c r="E31" s="214">
        <f t="shared" ref="E31:BI31" si="8">+(EXP($B$29*(E2-1))-1)/EXP($B$29*(E2-1))</f>
        <v>0.29177964653220001</v>
      </c>
      <c r="F31" s="214">
        <f t="shared" si="8"/>
        <v>0.36871635449307405</v>
      </c>
      <c r="G31" s="214">
        <f t="shared" si="8"/>
        <v>0.43729513119304436</v>
      </c>
      <c r="H31" s="214">
        <f t="shared" si="8"/>
        <v>0.49842393093394449</v>
      </c>
      <c r="I31" s="214">
        <f t="shared" si="8"/>
        <v>0.55291207344064353</v>
      </c>
      <c r="J31" s="214">
        <f t="shared" si="8"/>
        <v>0.60148095891548592</v>
      </c>
      <c r="K31" s="214">
        <f t="shared" si="8"/>
        <v>0.6447736190750486</v>
      </c>
      <c r="L31" s="214">
        <f t="shared" si="8"/>
        <v>0.68336323062094684</v>
      </c>
      <c r="M31" s="214">
        <f t="shared" si="8"/>
        <v>0.71776070385947666</v>
      </c>
      <c r="N31" s="214">
        <f t="shared" si="8"/>
        <v>0.74842144694024348</v>
      </c>
      <c r="O31" s="214">
        <f t="shared" si="8"/>
        <v>0.77575139526946468</v>
      </c>
      <c r="P31" s="214">
        <f t="shared" si="8"/>
        <v>0.80011238592485545</v>
      </c>
      <c r="Q31" s="214">
        <f t="shared" si="8"/>
        <v>0.82182694822710156</v>
      </c>
      <c r="R31" s="214">
        <f t="shared" si="8"/>
        <v>0.84118257389307927</v>
      </c>
      <c r="S31" s="214">
        <f t="shared" si="8"/>
        <v>0.85843552330586603</v>
      </c>
      <c r="T31" s="214">
        <f t="shared" si="8"/>
        <v>0.87381421829496131</v>
      </c>
      <c r="U31" s="214">
        <f t="shared" si="8"/>
        <v>0.88752226634571041</v>
      </c>
      <c r="V31" s="214">
        <f t="shared" si="8"/>
        <v>0.89974115627719631</v>
      </c>
      <c r="W31" s="214">
        <f t="shared" si="8"/>
        <v>0.91063266107824681</v>
      </c>
      <c r="X31" s="214">
        <f t="shared" si="8"/>
        <v>0.920340979714102</v>
      </c>
      <c r="Y31" s="214">
        <f t="shared" si="8"/>
        <v>0.92899464626036299</v>
      </c>
      <c r="Z31" s="214">
        <f t="shared" si="8"/>
        <v>0.93670823164035932</v>
      </c>
      <c r="AA31" s="214">
        <f t="shared" si="8"/>
        <v>0.94358386049622267</v>
      </c>
      <c r="AB31" s="214">
        <f t="shared" si="8"/>
        <v>0.94971256327640818</v>
      </c>
      <c r="AC31" s="214">
        <f t="shared" si="8"/>
        <v>0.95517548144073317</v>
      </c>
      <c r="AD31" s="214">
        <f t="shared" si="8"/>
        <v>0.96004494173934607</v>
      </c>
      <c r="AE31" s="214">
        <f t="shared" si="8"/>
        <v>0.96438541378862819</v>
      </c>
      <c r="AF31" s="214">
        <f t="shared" si="8"/>
        <v>0.96825436362193207</v>
      </c>
      <c r="AG31" s="214">
        <f t="shared" si="8"/>
        <v>0.9717030145158132</v>
      </c>
      <c r="AH31" s="214">
        <f t="shared" si="8"/>
        <v>0.97477702516477283</v>
      </c>
      <c r="AI31" s="214">
        <f t="shared" si="8"/>
        <v>0.97751709418326449</v>
      </c>
      <c r="AJ31" s="214">
        <f t="shared" si="8"/>
        <v>0.97995949893831602</v>
      </c>
      <c r="AK31" s="214">
        <f t="shared" si="8"/>
        <v>0.98213657584668601</v>
      </c>
      <c r="AL31" s="214">
        <f t="shared" si="8"/>
        <v>0.98407714849548833</v>
      </c>
      <c r="AM31" s="214">
        <f t="shared" si="8"/>
        <v>0.98580690925442227</v>
      </c>
      <c r="AN31" s="214">
        <f t="shared" si="8"/>
        <v>0.98734875943199474</v>
      </c>
      <c r="AO31" s="214">
        <f t="shared" si="8"/>
        <v>0.98872311247925948</v>
      </c>
      <c r="AP31" s="214">
        <f t="shared" si="8"/>
        <v>0.98994816425536647</v>
      </c>
      <c r="AQ31" s="214">
        <f t="shared" si="8"/>
        <v>0.99104013393312107</v>
      </c>
      <c r="AR31" s="214">
        <f t="shared" si="8"/>
        <v>0.99201347873404455</v>
      </c>
      <c r="AS31" s="214">
        <f t="shared" si="8"/>
        <v>0.99288108533593533</v>
      </c>
      <c r="AT31" s="214">
        <f t="shared" si="8"/>
        <v>0.99365444048709084</v>
      </c>
      <c r="AU31" s="214">
        <f t="shared" si="8"/>
        <v>0.99434378308604687</v>
      </c>
      <c r="AV31" s="214">
        <f t="shared" si="8"/>
        <v>0.99495823974030906</v>
      </c>
      <c r="AW31" s="214">
        <f t="shared" si="8"/>
        <v>0.99550594559881656</v>
      </c>
      <c r="AX31" s="214">
        <f t="shared" si="8"/>
        <v>0.99599415205790953</v>
      </c>
      <c r="AY31" s="214">
        <f t="shared" si="8"/>
        <v>0.99642932276678176</v>
      </c>
      <c r="AZ31" s="214">
        <f t="shared" si="8"/>
        <v>0.99681721920349031</v>
      </c>
      <c r="BA31" s="214">
        <f t="shared" si="8"/>
        <v>0.9971629769545145</v>
      </c>
      <c r="BB31" s="214">
        <f t="shared" si="8"/>
        <v>0.99747117370777072</v>
      </c>
      <c r="BC31" s="214">
        <f t="shared" si="8"/>
        <v>0.99774588985928536</v>
      </c>
      <c r="BD31" s="214">
        <f t="shared" si="8"/>
        <v>0.99799076253592989</v>
      </c>
      <c r="BE31" s="214">
        <f t="shared" si="8"/>
        <v>0.99820903374945869</v>
      </c>
      <c r="BF31" s="214">
        <f t="shared" si="8"/>
        <v>0.99840359331938777</v>
      </c>
      <c r="BG31" s="214">
        <f t="shared" si="8"/>
        <v>0.99857701713299551</v>
      </c>
      <c r="BH31" s="214">
        <f t="shared" si="8"/>
        <v>0.99873160124899274</v>
      </c>
      <c r="BI31" s="214">
        <f t="shared" si="8"/>
        <v>0.99886939229637839</v>
      </c>
    </row>
    <row r="32" spans="1:61" ht="15">
      <c r="A32" s="86" t="s">
        <v>135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</row>
    <row r="33" spans="1:61" s="97" customFormat="1" ht="15">
      <c r="A33" s="96" t="s">
        <v>3</v>
      </c>
      <c r="B33" s="236">
        <f>+Parameters!B48</f>
        <v>8.1619109738532408E-5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</row>
    <row r="34" spans="1:61" s="97" customFormat="1" ht="15">
      <c r="A34" s="96" t="s">
        <v>4</v>
      </c>
      <c r="B34" s="236">
        <f>+Parameters!B49</f>
        <v>2.0462580031789584E-3</v>
      </c>
      <c r="C34" s="236">
        <v>2.8387999999999998E-3</v>
      </c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</row>
    <row r="35" spans="1:61" s="97" customFormat="1" ht="15">
      <c r="A35" s="96" t="s">
        <v>76</v>
      </c>
      <c r="B35" s="236">
        <f>+Parameters!B50</f>
        <v>2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</row>
    <row r="36" spans="1:61" s="97" customFormat="1" ht="15">
      <c r="A36" s="238" t="s">
        <v>134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</row>
    <row r="37" spans="1:61" s="242" customFormat="1" ht="15">
      <c r="A37" s="241" t="s">
        <v>5</v>
      </c>
      <c r="B37" s="236">
        <f t="shared" ref="B37:BI37" si="9">+($B$38*B46/$B$44)*(($B$39-1+EXP(-$B$40*(B2-1)))/$B$39)</f>
        <v>6.5033606776201194E-2</v>
      </c>
      <c r="C37" s="236">
        <f t="shared" si="9"/>
        <v>5.3423000078838906E-2</v>
      </c>
      <c r="D37" s="236">
        <f t="shared" si="9"/>
        <v>4.4428468854693932E-2</v>
      </c>
      <c r="E37" s="236">
        <f t="shared" si="9"/>
        <v>3.7372904897974915E-2</v>
      </c>
      <c r="F37" s="236">
        <f t="shared" si="9"/>
        <v>3.1773633659221839E-2</v>
      </c>
      <c r="G37" s="236">
        <f t="shared" si="9"/>
        <v>2.728176464213428E-2</v>
      </c>
      <c r="H37" s="236">
        <f t="shared" si="9"/>
        <v>2.3641804697483559E-2</v>
      </c>
      <c r="I37" s="236">
        <f t="shared" si="9"/>
        <v>2.0664356564431857E-2</v>
      </c>
      <c r="J37" s="236">
        <f t="shared" si="9"/>
        <v>1.8207400071913533E-2</v>
      </c>
      <c r="K37" s="236">
        <f t="shared" si="9"/>
        <v>1.6163285818074653E-2</v>
      </c>
      <c r="L37" s="236">
        <f t="shared" si="9"/>
        <v>1.4449583854114982E-2</v>
      </c>
      <c r="M37" s="236">
        <f t="shared" si="9"/>
        <v>1.3002568011311484E-2</v>
      </c>
      <c r="N37" s="236">
        <f t="shared" si="9"/>
        <v>1.1772524540585444E-2</v>
      </c>
      <c r="O37" s="236">
        <f t="shared" si="9"/>
        <v>1.0720338295075483E-2</v>
      </c>
      <c r="P37" s="236">
        <f t="shared" si="9"/>
        <v>9.8149834974940835E-3</v>
      </c>
      <c r="Q37" s="236">
        <f t="shared" si="9"/>
        <v>9.0316617594717406E-3</v>
      </c>
      <c r="R37" s="236">
        <f t="shared" si="9"/>
        <v>8.3504078555650084E-3</v>
      </c>
      <c r="S37" s="236">
        <f t="shared" si="9"/>
        <v>7.7550367448134504E-3</v>
      </c>
      <c r="T37" s="236">
        <f t="shared" si="9"/>
        <v>7.2323417972085212E-3</v>
      </c>
      <c r="U37" s="236">
        <f t="shared" si="9"/>
        <v>6.771479532504919E-3</v>
      </c>
      <c r="V37" s="236">
        <f t="shared" si="9"/>
        <v>6.3634939745439763E-3</v>
      </c>
      <c r="W37" s="236">
        <f t="shared" si="9"/>
        <v>6.000946333447243E-3</v>
      </c>
      <c r="X37" s="236">
        <f t="shared" si="9"/>
        <v>5.6776247419057981E-3</v>
      </c>
      <c r="Y37" s="236">
        <f t="shared" si="9"/>
        <v>5.3883152703642434E-3</v>
      </c>
      <c r="Z37" s="236">
        <f t="shared" si="9"/>
        <v>5.1286201692267198E-3</v>
      </c>
      <c r="AA37" s="236">
        <f t="shared" si="9"/>
        <v>4.8948127460152887E-3</v>
      </c>
      <c r="AB37" s="236">
        <f t="shared" si="9"/>
        <v>4.6837208386210161E-3</v>
      </c>
      <c r="AC37" s="236">
        <f t="shared" si="9"/>
        <v>4.4926327434576356E-3</v>
      </c>
      <c r="AD37" s="236">
        <f t="shared" si="9"/>
        <v>4.3192208774573511E-3</v>
      </c>
      <c r="AE37" s="236">
        <f t="shared" si="9"/>
        <v>4.1614795226186281E-3</v>
      </c>
      <c r="AF37" s="236">
        <f t="shared" si="9"/>
        <v>4.0176738127693174E-3</v>
      </c>
      <c r="AG37" s="236">
        <f t="shared" si="9"/>
        <v>3.8862977407073209E-3</v>
      </c>
      <c r="AH37" s="236">
        <f t="shared" si="9"/>
        <v>3.7660394383618578E-3</v>
      </c>
      <c r="AI37" s="236">
        <f t="shared" si="9"/>
        <v>3.6557523486688464E-3</v>
      </c>
      <c r="AJ37" s="236">
        <f t="shared" si="9"/>
        <v>3.5544311917865457E-3</v>
      </c>
      <c r="AK37" s="236">
        <f t="shared" si="9"/>
        <v>3.4611918496668509E-3</v>
      </c>
      <c r="AL37" s="236">
        <f t="shared" si="9"/>
        <v>3.3752544664913051E-3</v>
      </c>
      <c r="AM37" s="236">
        <f t="shared" si="9"/>
        <v>3.2959291991025417E-3</v>
      </c>
      <c r="AN37" s="236">
        <f t="shared" si="9"/>
        <v>3.2226041596531219E-3</v>
      </c>
      <c r="AO37" s="236">
        <f t="shared" si="9"/>
        <v>3.1547351786005225E-3</v>
      </c>
      <c r="AP37" s="236">
        <f t="shared" si="9"/>
        <v>3.091837084751727E-3</v>
      </c>
      <c r="AQ37" s="236">
        <f t="shared" si="9"/>
        <v>3.0334762540320456E-3</v>
      </c>
      <c r="AR37" s="236">
        <f t="shared" si="9"/>
        <v>2.9792642228997301E-3</v>
      </c>
      <c r="AS37" s="236">
        <f t="shared" si="9"/>
        <v>2.9288521980838068E-3</v>
      </c>
      <c r="AT37" s="236">
        <f t="shared" si="9"/>
        <v>2.8819263233276892E-3</v>
      </c>
      <c r="AU37" s="236">
        <f t="shared" si="9"/>
        <v>2.8382035874374568E-3</v>
      </c>
      <c r="AV37" s="236">
        <f t="shared" si="9"/>
        <v>2.7974282772314724E-3</v>
      </c>
      <c r="AW37" s="236">
        <f t="shared" si="9"/>
        <v>2.7593688948119957E-3</v>
      </c>
      <c r="AX37" s="236">
        <f t="shared" si="9"/>
        <v>2.7238154715987367E-3</v>
      </c>
      <c r="AY37" s="236">
        <f t="shared" si="9"/>
        <v>2.6905772223110714E-3</v>
      </c>
      <c r="AZ37" s="236">
        <f t="shared" si="9"/>
        <v>2.659480490984785E-3</v>
      </c>
      <c r="BA37" s="236">
        <f t="shared" si="9"/>
        <v>2.63036694850111E-3</v>
      </c>
      <c r="BB37" s="236">
        <f t="shared" si="9"/>
        <v>2.6030920072640223E-3</v>
      </c>
      <c r="BC37" s="236">
        <f t="shared" si="9"/>
        <v>2.577523423807218E-3</v>
      </c>
      <c r="BD37" s="236">
        <f t="shared" si="9"/>
        <v>2.5535400644234253E-3</v>
      </c>
      <c r="BE37" s="236">
        <f t="shared" si="9"/>
        <v>2.531030812530994E-3</v>
      </c>
      <c r="BF37" s="236">
        <f t="shared" si="9"/>
        <v>2.5098935995441283E-3</v>
      </c>
      <c r="BG37" s="236">
        <f t="shared" si="9"/>
        <v>2.4900345435904052E-3</v>
      </c>
      <c r="BH37" s="236">
        <f t="shared" si="9"/>
        <v>2.4713671826014027E-3</v>
      </c>
      <c r="BI37" s="236">
        <f t="shared" si="9"/>
        <v>2.4538117901545409E-3</v>
      </c>
    </row>
    <row r="38" spans="1:61" s="91" customFormat="1" ht="15">
      <c r="A38" s="90" t="s">
        <v>71</v>
      </c>
      <c r="B38" s="146">
        <f>+Parameters!B55</f>
        <v>1.26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s="242" customFormat="1" ht="15">
      <c r="A39" s="241" t="s">
        <v>72</v>
      </c>
      <c r="B39" s="236">
        <f>+Parameters!B56</f>
        <v>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</row>
    <row r="40" spans="1:61" s="242" customFormat="1" ht="15">
      <c r="A40" s="241" t="s">
        <v>73</v>
      </c>
      <c r="B40" s="236">
        <f>+Parameters!B57</f>
        <v>0.05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</row>
    <row r="41" spans="1:61" s="242" customFormat="1" ht="15">
      <c r="A41" s="241" t="s">
        <v>74</v>
      </c>
      <c r="B41" s="236">
        <f>+Parameters!B60</f>
        <v>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</row>
    <row r="42" spans="1:61" s="242" customFormat="1" ht="15">
      <c r="A42" s="241" t="s">
        <v>99</v>
      </c>
      <c r="B42" s="236">
        <f>+($B$38)*(($B$39-1+EXP(-$B$40*(B2-1)))/$B$39)</f>
        <v>1.26</v>
      </c>
      <c r="C42" s="236">
        <f>+($B$38)*(($B$39-1+EXP(-$B$40*(C2-1)))/$B$39)</f>
        <v>1.2292745374354499</v>
      </c>
      <c r="D42" s="236">
        <f t="shared" ref="D42:K42" si="10">+($B$38)*(($B$39-1+EXP(-$B$40*(D2-1)))/$B$39)</f>
        <v>1.2000475733626546</v>
      </c>
      <c r="E42" s="236">
        <f t="shared" si="10"/>
        <v>1.1722460251477864</v>
      </c>
      <c r="F42" s="236">
        <f t="shared" si="10"/>
        <v>1.1458003744391285</v>
      </c>
      <c r="G42" s="236">
        <f t="shared" si="10"/>
        <v>1.1206444933349851</v>
      </c>
      <c r="H42" s="236">
        <f t="shared" si="10"/>
        <v>1.0967154790294822</v>
      </c>
      <c r="I42" s="236">
        <f t="shared" si="10"/>
        <v>1.0739534965227895</v>
      </c>
      <c r="J42" s="236">
        <f t="shared" si="10"/>
        <v>1.0523016290024527</v>
      </c>
      <c r="K42" s="236">
        <f t="shared" si="10"/>
        <v>1.0317057355217172</v>
      </c>
      <c r="L42" s="236">
        <f>+IF(L3&gt;$B$43,K42*Parameters!$B$112,($B$38)*(($B$39-1+EXP(-$B$40*(L2-1)))/$B$39))</f>
        <v>1.0121143156189591</v>
      </c>
      <c r="M42" s="236">
        <f>+IF(M3&gt;$B$43,L42*Parameters!$B$112,($B$38)*(($B$39-1+EXP(-$B$40*(M2-1)))/$B$39))</f>
        <v>0.99347838053970661</v>
      </c>
      <c r="N42" s="236">
        <f>+IF(N3&gt;$B$43,M42*Parameters!$B$112,($B$38)*(($B$39-1+EXP(-$B$40*(N2-1)))/$B$39))</f>
        <v>0.9757513307392367</v>
      </c>
      <c r="O42" s="236">
        <f>+IF(O3&gt;$B$43,N42*Parameters!$B$112,($B$38)*(($B$39-1+EXP(-$B$40*(O2-1)))/$B$39))</f>
        <v>0.95888883935944014</v>
      </c>
      <c r="P42" s="236">
        <f>+IF(P3&gt;$B$43,O42*Parameters!$B$112,($B$38)*(($B$39-1+EXP(-$B$40*(P2-1)))/$B$39))</f>
        <v>0.94284874138858799</v>
      </c>
      <c r="Q42" s="236">
        <f>+IF(Q3&gt;$B$43,P42*Parameters!$B$112,($B$38)*(($B$39-1+EXP(-$B$40*(Q2-1)))/$B$39))</f>
        <v>0.92759092822683931</v>
      </c>
      <c r="R42" s="236">
        <f>+IF(R3&gt;$B$43,Q42*Parameters!$B$112,($B$38)*(($B$39-1+EXP(-$B$40*(R2-1)))/$B$39))</f>
        <v>0.91307724739384954</v>
      </c>
      <c r="S42" s="236">
        <f>+IF(S3&gt;$B$43,R42*Parameters!$B$112,($B$38)*(($B$39-1+EXP(-$B$40*(S2-1)))/$B$39))</f>
        <v>0.89927140712769771</v>
      </c>
      <c r="T42" s="236">
        <f>+IF(T3&gt;$B$43,S42*Parameters!$B$112,($B$38)*(($B$39-1+EXP(-$B$40*(T2-1)))/$B$39))</f>
        <v>0.8861388856365775</v>
      </c>
      <c r="U42" s="236">
        <f>+IF(U3&gt;$B$43,T42*Parameters!$B$112,($B$38)*(($B$39-1+EXP(-$B$40*(U2-1)))/$B$39))</f>
        <v>0.87364684477633581</v>
      </c>
      <c r="V42" s="236">
        <f>+IF(V3&gt;$B$43,U42*Parameters!$B$112,($B$38)*(($B$39-1+EXP(-$B$40*(V2-1)))/$B$39))</f>
        <v>0.86176404793800865</v>
      </c>
      <c r="W42" s="236">
        <f>+IF(W3&gt;$B$43,V42*Parameters!$B$112,($B$38)*(($B$39-1+EXP(-$B$40*(W2-1)))/$B$39))</f>
        <v>0.85046078194002783</v>
      </c>
      <c r="X42" s="236">
        <f>+IF(X3&gt;$B$43,W42*Parameters!$B$112,($B$38)*(($B$39-1+EXP(-$B$40*(X2-1)))/$B$39))</f>
        <v>0.8397087827297901</v>
      </c>
      <c r="Y42" s="236">
        <f>+IF(Y3&gt;$B$43,X42*Parameters!$B$112,($B$38)*(($B$39-1+EXP(-$B$40*(Y2-1)))/$B$39))</f>
        <v>0.82948116470880362</v>
      </c>
      <c r="Z42" s="236">
        <f>+IF(Z3&gt;$B$43,Y42*Parameters!$B$112,($B$38)*(($B$39-1+EXP(-$B$40*(Z2-1)))/$B$39))</f>
        <v>0.81975235350468723</v>
      </c>
      <c r="AA42" s="236">
        <f>+IF(AA3&gt;$B$43,Z42*Parameters!$B$112,($B$38)*(($B$39-1+EXP(-$B$40*(AA2-1)))/$B$39))</f>
        <v>0.40987617675234361</v>
      </c>
      <c r="AB42" s="236">
        <f>+IF(AB3&gt;$B$43,AA42*Parameters!$B$112,($B$38)*(($B$39-1+EXP(-$B$40*(AB2-1)))/$B$39))</f>
        <v>0.20493808837617181</v>
      </c>
      <c r="AC42" s="236">
        <f>+IF(AC3&gt;$B$43,AB42*Parameters!$B$112,($B$38)*(($B$39-1+EXP(-$B$40*(AC2-1)))/$B$39))</f>
        <v>0.1024690441880859</v>
      </c>
      <c r="AD42" s="236">
        <f>+IF(AD3&gt;$B$43,AC42*Parameters!$B$112,($B$38)*(($B$39-1+EXP(-$B$40*(AD2-1)))/$B$39))</f>
        <v>5.1234522094042952E-2</v>
      </c>
      <c r="AE42" s="236">
        <f>+IF(AE3&gt;$B$43,AD42*Parameters!$B$112,($B$38)*(($B$39-1+EXP(-$B$40*(AE2-1)))/$B$39))</f>
        <v>2.5617261047021476E-2</v>
      </c>
      <c r="AF42" s="236">
        <f>+IF(AF3&gt;$B$43,AE42*Parameters!$B$112,($B$38)*(($B$39-1+EXP(-$B$40*(AF2-1)))/$B$39))</f>
        <v>1.2808630523510738E-2</v>
      </c>
      <c r="AG42" s="236">
        <f>+IF(AG3&gt;$B$43,AF42*Parameters!$B$112,($B$38)*(($B$39-1+EXP(-$B$40*(AG2-1)))/$B$39))</f>
        <v>6.404315261755369E-3</v>
      </c>
      <c r="AH42" s="236">
        <f>+IF(AH3&gt;$B$43,AG42*Parameters!$B$112,($B$38)*(($B$39-1+EXP(-$B$40*(AH2-1)))/$B$39))</f>
        <v>3.2021576308776845E-3</v>
      </c>
      <c r="AI42" s="236">
        <f>+IF(AI3&gt;$B$43,AH42*Parameters!$B$112,($B$38)*(($B$39-1+EXP(-$B$40*(AI2-1)))/$B$39))</f>
        <v>1.6010788154388422E-3</v>
      </c>
      <c r="AJ42" s="236">
        <f>+IF(AJ3&gt;$B$43,AI42*Parameters!$B$112,($B$38)*(($B$39-1+EXP(-$B$40*(AJ2-1)))/$B$39))</f>
        <v>8.0053940771942112E-4</v>
      </c>
      <c r="AK42" s="236">
        <f>+IF(AK3&gt;$B$43,AJ42*Parameters!$B$112,($B$38)*(($B$39-1+EXP(-$B$40*(AK2-1)))/$B$39))</f>
        <v>4.0026970385971056E-4</v>
      </c>
      <c r="AL42" s="236">
        <f>+IF(AL3&gt;$B$43,AK42*Parameters!$B$112,($B$38)*(($B$39-1+EXP(-$B$40*(AL2-1)))/$B$39))</f>
        <v>2.0013485192985528E-4</v>
      </c>
      <c r="AM42" s="236">
        <f>+IF(AM3&gt;$B$43,AL42*Parameters!$B$112,($B$38)*(($B$39-1+EXP(-$B$40*(AM2-1)))/$B$39))</f>
        <v>1.0006742596492764E-4</v>
      </c>
      <c r="AN42" s="236">
        <f>+IF(AN3&gt;$B$43,AM42*Parameters!$B$112,($B$38)*(($B$39-1+EXP(-$B$40*(AN2-1)))/$B$39))</f>
        <v>5.003371298246382E-5</v>
      </c>
      <c r="AO42" s="236">
        <f>+IF(AO3&gt;$B$43,AN42*Parameters!$B$112,($B$38)*(($B$39-1+EXP(-$B$40*(AO2-1)))/$B$39))</f>
        <v>2.501685649123191E-5</v>
      </c>
      <c r="AP42" s="236">
        <f>+IF(AP3&gt;$B$43,AO42*Parameters!$B$112,($B$38)*(($B$39-1+EXP(-$B$40*(AP2-1)))/$B$39))</f>
        <v>1.2508428245615955E-5</v>
      </c>
      <c r="AQ42" s="236">
        <f>+IF(AQ3&gt;$B$43,AP42*Parameters!$B$112,($B$38)*(($B$39-1+EXP(-$B$40*(AQ2-1)))/$B$39))</f>
        <v>6.2542141228079775E-6</v>
      </c>
      <c r="AR42" s="236">
        <f>+IF(AR3&gt;$B$43,AQ42*Parameters!$B$112,($B$38)*(($B$39-1+EXP(-$B$40*(AR2-1)))/$B$39))</f>
        <v>3.1271070614039887E-6</v>
      </c>
      <c r="AS42" s="236">
        <f>+IF(AS3&gt;$B$43,AR42*Parameters!$B$112,($B$38)*(($B$39-1+EXP(-$B$40*(AS2-1)))/$B$39))</f>
        <v>1.5635535307019944E-6</v>
      </c>
      <c r="AT42" s="236">
        <f>+IF(AT3&gt;$B$43,AS42*Parameters!$B$112,($B$38)*(($B$39-1+EXP(-$B$40*(AT2-1)))/$B$39))</f>
        <v>7.8177676535099719E-7</v>
      </c>
      <c r="AU42" s="236">
        <f>+IF(AU3&gt;$B$43,AT42*Parameters!$B$112,($B$38)*(($B$39-1+EXP(-$B$40*(AU2-1)))/$B$39))</f>
        <v>3.9088838267549859E-7</v>
      </c>
      <c r="AV42" s="236">
        <f>+IF(AV3&gt;$B$43,AU42*Parameters!$B$112,($B$38)*(($B$39-1+EXP(-$B$40*(AV2-1)))/$B$39))</f>
        <v>1.954441913377493E-7</v>
      </c>
      <c r="AW42" s="236">
        <f>+IF(AW3&gt;$B$43,AV42*Parameters!$B$112,($B$38)*(($B$39-1+EXP(-$B$40*(AW2-1)))/$B$39))</f>
        <v>9.7722095668874648E-8</v>
      </c>
      <c r="AX42" s="236">
        <f>+IF(AX3&gt;$B$43,AW42*Parameters!$B$112,($B$38)*(($B$39-1+EXP(-$B$40*(AX2-1)))/$B$39))</f>
        <v>4.8861047834437324E-8</v>
      </c>
      <c r="AY42" s="236">
        <f>+IF(AY3&gt;$B$43,AX42*Parameters!$B$112,($B$38)*(($B$39-1+EXP(-$B$40*(AY2-1)))/$B$39))</f>
        <v>2.4430523917218662E-8</v>
      </c>
      <c r="AZ42" s="236">
        <f>+IF(AZ3&gt;$B$43,AY42*Parameters!$B$112,($B$38)*(($B$39-1+EXP(-$B$40*(AZ2-1)))/$B$39))</f>
        <v>1.2215261958609331E-8</v>
      </c>
      <c r="BA42" s="236">
        <f>+IF(BA3&gt;$B$43,AZ42*Parameters!$B$112,($B$38)*(($B$39-1+EXP(-$B$40*(BA2-1)))/$B$39))</f>
        <v>6.1076309793046655E-9</v>
      </c>
      <c r="BB42" s="236">
        <f>+IF(BB3&gt;$B$43,BA42*Parameters!$B$112,($B$38)*(($B$39-1+EXP(-$B$40*(BB2-1)))/$B$39))</f>
        <v>3.0538154896523328E-9</v>
      </c>
      <c r="BC42" s="236">
        <f>+IF(BC3&gt;$B$43,BB42*Parameters!$B$112,($B$38)*(($B$39-1+EXP(-$B$40*(BC2-1)))/$B$39))</f>
        <v>1.5269077448261664E-9</v>
      </c>
      <c r="BD42" s="236">
        <f>+IF(BD3&gt;$B$43,BC42*Parameters!$B$112,($B$38)*(($B$39-1+EXP(-$B$40*(BD2-1)))/$B$39))</f>
        <v>7.6345387241308319E-10</v>
      </c>
      <c r="BE42" s="236">
        <f>+IF(BE3&gt;$B$43,BD42*Parameters!$B$112,($B$38)*(($B$39-1+EXP(-$B$40*(BE2-1)))/$B$39))</f>
        <v>3.8172693620654159E-10</v>
      </c>
      <c r="BF42" s="236">
        <f>+IF(BF3&gt;$B$43,BE42*Parameters!$B$112,($B$38)*(($B$39-1+EXP(-$B$40*(BF2-1)))/$B$39))</f>
        <v>1.908634681032708E-10</v>
      </c>
      <c r="BG42" s="236">
        <f>+IF(BG3&gt;$B$43,BF42*Parameters!$B$112,($B$38)*(($B$39-1+EXP(-$B$40*(BG2-1)))/$B$39))</f>
        <v>9.5431734051635399E-11</v>
      </c>
      <c r="BH42" s="236">
        <f>+IF(BH3&gt;$B$43,BG42*Parameters!$B$112,($B$38)*(($B$39-1+EXP(-$B$40*(BH2-1)))/$B$39))</f>
        <v>4.7715867025817699E-11</v>
      </c>
      <c r="BI42" s="236">
        <f>+IF(BI3&gt;$B$43,BH42*Parameters!$B$112,($B$38)*(($B$39-1+EXP(-$B$40*(BI2-1)))/$B$39))</f>
        <v>2.385793351290885E-11</v>
      </c>
    </row>
    <row r="43" spans="1:61" s="242" customFormat="1" ht="15">
      <c r="A43" s="241" t="s">
        <v>144</v>
      </c>
      <c r="B43" s="236">
        <f>+Parameters!B59</f>
        <v>2250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</row>
    <row r="44" spans="1:61" s="97" customFormat="1" ht="15">
      <c r="A44" s="96" t="s">
        <v>6</v>
      </c>
      <c r="B44" s="236">
        <f>+Parameters!B58</f>
        <v>2.8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</row>
    <row r="45" spans="1:61" ht="15">
      <c r="A45" s="86" t="s">
        <v>7</v>
      </c>
      <c r="B45" s="72"/>
      <c r="C45" s="72"/>
      <c r="D45" s="72"/>
      <c r="E45" s="72"/>
      <c r="F45" s="72"/>
      <c r="G45" s="72"/>
      <c r="H45" s="7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</row>
    <row r="46" spans="1:61" s="94" customFormat="1" ht="15">
      <c r="A46" s="93" t="s">
        <v>8</v>
      </c>
      <c r="B46" s="149">
        <f>B47</f>
        <v>0.14451912616933599</v>
      </c>
      <c r="C46" s="92">
        <f>+B46*(1-B51)</f>
        <v>0.1216851042345809</v>
      </c>
      <c r="D46" s="92">
        <f t="shared" ref="D46:BI46" si="11">+C46*(1-C51)</f>
        <v>0.10366231769009161</v>
      </c>
      <c r="E46" s="92">
        <f t="shared" si="11"/>
        <v>8.9268064441623635E-2</v>
      </c>
      <c r="F46" s="92">
        <f t="shared" si="11"/>
        <v>7.7645440017743275E-2</v>
      </c>
      <c r="G46" s="92">
        <f t="shared" si="11"/>
        <v>6.8165186597799715E-2</v>
      </c>
      <c r="H46" s="92">
        <f t="shared" si="11"/>
        <v>6.0359367966187363E-2</v>
      </c>
      <c r="I46" s="92">
        <f t="shared" si="11"/>
        <v>5.3875888078717564E-2</v>
      </c>
      <c r="J46" s="92">
        <f t="shared" si="11"/>
        <v>4.8446869981267564E-2</v>
      </c>
      <c r="K46" s="92">
        <f t="shared" si="11"/>
        <v>4.3866384311339678E-2</v>
      </c>
      <c r="L46" s="92">
        <f t="shared" si="11"/>
        <v>3.9974570231011232E-2</v>
      </c>
      <c r="M46" s="92">
        <f t="shared" si="11"/>
        <v>3.6646182891160617E-2</v>
      </c>
      <c r="N46" s="92">
        <f t="shared" si="11"/>
        <v>3.378224315478634E-2</v>
      </c>
      <c r="O46" s="92">
        <f t="shared" si="11"/>
        <v>3.130388632561764E-2</v>
      </c>
      <c r="P46" s="92">
        <f t="shared" si="11"/>
        <v>2.9147786475812829E-2</v>
      </c>
      <c r="Q46" s="92">
        <f t="shared" si="11"/>
        <v>2.7262721267511808E-2</v>
      </c>
      <c r="R46" s="92">
        <f t="shared" si="11"/>
        <v>2.5606970343766244E-2</v>
      </c>
      <c r="S46" s="92">
        <f t="shared" si="11"/>
        <v>2.41463285870872E-2</v>
      </c>
      <c r="T46" s="92">
        <f t="shared" si="11"/>
        <v>2.2852576904619663E-2</v>
      </c>
      <c r="U46" s="92">
        <f t="shared" si="11"/>
        <v>2.1702296304713146E-2</v>
      </c>
      <c r="V46" s="92">
        <f t="shared" si="11"/>
        <v>2.0675941600669861E-2</v>
      </c>
      <c r="W46" s="92">
        <f t="shared" si="11"/>
        <v>1.9757112956252879E-2</v>
      </c>
      <c r="X46" s="92">
        <f t="shared" si="11"/>
        <v>1.8931979281740872E-2</v>
      </c>
      <c r="Y46" s="92">
        <f t="shared" si="11"/>
        <v>1.8188818985801082E-2</v>
      </c>
      <c r="Z46" s="92">
        <f t="shared" si="11"/>
        <v>1.7517652023127377E-2</v>
      </c>
      <c r="AA46" s="92">
        <f t="shared" si="11"/>
        <v>1.6909943413127963E-2</v>
      </c>
      <c r="AB46" s="92">
        <f t="shared" si="11"/>
        <v>1.6358363047972554E-2</v>
      </c>
      <c r="AC46" s="92">
        <f t="shared" si="11"/>
        <v>1.5856590089764009E-2</v>
      </c>
      <c r="AD46" s="92">
        <f t="shared" si="11"/>
        <v>1.5399152884542877E-2</v>
      </c>
      <c r="AE46" s="92">
        <f t="shared" si="11"/>
        <v>1.4981297317246359E-2</v>
      </c>
      <c r="AF46" s="92">
        <f t="shared" si="11"/>
        <v>1.4598878057741302E-2</v>
      </c>
      <c r="AG46" s="92">
        <f t="shared" si="11"/>
        <v>1.4248268321389052E-2</v>
      </c>
      <c r="AH46" s="92">
        <f t="shared" si="11"/>
        <v>1.3926284674917798E-2</v>
      </c>
      <c r="AI46" s="92">
        <f t="shared" si="11"/>
        <v>1.3630124123834105E-2</v>
      </c>
      <c r="AJ46" s="92">
        <f t="shared" si="11"/>
        <v>1.335731126900468E-2</v>
      </c>
      <c r="AK46" s="92">
        <f t="shared" si="11"/>
        <v>1.3105653753215792E-2</v>
      </c>
      <c r="AL46" s="92">
        <f t="shared" si="11"/>
        <v>1.2873204560486157E-2</v>
      </c>
      <c r="AM46" s="92">
        <f t="shared" si="11"/>
        <v>1.2658230002149402E-2</v>
      </c>
      <c r="AN46" s="92">
        <f t="shared" si="11"/>
        <v>1.2459182439843569E-2</v>
      </c>
      <c r="AO46" s="92">
        <f t="shared" si="11"/>
        <v>1.2274676968505992E-2</v>
      </c>
      <c r="AP46" s="92">
        <f t="shared" si="11"/>
        <v>1.210347142147989E-2</v>
      </c>
      <c r="AQ46" s="92">
        <f t="shared" si="11"/>
        <v>1.1944449172017736E-2</v>
      </c>
      <c r="AR46" s="92">
        <f t="shared" si="11"/>
        <v>1.1796604296353562E-2</v>
      </c>
      <c r="AS46" s="92">
        <f t="shared" si="11"/>
        <v>1.1659028737435321E-2</v>
      </c>
      <c r="AT46" s="92">
        <f t="shared" si="11"/>
        <v>1.1530901168750472E-2</v>
      </c>
      <c r="AU46" s="92">
        <f t="shared" si="11"/>
        <v>1.141147730711361E-2</v>
      </c>
      <c r="AV46" s="92">
        <f t="shared" si="11"/>
        <v>1.1300081463926455E-2</v>
      </c>
      <c r="AW46" s="92">
        <f t="shared" si="11"/>
        <v>1.1196099157944582E-2</v>
      </c>
      <c r="AX46" s="92">
        <f t="shared" si="11"/>
        <v>1.1098970640328911E-2</v>
      </c>
      <c r="AY46" s="92">
        <f t="shared" si="11"/>
        <v>1.1008185205792094E-2</v>
      </c>
      <c r="AZ46" s="92">
        <f t="shared" si="11"/>
        <v>1.0923276182829671E-2</v>
      </c>
      <c r="BA46" s="92">
        <f t="shared" si="11"/>
        <v>1.0843816512044774E-2</v>
      </c>
      <c r="BB46" s="92">
        <f t="shared" si="11"/>
        <v>1.0769414834992871E-2</v>
      </c>
      <c r="BC46" s="92">
        <f t="shared" si="11"/>
        <v>1.0699712027243399E-2</v>
      </c>
      <c r="BD46" s="92">
        <f t="shared" si="11"/>
        <v>1.063437811884748E-2</v>
      </c>
      <c r="BE46" s="92">
        <f t="shared" si="11"/>
        <v>1.0573109553416931E-2</v>
      </c>
      <c r="BF46" s="92">
        <f t="shared" si="11"/>
        <v>1.0515626743806293E-2</v>
      </c>
      <c r="BG46" s="92">
        <f t="shared" si="11"/>
        <v>1.0461671888149723E-2</v>
      </c>
      <c r="BH46" s="92">
        <f t="shared" si="11"/>
        <v>1.0411007014905195E-2</v>
      </c>
      <c r="BI46" s="92">
        <f t="shared" si="11"/>
        <v>1.0363412229737764E-2</v>
      </c>
    </row>
    <row r="47" spans="1:61" ht="15">
      <c r="A47" s="74" t="s">
        <v>9</v>
      </c>
      <c r="B47" s="146">
        <f>+Parameters!B65</f>
        <v>0.14451912616933599</v>
      </c>
      <c r="C47" s="87">
        <f>+C46/B46</f>
        <v>0.84199999999999997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</row>
    <row r="48" spans="1:61" ht="15">
      <c r="A48" s="74" t="s">
        <v>10</v>
      </c>
      <c r="B48" s="146">
        <f>+Parameters!B66</f>
        <v>15.8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</row>
    <row r="49" spans="1:61" ht="15">
      <c r="A49" s="74" t="s">
        <v>11</v>
      </c>
      <c r="B49" s="146">
        <f>+Parameters!B67</f>
        <v>0.64559999999999995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</row>
    <row r="50" spans="1:61" ht="15">
      <c r="A50" s="74" t="s">
        <v>12</v>
      </c>
      <c r="B50" s="146">
        <f>+Parameters!B68</f>
        <v>2.0000000000000001E-4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</row>
    <row r="51" spans="1:61" s="94" customFormat="1" ht="15">
      <c r="A51" s="95" t="s">
        <v>13</v>
      </c>
      <c r="B51" s="245">
        <f>+Parameters!B66/100</f>
        <v>0.158</v>
      </c>
      <c r="C51" s="149">
        <f>+B$51*(1-   ($B$49*EXP(-$B$50*10*(C2-1)))/100)^10</f>
        <v>0.14811004730493141</v>
      </c>
      <c r="D51" s="149">
        <f t="shared" ref="D51:BI51" si="12">+C$51*(1-   ($B$49*EXP(-$B$50*10*(D2-1)))/100)^10</f>
        <v>0.13885714278066766</v>
      </c>
      <c r="E51" s="149">
        <f t="shared" si="12"/>
        <v>0.13019913108434114</v>
      </c>
      <c r="F51" s="149">
        <f t="shared" si="12"/>
        <v>0.12209671833628816</v>
      </c>
      <c r="G51" s="149">
        <f t="shared" si="12"/>
        <v>0.11451327314145893</v>
      </c>
      <c r="H51" s="149">
        <f t="shared" si="12"/>
        <v>0.10741464176864424</v>
      </c>
      <c r="I51" s="149">
        <f t="shared" si="12"/>
        <v>0.10076897645784903</v>
      </c>
      <c r="J51" s="149">
        <f t="shared" si="12"/>
        <v>9.4546575902611951E-2</v>
      </c>
      <c r="K51" s="149">
        <f t="shared" si="12"/>
        <v>8.871973702474481E-2</v>
      </c>
      <c r="L51" s="149">
        <f t="shared" si="12"/>
        <v>8.3262617224300756E-2</v>
      </c>
      <c r="M51" s="149">
        <f t="shared" si="12"/>
        <v>7.8151106347970706E-2</v>
      </c>
      <c r="N51" s="149">
        <f t="shared" si="12"/>
        <v>7.3362707674950872E-2</v>
      </c>
      <c r="O51" s="149">
        <f t="shared" si="12"/>
        <v>6.8876427270960341E-2</v>
      </c>
      <c r="P51" s="149">
        <f t="shared" si="12"/>
        <v>6.4672671108842894E-2</v>
      </c>
      <c r="Q51" s="149">
        <f t="shared" si="12"/>
        <v>6.0733149398357125E-2</v>
      </c>
      <c r="R51" s="149">
        <f t="shared" si="12"/>
        <v>5.7040787608621586E-2</v>
      </c>
      <c r="S51" s="149">
        <f t="shared" si="12"/>
        <v>5.3579643704484266E-2</v>
      </c>
      <c r="T51" s="149">
        <f t="shared" si="12"/>
        <v>5.033483115306734E-2</v>
      </c>
      <c r="U51" s="149">
        <f t="shared" si="12"/>
        <v>4.7292447289109689E-2</v>
      </c>
      <c r="V51" s="149">
        <f t="shared" si="12"/>
        <v>4.4439506657690253E-2</v>
      </c>
      <c r="W51" s="149">
        <f t="shared" si="12"/>
        <v>4.1763878980651453E-2</v>
      </c>
      <c r="X51" s="149">
        <f t="shared" si="12"/>
        <v>3.9254231418715826E-2</v>
      </c>
      <c r="Y51" s="149">
        <f t="shared" si="12"/>
        <v>3.6899974825064012E-2</v>
      </c>
      <c r="Z51" s="149">
        <f t="shared" si="12"/>
        <v>3.4691213708155554E-2</v>
      </c>
      <c r="AA51" s="149">
        <f t="shared" si="12"/>
        <v>3.2618699641962692E-2</v>
      </c>
      <c r="AB51" s="149">
        <f t="shared" si="12"/>
        <v>3.0673787880672768E-2</v>
      </c>
      <c r="AC51" s="149">
        <f t="shared" si="12"/>
        <v>2.8848396952408015E-2</v>
      </c>
      <c r="AD51" s="149">
        <f t="shared" si="12"/>
        <v>2.7134971022720816E-2</v>
      </c>
      <c r="AE51" s="149">
        <f t="shared" si="12"/>
        <v>2.5526444833640541E-2</v>
      </c>
      <c r="AF51" s="149">
        <f t="shared" si="12"/>
        <v>2.4016211037966251E-2</v>
      </c>
      <c r="AG51" s="149">
        <f t="shared" si="12"/>
        <v>2.2598089761399532E-2</v>
      </c>
      <c r="AH51" s="149">
        <f t="shared" si="12"/>
        <v>2.1266300237068915E-2</v>
      </c>
      <c r="AI51" s="149">
        <f t="shared" si="12"/>
        <v>2.0015434368082879E-2</v>
      </c>
      <c r="AJ51" s="149">
        <f t="shared" si="12"/>
        <v>1.8840432084026779E-2</v>
      </c>
      <c r="AK51" s="149">
        <f t="shared" si="12"/>
        <v>1.7736558366849748E-2</v>
      </c>
      <c r="AL51" s="149">
        <f t="shared" si="12"/>
        <v>1.6699381830427143E-2</v>
      </c>
      <c r="AM51" s="149">
        <f t="shared" si="12"/>
        <v>1.572475474628246E-2</v>
      </c>
      <c r="AN51" s="149">
        <f t="shared" si="12"/>
        <v>1.4808794415558215E-2</v>
      </c>
      <c r="AO51" s="149">
        <f t="shared" si="12"/>
        <v>1.3947865794381158E-2</v>
      </c>
      <c r="AP51" s="149">
        <f t="shared" si="12"/>
        <v>1.3138565286314415E-2</v>
      </c>
      <c r="AQ51" s="149">
        <f t="shared" si="12"/>
        <v>1.2377705621664813E-2</v>
      </c>
      <c r="AR51" s="149">
        <f t="shared" si="12"/>
        <v>1.1662301749052096E-2</v>
      </c>
      <c r="AS51" s="149">
        <f t="shared" si="12"/>
        <v>1.0989557669881328E-2</v>
      </c>
      <c r="AT51" s="149">
        <f t="shared" si="12"/>
        <v>1.0356854151218205E-2</v>
      </c>
      <c r="AU51" s="149">
        <f t="shared" si="12"/>
        <v>9.7617372570784362E-3</v>
      </c>
      <c r="AV51" s="149">
        <f t="shared" si="12"/>
        <v>9.2019076423314142E-3</v>
      </c>
      <c r="AW51" s="149">
        <f t="shared" si="12"/>
        <v>8.675210557308289E-3</v>
      </c>
      <c r="AX51" s="149">
        <f t="shared" si="12"/>
        <v>8.1796265148177741E-3</v>
      </c>
      <c r="AY51" s="149">
        <f t="shared" si="12"/>
        <v>7.7132625746292698E-3</v>
      </c>
      <c r="AZ51" s="149">
        <f t="shared" si="12"/>
        <v>7.2743442036007329E-3</v>
      </c>
      <c r="BA51" s="149">
        <f t="shared" si="12"/>
        <v>6.8612076725256882E-3</v>
      </c>
      <c r="BB51" s="149">
        <f t="shared" si="12"/>
        <v>6.4722929534656573E-3</v>
      </c>
      <c r="BC51" s="149">
        <f t="shared" si="12"/>
        <v>6.1061370838360962E-3</v>
      </c>
      <c r="BD51" s="149">
        <f t="shared" si="12"/>
        <v>5.7613679658391247E-3</v>
      </c>
      <c r="BE51" s="149">
        <f t="shared" si="12"/>
        <v>5.4366985719977584E-3</v>
      </c>
      <c r="BF51" s="149">
        <f t="shared" si="12"/>
        <v>5.1309215295559261E-3</v>
      </c>
      <c r="BG51" s="149">
        <f t="shared" si="12"/>
        <v>4.8429040583768384E-3</v>
      </c>
      <c r="BH51" s="149">
        <f t="shared" si="12"/>
        <v>4.5715832387098034E-3</v>
      </c>
      <c r="BI51" s="149">
        <f t="shared" si="12"/>
        <v>4.3159615868112585E-3</v>
      </c>
    </row>
    <row r="52" spans="1:61" s="97" customFormat="1" ht="15">
      <c r="A52" s="96" t="s">
        <v>14</v>
      </c>
      <c r="B52" s="87">
        <f>$B53*0.9^(B2-1)</f>
        <v>1.6</v>
      </c>
      <c r="C52" s="87">
        <f>$B53*(1-Parameters!$B$70)^(C2-1)</f>
        <v>1.2800000000000002</v>
      </c>
      <c r="D52" s="87">
        <f>$B53*(1-Parameters!$B$70)^(D2-1)</f>
        <v>1.0240000000000002</v>
      </c>
      <c r="E52" s="87">
        <f>$B53*(1-Parameters!$B$70)^(E2-1)</f>
        <v>0.81920000000000026</v>
      </c>
      <c r="F52" s="87">
        <f>$B53*(1-Parameters!$B$70)^(F2-1)</f>
        <v>0.65536000000000039</v>
      </c>
      <c r="G52" s="87">
        <f>$B53*(1-Parameters!$B$70)^(G2-1)</f>
        <v>0.52428800000000031</v>
      </c>
      <c r="H52" s="87">
        <f>$B53*(1-Parameters!$B$70)^(H2-1)</f>
        <v>0.41943040000000026</v>
      </c>
      <c r="I52" s="87">
        <f>$B53*(1-Parameters!$B$70)^(I2-1)</f>
        <v>0.33554432000000028</v>
      </c>
      <c r="J52" s="87">
        <f>$B53*(1-Parameters!$B$70)^(J2-1)</f>
        <v>0.26843545600000024</v>
      </c>
      <c r="K52" s="87">
        <f>$B53*(1-Parameters!$B$70)^(K2-1)</f>
        <v>0.2147483648000002</v>
      </c>
      <c r="L52" s="87">
        <f>$B53*(1-Parameters!$B$70)^(L2-1)</f>
        <v>0.17179869184000018</v>
      </c>
      <c r="M52" s="87">
        <f>$B53*(1-Parameters!$B$70)^(M2-1)</f>
        <v>0.13743895347200016</v>
      </c>
      <c r="N52" s="87">
        <f>$B53*(1-Parameters!$B$70)^(N2-1)</f>
        <v>0.10995116277760016</v>
      </c>
      <c r="O52" s="87">
        <f>$B53*(1-Parameters!$B$70)^(O2-1)</f>
        <v>8.7960930222080125E-2</v>
      </c>
      <c r="P52" s="87">
        <f>$B53*(1-Parameters!$B$70)^(P2-1)</f>
        <v>7.0368744177664103E-2</v>
      </c>
      <c r="Q52" s="87">
        <f>$B53*(1-Parameters!$B$70)^(Q2-1)</f>
        <v>5.6294995342131296E-2</v>
      </c>
      <c r="R52" s="87">
        <f>$B53*(1-Parameters!$B$70)^(R2-1)</f>
        <v>4.503599627370504E-2</v>
      </c>
      <c r="S52" s="87">
        <f>$B53*(1-Parameters!$B$70)^(S2-1)</f>
        <v>3.6028797018964033E-2</v>
      </c>
      <c r="T52" s="87">
        <f>$B53*(1-Parameters!$B$70)^(T2-1)</f>
        <v>2.8823037615171229E-2</v>
      </c>
      <c r="U52" s="87">
        <f>$B53*(1-Parameters!$B$70)^(U2-1)</f>
        <v>2.3058430092136983E-2</v>
      </c>
      <c r="V52" s="87">
        <f>$B53*(1-Parameters!$B$70)^(V2-1)</f>
        <v>1.8446744073709592E-2</v>
      </c>
      <c r="W52" s="87">
        <f>$B53*(1-Parameters!$B$70)^(W2-1)</f>
        <v>1.4757395258967677E-2</v>
      </c>
      <c r="X52" s="87">
        <f>$B53*(1-Parameters!$B$70)^(X2-1)</f>
        <v>1.180591620717414E-2</v>
      </c>
      <c r="Y52" s="87">
        <f>$B53*(1-Parameters!$B$70)^(Y2-1)</f>
        <v>9.444732965739314E-3</v>
      </c>
      <c r="Z52" s="87">
        <f>$B53*(1-Parameters!$B$70)^(Z2-1)</f>
        <v>7.5557863725914517E-3</v>
      </c>
      <c r="AA52" s="87">
        <f>$B53*(1-Parameters!$B$70)^(AA2-1)</f>
        <v>6.0446290980731617E-3</v>
      </c>
      <c r="AB52" s="87">
        <f>$B53*(1-Parameters!$B$70)^(AB2-1)</f>
        <v>4.8357032784585308E-3</v>
      </c>
      <c r="AC52" s="87">
        <f>$B53*(1-Parameters!$B$70)^(AC2-1)</f>
        <v>3.8685626227668241E-3</v>
      </c>
      <c r="AD52" s="87">
        <f>$B53*(1-Parameters!$B$70)^(AD2-1)</f>
        <v>3.0948500982134605E-3</v>
      </c>
      <c r="AE52" s="87">
        <f>$B53*(1-Parameters!$B$70)^(AE2-1)</f>
        <v>2.4758800785707686E-3</v>
      </c>
      <c r="AF52" s="87">
        <f>$B53*(1-Parameters!$B$70)^(AF2-1)</f>
        <v>1.9807040628566147E-3</v>
      </c>
      <c r="AG52" s="87">
        <f>$B53*(1-Parameters!$B$70)^(AG2-1)</f>
        <v>1.5845632502852923E-3</v>
      </c>
      <c r="AH52" s="87">
        <f>$B53*(1-Parameters!$B$70)^(AH2-1)</f>
        <v>1.2676506002282338E-3</v>
      </c>
      <c r="AI52" s="87">
        <f>$B53*(1-Parameters!$B$70)^(AI2-1)</f>
        <v>1.0141204801825871E-3</v>
      </c>
      <c r="AJ52" s="87">
        <f>$B53*(1-Parameters!$B$70)^(AJ2-1)</f>
        <v>8.1129638414606997E-4</v>
      </c>
      <c r="AK52" s="87">
        <f>$B53*(1-Parameters!$B$70)^(AK2-1)</f>
        <v>6.4903710731685591E-4</v>
      </c>
      <c r="AL52" s="87">
        <f>$B53*(1-Parameters!$B$70)^(AL2-1)</f>
        <v>5.1922968585348486E-4</v>
      </c>
      <c r="AM52" s="87">
        <f>$B53*(1-Parameters!$B$70)^(AM2-1)</f>
        <v>4.1538374868278793E-4</v>
      </c>
      <c r="AN52" s="87">
        <f>$B53*(1-Parameters!$B$70)^(AN2-1)</f>
        <v>3.323069989462303E-4</v>
      </c>
      <c r="AO52" s="87">
        <f>$B53*(1-Parameters!$B$70)^(AO2-1)</f>
        <v>2.6584559915698429E-4</v>
      </c>
      <c r="AP52" s="87">
        <f>$B53*(1-Parameters!$B$70)^(AP2-1)</f>
        <v>2.1267647932558749E-4</v>
      </c>
      <c r="AQ52" s="87">
        <f>$B53*(1-Parameters!$B$70)^(AQ2-1)</f>
        <v>1.7014118346046997E-4</v>
      </c>
      <c r="AR52" s="87">
        <f>$B53*(1-Parameters!$B$70)^(AR2-1)</f>
        <v>1.3611294676837599E-4</v>
      </c>
      <c r="AS52" s="87">
        <f>$B53*(1-Parameters!$B$70)^(AS2-1)</f>
        <v>1.088903574147008E-4</v>
      </c>
      <c r="AT52" s="87">
        <f>$B53*(1-Parameters!$B$70)^(AT2-1)</f>
        <v>8.7112285931760679E-5</v>
      </c>
      <c r="AU52" s="87">
        <f>$B53*(1-Parameters!$B$70)^(AU2-1)</f>
        <v>6.9689828745408551E-5</v>
      </c>
      <c r="AV52" s="87">
        <f>$B53*(1-Parameters!$B$70)^(AV2-1)</f>
        <v>5.5751862996326834E-5</v>
      </c>
      <c r="AW52" s="87">
        <f>$B53*(1-Parameters!$B$70)^(AW2-1)</f>
        <v>4.4601490397061476E-5</v>
      </c>
      <c r="AX52" s="87">
        <f>$B53*(1-Parameters!$B$70)^(AX2-1)</f>
        <v>3.5681192317649184E-5</v>
      </c>
      <c r="AY52" s="87">
        <f>$B53*(1-Parameters!$B$70)^(AY2-1)</f>
        <v>2.854495385411935E-5</v>
      </c>
      <c r="AZ52" s="87">
        <f>$B53*(1-Parameters!$B$70)^(AZ2-1)</f>
        <v>2.283596308329548E-5</v>
      </c>
      <c r="BA52" s="87">
        <f>$B53*(1-Parameters!$B$70)^(BA2-1)</f>
        <v>1.8268770466636385E-5</v>
      </c>
      <c r="BB52" s="87">
        <f>$B53*(1-Parameters!$B$70)^(BB2-1)</f>
        <v>1.4615016373309114E-5</v>
      </c>
      <c r="BC52" s="87">
        <f>$B53*(1-Parameters!$B$70)^(BC2-1)</f>
        <v>1.1692013098647291E-5</v>
      </c>
      <c r="BD52" s="87">
        <f>$B53*(1-Parameters!$B$70)^(BD2-1)</f>
        <v>9.3536104789178345E-6</v>
      </c>
      <c r="BE52" s="87">
        <f>$B53*(1-Parameters!$B$70)^(BE2-1)</f>
        <v>7.4828883831342681E-6</v>
      </c>
      <c r="BF52" s="87">
        <f>$B53*(1-Parameters!$B$70)^(BF2-1)</f>
        <v>5.9863107065074145E-6</v>
      </c>
      <c r="BG52" s="87">
        <f>$B53*(1-Parameters!$B$70)^(BG2-1)</f>
        <v>4.7890485652059316E-6</v>
      </c>
      <c r="BH52" s="87">
        <f>$B53*(1-Parameters!$B$70)^(BH2-1)</f>
        <v>3.831238852164746E-6</v>
      </c>
      <c r="BI52" s="87">
        <f>$B53*(1-Parameters!$B$70)^(BI2-1)</f>
        <v>3.0649910817317971E-6</v>
      </c>
    </row>
    <row r="53" spans="1:61" ht="15">
      <c r="A53" s="74" t="s">
        <v>15</v>
      </c>
      <c r="B53" s="87">
        <f>+Parameters!B69</f>
        <v>1.6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</row>
    <row r="54" spans="1:61" ht="15">
      <c r="A54" s="86" t="s">
        <v>98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</row>
    <row r="55" spans="1:61" ht="15">
      <c r="A55" s="74" t="s">
        <v>148</v>
      </c>
      <c r="B55" s="87">
        <f>+Parameters!B72</f>
        <v>6000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</row>
    <row r="56" spans="1:61" ht="15">
      <c r="A56" s="86" t="s">
        <v>16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</row>
    <row r="57" spans="1:61" ht="16.5">
      <c r="A57" s="150" t="s">
        <v>241</v>
      </c>
      <c r="B57" s="151">
        <v>787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</row>
    <row r="58" spans="1:61" ht="16.5">
      <c r="A58" s="150" t="s">
        <v>242</v>
      </c>
      <c r="B58" s="151">
        <v>829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</row>
    <row r="59" spans="1:61" s="97" customFormat="1" ht="15">
      <c r="A59" s="96" t="s">
        <v>17</v>
      </c>
      <c r="B59" s="236">
        <f>+Parameters!B76</f>
        <v>1600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</row>
    <row r="60" spans="1:61" s="97" customFormat="1" ht="15">
      <c r="A60" s="96" t="s">
        <v>18</v>
      </c>
      <c r="B60" s="236">
        <f>+Parameters!B77</f>
        <v>10010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</row>
    <row r="61" spans="1:61" s="97" customFormat="1" ht="15">
      <c r="A61" s="96" t="s">
        <v>19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</row>
    <row r="62" spans="1:61" s="97" customFormat="1" ht="15">
      <c r="A62" s="96" t="s">
        <v>59</v>
      </c>
      <c r="B62" s="236">
        <f>+Parameters!B79</f>
        <v>88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</row>
    <row r="63" spans="1:61" s="97" customFormat="1" ht="15">
      <c r="A63" s="96" t="s">
        <v>60</v>
      </c>
      <c r="B63" s="236">
        <f>+Parameters!B80</f>
        <v>4.7039999999999997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</row>
    <row r="64" spans="1:61" s="97" customFormat="1" ht="15">
      <c r="A64" s="96" t="s">
        <v>61</v>
      </c>
      <c r="B64" s="236">
        <f>+Parameters!B81</f>
        <v>12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</row>
    <row r="65" spans="1:61" s="97" customFormat="1" ht="27.75">
      <c r="A65" s="96" t="s">
        <v>62</v>
      </c>
      <c r="B65" s="236">
        <f>+Parameters!B82</f>
        <v>94.796000000000006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</row>
    <row r="66" spans="1:61" s="97" customFormat="1" ht="15">
      <c r="A66" s="96" t="s">
        <v>63</v>
      </c>
      <c r="B66" s="236">
        <f>+Parameters!B83</f>
        <v>7.4999999999999997E-2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</row>
    <row r="67" spans="1:61" s="97" customFormat="1" ht="15">
      <c r="A67" s="96" t="s">
        <v>64</v>
      </c>
      <c r="B67" s="236">
        <f>+Parameters!B84</f>
        <v>0.5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</row>
    <row r="68" spans="1:61" s="97" customFormat="1" ht="15">
      <c r="A68" s="96" t="s">
        <v>65</v>
      </c>
      <c r="B68" s="236">
        <f>+Parameters!B85</f>
        <v>99.924999999999997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</row>
    <row r="69" spans="1:61" s="97" customFormat="1" ht="15">
      <c r="A69" s="238" t="s">
        <v>20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</row>
    <row r="70" spans="1:61" s="72" customFormat="1" ht="15">
      <c r="A70" s="246" t="s">
        <v>21</v>
      </c>
      <c r="B70" s="236">
        <f t="shared" ref="B70:L70" si="13">+$B$71+0.1*($B$72-$B$71)*(B2-1)</f>
        <v>0.83</v>
      </c>
      <c r="C70" s="236">
        <f t="shared" si="13"/>
        <v>0.77699999999999991</v>
      </c>
      <c r="D70" s="236">
        <f t="shared" si="13"/>
        <v>0.72399999999999998</v>
      </c>
      <c r="E70" s="236">
        <f t="shared" si="13"/>
        <v>0.67099999999999993</v>
      </c>
      <c r="F70" s="236">
        <f t="shared" si="13"/>
        <v>0.61799999999999988</v>
      </c>
      <c r="G70" s="236">
        <f t="shared" si="13"/>
        <v>0.56499999999999995</v>
      </c>
      <c r="H70" s="236">
        <f t="shared" si="13"/>
        <v>0.5119999999999999</v>
      </c>
      <c r="I70" s="236">
        <f t="shared" si="13"/>
        <v>0.45899999999999991</v>
      </c>
      <c r="J70" s="236">
        <f t="shared" si="13"/>
        <v>0.40599999999999992</v>
      </c>
      <c r="K70" s="236">
        <f t="shared" si="13"/>
        <v>0.35299999999999992</v>
      </c>
      <c r="L70" s="236">
        <f t="shared" si="13"/>
        <v>0.29999999999999993</v>
      </c>
      <c r="M70" s="236">
        <f>+$B$72</f>
        <v>0.3</v>
      </c>
      <c r="N70" s="236">
        <f t="shared" ref="N70:BI70" si="14">+$B$72</f>
        <v>0.3</v>
      </c>
      <c r="O70" s="236">
        <f t="shared" si="14"/>
        <v>0.3</v>
      </c>
      <c r="P70" s="236">
        <f t="shared" si="14"/>
        <v>0.3</v>
      </c>
      <c r="Q70" s="236">
        <f t="shared" si="14"/>
        <v>0.3</v>
      </c>
      <c r="R70" s="236">
        <f t="shared" si="14"/>
        <v>0.3</v>
      </c>
      <c r="S70" s="236">
        <f t="shared" si="14"/>
        <v>0.3</v>
      </c>
      <c r="T70" s="236">
        <f t="shared" si="14"/>
        <v>0.3</v>
      </c>
      <c r="U70" s="236">
        <f t="shared" si="14"/>
        <v>0.3</v>
      </c>
      <c r="V70" s="236">
        <f t="shared" si="14"/>
        <v>0.3</v>
      </c>
      <c r="W70" s="236">
        <f t="shared" si="14"/>
        <v>0.3</v>
      </c>
      <c r="X70" s="236">
        <f t="shared" si="14"/>
        <v>0.3</v>
      </c>
      <c r="Y70" s="236">
        <f t="shared" si="14"/>
        <v>0.3</v>
      </c>
      <c r="Z70" s="236">
        <f t="shared" si="14"/>
        <v>0.3</v>
      </c>
      <c r="AA70" s="236">
        <f t="shared" si="14"/>
        <v>0.3</v>
      </c>
      <c r="AB70" s="236">
        <f t="shared" si="14"/>
        <v>0.3</v>
      </c>
      <c r="AC70" s="236">
        <f t="shared" si="14"/>
        <v>0.3</v>
      </c>
      <c r="AD70" s="236">
        <f t="shared" si="14"/>
        <v>0.3</v>
      </c>
      <c r="AE70" s="236">
        <f t="shared" si="14"/>
        <v>0.3</v>
      </c>
      <c r="AF70" s="236">
        <f t="shared" si="14"/>
        <v>0.3</v>
      </c>
      <c r="AG70" s="236">
        <f t="shared" si="14"/>
        <v>0.3</v>
      </c>
      <c r="AH70" s="236">
        <f t="shared" si="14"/>
        <v>0.3</v>
      </c>
      <c r="AI70" s="236">
        <f t="shared" si="14"/>
        <v>0.3</v>
      </c>
      <c r="AJ70" s="236">
        <f t="shared" si="14"/>
        <v>0.3</v>
      </c>
      <c r="AK70" s="236">
        <f t="shared" si="14"/>
        <v>0.3</v>
      </c>
      <c r="AL70" s="236">
        <f t="shared" si="14"/>
        <v>0.3</v>
      </c>
      <c r="AM70" s="236">
        <f t="shared" si="14"/>
        <v>0.3</v>
      </c>
      <c r="AN70" s="236">
        <f t="shared" si="14"/>
        <v>0.3</v>
      </c>
      <c r="AO70" s="236">
        <f t="shared" si="14"/>
        <v>0.3</v>
      </c>
      <c r="AP70" s="236">
        <f t="shared" si="14"/>
        <v>0.3</v>
      </c>
      <c r="AQ70" s="236">
        <f t="shared" si="14"/>
        <v>0.3</v>
      </c>
      <c r="AR70" s="236">
        <f t="shared" si="14"/>
        <v>0.3</v>
      </c>
      <c r="AS70" s="236">
        <f t="shared" si="14"/>
        <v>0.3</v>
      </c>
      <c r="AT70" s="236">
        <f t="shared" si="14"/>
        <v>0.3</v>
      </c>
      <c r="AU70" s="236">
        <f t="shared" si="14"/>
        <v>0.3</v>
      </c>
      <c r="AV70" s="236">
        <f t="shared" si="14"/>
        <v>0.3</v>
      </c>
      <c r="AW70" s="236">
        <f t="shared" si="14"/>
        <v>0.3</v>
      </c>
      <c r="AX70" s="236">
        <f t="shared" si="14"/>
        <v>0.3</v>
      </c>
      <c r="AY70" s="236">
        <f t="shared" si="14"/>
        <v>0.3</v>
      </c>
      <c r="AZ70" s="236">
        <f t="shared" si="14"/>
        <v>0.3</v>
      </c>
      <c r="BA70" s="236">
        <f t="shared" si="14"/>
        <v>0.3</v>
      </c>
      <c r="BB70" s="236">
        <f t="shared" si="14"/>
        <v>0.3</v>
      </c>
      <c r="BC70" s="236">
        <f t="shared" si="14"/>
        <v>0.3</v>
      </c>
      <c r="BD70" s="236">
        <f t="shared" si="14"/>
        <v>0.3</v>
      </c>
      <c r="BE70" s="236">
        <f t="shared" si="14"/>
        <v>0.3</v>
      </c>
      <c r="BF70" s="236">
        <f t="shared" si="14"/>
        <v>0.3</v>
      </c>
      <c r="BG70" s="236">
        <f t="shared" si="14"/>
        <v>0.3</v>
      </c>
      <c r="BH70" s="236">
        <f t="shared" si="14"/>
        <v>0.3</v>
      </c>
      <c r="BI70" s="236">
        <f t="shared" si="14"/>
        <v>0.3</v>
      </c>
    </row>
    <row r="71" spans="1:61" s="72" customFormat="1" ht="15">
      <c r="A71" s="246" t="s">
        <v>78</v>
      </c>
      <c r="B71" s="236">
        <f>+Parameters!B87</f>
        <v>0.83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</row>
    <row r="72" spans="1:61" s="72" customFormat="1" ht="15">
      <c r="A72" s="246" t="s">
        <v>79</v>
      </c>
      <c r="B72" s="236">
        <f>+Parameters!B88</f>
        <v>0.3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</row>
    <row r="73" spans="1:61" ht="15">
      <c r="A73" s="74" t="s">
        <v>22</v>
      </c>
      <c r="B73" s="146">
        <f>+Parameters!B89</f>
        <v>0.83</v>
      </c>
      <c r="C73" s="146">
        <f>+Parameters!B90</f>
        <v>0.98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</row>
    <row r="74" spans="1:61" s="97" customFormat="1" ht="15">
      <c r="A74" s="96" t="s">
        <v>23</v>
      </c>
      <c r="B74" s="236">
        <f>+Parameters!B91</f>
        <v>6.7999999999999996E-3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</row>
    <row r="75" spans="1:61" s="97" customFormat="1" ht="15">
      <c r="A75" s="96" t="s">
        <v>24</v>
      </c>
      <c r="B75" s="236">
        <f>+Parameters!B92</f>
        <v>0.20799999999999999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</row>
    <row r="76" spans="1:61" ht="15">
      <c r="A76" s="74" t="s">
        <v>25</v>
      </c>
      <c r="B76" s="146">
        <f>+Parameters!B93</f>
        <v>3.2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</row>
    <row r="77" spans="1:61" s="97" customFormat="1" ht="15">
      <c r="A77" s="96" t="s">
        <v>75</v>
      </c>
      <c r="B77" s="236">
        <f>+Parameters!B94</f>
        <v>3.8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</row>
    <row r="78" spans="1:61" s="97" customFormat="1" ht="15">
      <c r="A78" s="96" t="s">
        <v>26</v>
      </c>
      <c r="B78" s="236">
        <f>+Parameters!B95</f>
        <v>0.31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</row>
    <row r="79" spans="1:61" s="97" customFormat="1" ht="15">
      <c r="A79" s="96" t="s">
        <v>27</v>
      </c>
      <c r="B79" s="236">
        <f>+Parameters!B96</f>
        <v>0.05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</row>
    <row r="80" spans="1:61" s="97" customFormat="1" ht="15">
      <c r="A80" s="96"/>
      <c r="B80" s="236">
        <f>+Parameters!B97</f>
        <v>0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</row>
    <row r="81" spans="1:61" s="240" customFormat="1" ht="15">
      <c r="A81" s="243" t="s">
        <v>82</v>
      </c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</row>
    <row r="82" spans="1:61" s="240" customFormat="1" ht="15">
      <c r="A82" s="247" t="s">
        <v>84</v>
      </c>
      <c r="B82" s="236">
        <f>+B135</f>
        <v>1</v>
      </c>
      <c r="C82" s="236">
        <f t="shared" ref="C82:BI82" si="15">+C135</f>
        <v>1</v>
      </c>
      <c r="D82" s="236">
        <f t="shared" si="15"/>
        <v>1</v>
      </c>
      <c r="E82" s="236">
        <f t="shared" si="15"/>
        <v>1</v>
      </c>
      <c r="F82" s="236">
        <f t="shared" si="15"/>
        <v>1</v>
      </c>
      <c r="G82" s="236">
        <f t="shared" si="15"/>
        <v>1</v>
      </c>
      <c r="H82" s="236">
        <f t="shared" si="15"/>
        <v>1</v>
      </c>
      <c r="I82" s="236">
        <f t="shared" si="15"/>
        <v>1</v>
      </c>
      <c r="J82" s="236">
        <f t="shared" si="15"/>
        <v>1</v>
      </c>
      <c r="K82" s="236">
        <f t="shared" si="15"/>
        <v>1</v>
      </c>
      <c r="L82" s="236">
        <f t="shared" si="15"/>
        <v>1</v>
      </c>
      <c r="M82" s="236">
        <f t="shared" si="15"/>
        <v>1</v>
      </c>
      <c r="N82" s="236">
        <f t="shared" si="15"/>
        <v>1</v>
      </c>
      <c r="O82" s="236">
        <f t="shared" si="15"/>
        <v>1</v>
      </c>
      <c r="P82" s="236">
        <f t="shared" si="15"/>
        <v>1</v>
      </c>
      <c r="Q82" s="236">
        <f t="shared" si="15"/>
        <v>1</v>
      </c>
      <c r="R82" s="236">
        <f t="shared" si="15"/>
        <v>1</v>
      </c>
      <c r="S82" s="236">
        <f t="shared" si="15"/>
        <v>1</v>
      </c>
      <c r="T82" s="236">
        <f t="shared" si="15"/>
        <v>1</v>
      </c>
      <c r="U82" s="236">
        <f t="shared" si="15"/>
        <v>1</v>
      </c>
      <c r="V82" s="236">
        <f t="shared" si="15"/>
        <v>1</v>
      </c>
      <c r="W82" s="236">
        <f t="shared" si="15"/>
        <v>1</v>
      </c>
      <c r="X82" s="236">
        <f t="shared" si="15"/>
        <v>1</v>
      </c>
      <c r="Y82" s="236">
        <f t="shared" si="15"/>
        <v>1</v>
      </c>
      <c r="Z82" s="236">
        <f t="shared" si="15"/>
        <v>1</v>
      </c>
      <c r="AA82" s="236">
        <f t="shared" si="15"/>
        <v>1</v>
      </c>
      <c r="AB82" s="236">
        <f t="shared" si="15"/>
        <v>1</v>
      </c>
      <c r="AC82" s="236">
        <f t="shared" si="15"/>
        <v>1</v>
      </c>
      <c r="AD82" s="236">
        <f t="shared" si="15"/>
        <v>1</v>
      </c>
      <c r="AE82" s="236">
        <f t="shared" si="15"/>
        <v>1</v>
      </c>
      <c r="AF82" s="236">
        <f t="shared" si="15"/>
        <v>1</v>
      </c>
      <c r="AG82" s="236">
        <f t="shared" si="15"/>
        <v>1</v>
      </c>
      <c r="AH82" s="236">
        <f t="shared" si="15"/>
        <v>1</v>
      </c>
      <c r="AI82" s="236">
        <f t="shared" si="15"/>
        <v>1</v>
      </c>
      <c r="AJ82" s="236">
        <f t="shared" si="15"/>
        <v>1</v>
      </c>
      <c r="AK82" s="236">
        <f t="shared" si="15"/>
        <v>1</v>
      </c>
      <c r="AL82" s="236">
        <f t="shared" si="15"/>
        <v>1</v>
      </c>
      <c r="AM82" s="236">
        <f t="shared" si="15"/>
        <v>1</v>
      </c>
      <c r="AN82" s="236">
        <f t="shared" si="15"/>
        <v>1</v>
      </c>
      <c r="AO82" s="236">
        <f t="shared" si="15"/>
        <v>1</v>
      </c>
      <c r="AP82" s="236">
        <f t="shared" si="15"/>
        <v>1</v>
      </c>
      <c r="AQ82" s="236">
        <f t="shared" si="15"/>
        <v>1</v>
      </c>
      <c r="AR82" s="236">
        <f t="shared" si="15"/>
        <v>1</v>
      </c>
      <c r="AS82" s="236">
        <f t="shared" si="15"/>
        <v>1</v>
      </c>
      <c r="AT82" s="236">
        <f t="shared" si="15"/>
        <v>1</v>
      </c>
      <c r="AU82" s="236">
        <f t="shared" si="15"/>
        <v>1</v>
      </c>
      <c r="AV82" s="236">
        <f t="shared" si="15"/>
        <v>1</v>
      </c>
      <c r="AW82" s="236">
        <f t="shared" si="15"/>
        <v>1</v>
      </c>
      <c r="AX82" s="236">
        <f t="shared" si="15"/>
        <v>1</v>
      </c>
      <c r="AY82" s="236">
        <f t="shared" si="15"/>
        <v>1</v>
      </c>
      <c r="AZ82" s="236">
        <f t="shared" si="15"/>
        <v>1</v>
      </c>
      <c r="BA82" s="236">
        <f t="shared" si="15"/>
        <v>1</v>
      </c>
      <c r="BB82" s="236">
        <f t="shared" si="15"/>
        <v>1</v>
      </c>
      <c r="BC82" s="236">
        <f t="shared" si="15"/>
        <v>1</v>
      </c>
      <c r="BD82" s="236">
        <f t="shared" si="15"/>
        <v>1</v>
      </c>
      <c r="BE82" s="236">
        <f t="shared" si="15"/>
        <v>1</v>
      </c>
      <c r="BF82" s="236">
        <f t="shared" si="15"/>
        <v>1</v>
      </c>
      <c r="BG82" s="236">
        <f t="shared" si="15"/>
        <v>1</v>
      </c>
      <c r="BH82" s="236">
        <f t="shared" si="15"/>
        <v>1</v>
      </c>
      <c r="BI82" s="236">
        <f t="shared" si="15"/>
        <v>1</v>
      </c>
    </row>
    <row r="83" spans="1:61" s="240" customFormat="1" ht="15">
      <c r="A83" s="247" t="s">
        <v>85</v>
      </c>
      <c r="B83" s="236">
        <f>+Parameters!B131</f>
        <v>0.1</v>
      </c>
      <c r="C83" s="236"/>
      <c r="D83" s="236"/>
      <c r="E83" s="236"/>
      <c r="F83" s="236"/>
      <c r="G83" s="236"/>
      <c r="H83" s="236"/>
      <c r="I83" s="236">
        <v>1</v>
      </c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36"/>
      <c r="BH83" s="236"/>
      <c r="BI83" s="236"/>
    </row>
    <row r="84" spans="1:61" s="240" customFormat="1" ht="15">
      <c r="A84" s="96" t="s">
        <v>87</v>
      </c>
      <c r="B84" s="236">
        <f>+Parameters!B132</f>
        <v>0.5</v>
      </c>
      <c r="C84" s="236"/>
      <c r="D84" s="236"/>
      <c r="E84" s="236"/>
      <c r="F84" s="236"/>
      <c r="G84" s="236"/>
      <c r="H84" s="236"/>
      <c r="I84" s="236">
        <v>1</v>
      </c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236"/>
      <c r="BH84" s="236"/>
      <c r="BI84" s="236"/>
    </row>
    <row r="85" spans="1:61" s="240" customFormat="1" ht="15">
      <c r="A85" s="96" t="s">
        <v>86</v>
      </c>
      <c r="B85" s="236">
        <f>+Parameters!B133</f>
        <v>-6.5986839904467161</v>
      </c>
      <c r="C85" s="236"/>
      <c r="D85" s="236"/>
      <c r="E85" s="236"/>
      <c r="F85" s="236"/>
      <c r="G85" s="236"/>
      <c r="H85" s="236"/>
      <c r="I85" s="236">
        <v>1</v>
      </c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  <c r="BG85" s="236"/>
      <c r="BH85" s="236"/>
      <c r="BI85" s="236"/>
    </row>
    <row r="86" spans="1:61" s="240" customFormat="1" ht="15">
      <c r="A86" s="97" t="s">
        <v>83</v>
      </c>
      <c r="B86" s="236">
        <f>+Parameters!B134</f>
        <v>1.6609949885036206E-2</v>
      </c>
      <c r="C86" s="236"/>
      <c r="D86" s="236"/>
      <c r="E86" s="236"/>
      <c r="F86" s="236"/>
      <c r="G86" s="236"/>
      <c r="H86" s="236"/>
      <c r="I86" s="236">
        <v>0</v>
      </c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</row>
    <row r="87" spans="1:61" ht="15">
      <c r="A87" s="99" t="s">
        <v>147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</row>
    <row r="88" spans="1:61" ht="15">
      <c r="A88" s="97" t="s">
        <v>40</v>
      </c>
      <c r="B88" s="146">
        <f>+Parameters!B105</f>
        <v>1.6597735399445153E-2</v>
      </c>
      <c r="C88" s="23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</row>
    <row r="89" spans="1:61" s="101" customFormat="1" ht="15">
      <c r="A89" s="100" t="s">
        <v>41</v>
      </c>
      <c r="B89" s="146">
        <f>+Parameters!B106</f>
        <v>-2941.7981569300914</v>
      </c>
      <c r="C89" s="23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</row>
    <row r="90" spans="1:61" s="104" customFormat="1" ht="15">
      <c r="A90" s="129" t="s">
        <v>42</v>
      </c>
      <c r="B90" s="102"/>
      <c r="C90" s="103"/>
      <c r="D90" s="103"/>
      <c r="E90" s="103"/>
      <c r="F90" s="103"/>
      <c r="G90" s="103"/>
      <c r="H90" s="103"/>
      <c r="I90" s="103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</row>
    <row r="91" spans="1:61" s="105" customFormat="1" ht="15">
      <c r="A91" s="88" t="s">
        <v>43</v>
      </c>
      <c r="B91" s="72"/>
      <c r="C91" s="72"/>
      <c r="D91" s="72"/>
      <c r="E91" s="72"/>
      <c r="F91" s="72"/>
      <c r="G91" s="72"/>
      <c r="K91" s="105">
        <f t="shared" ref="K91:P91" si="16">+LN(K92/J92)</f>
        <v>0.13316746056854459</v>
      </c>
      <c r="L91" s="105">
        <f t="shared" si="16"/>
        <v>0.12417616022744039</v>
      </c>
      <c r="M91" s="105">
        <f t="shared" si="16"/>
        <v>0.11611260411105964</v>
      </c>
      <c r="N91" s="105">
        <f t="shared" si="16"/>
        <v>0.10879767257008276</v>
      </c>
      <c r="O91" s="105">
        <f t="shared" si="16"/>
        <v>0.10187632352572198</v>
      </c>
      <c r="P91" s="105">
        <f t="shared" si="16"/>
        <v>9.5853060553866748E-2</v>
      </c>
    </row>
    <row r="92" spans="1:61" s="112" customFormat="1" ht="15">
      <c r="A92" s="110" t="s">
        <v>44</v>
      </c>
      <c r="B92" s="111">
        <f t="shared" ref="B92:BI92" si="17">B21*B102^$B9*B27^(1-$B9)</f>
        <v>55.34</v>
      </c>
      <c r="C92" s="111">
        <f t="shared" si="17"/>
        <v>86.328612120439786</v>
      </c>
      <c r="D92" s="111">
        <f t="shared" si="17"/>
        <v>120.90935590694693</v>
      </c>
      <c r="E92" s="111">
        <f t="shared" si="17"/>
        <v>158.42849954163293</v>
      </c>
      <c r="F92" s="111">
        <f t="shared" si="17"/>
        <v>198.80456216214256</v>
      </c>
      <c r="G92" s="111">
        <f t="shared" si="17"/>
        <v>242.12917565927148</v>
      </c>
      <c r="H92" s="111">
        <f t="shared" si="17"/>
        <v>288.49407259786818</v>
      </c>
      <c r="I92" s="111">
        <f t="shared" si="17"/>
        <v>337.9383505570998</v>
      </c>
      <c r="J92" s="111">
        <f t="shared" si="17"/>
        <v>390.44944734168774</v>
      </c>
      <c r="K92" s="111">
        <f t="shared" si="17"/>
        <v>446.06557271458769</v>
      </c>
      <c r="L92" s="111">
        <f t="shared" si="17"/>
        <v>505.04226834422519</v>
      </c>
      <c r="M92" s="111">
        <f t="shared" si="17"/>
        <v>567.22425078993444</v>
      </c>
      <c r="N92" s="111">
        <f t="shared" si="17"/>
        <v>632.4191599929469</v>
      </c>
      <c r="O92" s="111">
        <f t="shared" si="17"/>
        <v>700.24391592595566</v>
      </c>
      <c r="P92" s="111">
        <f t="shared" si="17"/>
        <v>770.68658488177664</v>
      </c>
      <c r="Q92" s="111">
        <f t="shared" si="17"/>
        <v>843.51025360229221</v>
      </c>
      <c r="R92" s="111">
        <f t="shared" si="17"/>
        <v>918.57842807420832</v>
      </c>
      <c r="S92" s="111">
        <f t="shared" si="17"/>
        <v>996.09942847854563</v>
      </c>
      <c r="T92" s="111">
        <f t="shared" si="17"/>
        <v>1076.0707926285479</v>
      </c>
      <c r="U92" s="111">
        <f t="shared" si="17"/>
        <v>1158.4276937853208</v>
      </c>
      <c r="V92" s="111">
        <f t="shared" si="17"/>
        <v>1243.0350109343683</v>
      </c>
      <c r="W92" s="111">
        <f t="shared" si="17"/>
        <v>1329.9146642235235</v>
      </c>
      <c r="X92" s="111">
        <f t="shared" si="17"/>
        <v>1419.2353164793235</v>
      </c>
      <c r="Y92" s="111">
        <f t="shared" si="17"/>
        <v>1511.8930474153522</v>
      </c>
      <c r="Z92" s="111">
        <f t="shared" si="17"/>
        <v>1605.7953802314746</v>
      </c>
      <c r="AA92" s="111">
        <f t="shared" si="17"/>
        <v>1701.3566845899645</v>
      </c>
      <c r="AB92" s="111">
        <f t="shared" si="17"/>
        <v>1798.8351307104406</v>
      </c>
      <c r="AC92" s="111">
        <f t="shared" si="17"/>
        <v>1898.4053838103559</v>
      </c>
      <c r="AD92" s="111">
        <f t="shared" si="17"/>
        <v>2000.1995093480507</v>
      </c>
      <c r="AE92" s="111">
        <f t="shared" si="17"/>
        <v>2104.3299846145205</v>
      </c>
      <c r="AF92" s="111">
        <f t="shared" si="17"/>
        <v>2210.902560019169</v>
      </c>
      <c r="AG92" s="111">
        <f t="shared" si="17"/>
        <v>2320.0235224649982</v>
      </c>
      <c r="AH92" s="111">
        <f t="shared" si="17"/>
        <v>2431.8037561977758</v>
      </c>
      <c r="AI92" s="111">
        <f t="shared" si="17"/>
        <v>2546.3610617875233</v>
      </c>
      <c r="AJ92" s="111">
        <f t="shared" si="17"/>
        <v>2663.8215205824117</v>
      </c>
      <c r="AK92" s="111">
        <f t="shared" si="17"/>
        <v>2784.3203524483724</v>
      </c>
      <c r="AL92" s="111">
        <f t="shared" si="17"/>
        <v>2908.0025181404958</v>
      </c>
      <c r="AM92" s="111">
        <f t="shared" si="17"/>
        <v>3035.0232071457681</v>
      </c>
      <c r="AN92" s="111">
        <f t="shared" si="17"/>
        <v>3165.5482898903433</v>
      </c>
      <c r="AO92" s="111">
        <f t="shared" si="17"/>
        <v>3299.7547786447362</v>
      </c>
      <c r="AP92" s="111">
        <f t="shared" si="17"/>
        <v>3437.8313223182222</v>
      </c>
      <c r="AQ92" s="111">
        <f t="shared" si="17"/>
        <v>3579.9787498588603</v>
      </c>
      <c r="AR92" s="111">
        <f t="shared" si="17"/>
        <v>3726.4106713652354</v>
      </c>
      <c r="AS92" s="111">
        <f t="shared" si="17"/>
        <v>3877.3541431345716</v>
      </c>
      <c r="AT92" s="111">
        <f t="shared" si="17"/>
        <v>4033.0504015215511</v>
      </c>
      <c r="AU92" s="111">
        <f t="shared" si="17"/>
        <v>4193.7556699939105</v>
      </c>
      <c r="AV92" s="111">
        <f t="shared" si="17"/>
        <v>4359.7420437724077</v>
      </c>
      <c r="AW92" s="111">
        <f t="shared" si="17"/>
        <v>4531.2984567289068</v>
      </c>
      <c r="AX92" s="111">
        <f t="shared" si="17"/>
        <v>4708.7317356745962</v>
      </c>
      <c r="AY92" s="111">
        <f t="shared" si="17"/>
        <v>4892.3677477421179</v>
      </c>
      <c r="AZ92" s="111">
        <f t="shared" si="17"/>
        <v>5082.5526472195952</v>
      </c>
      <c r="BA92" s="111">
        <f t="shared" si="17"/>
        <v>5279.6542289190629</v>
      </c>
      <c r="BB92" s="111">
        <f t="shared" si="17"/>
        <v>5484.0633959516372</v>
      </c>
      <c r="BC92" s="111">
        <f t="shared" si="17"/>
        <v>5696.1957506395274</v>
      </c>
      <c r="BD92" s="111">
        <f t="shared" si="17"/>
        <v>5916.4933182255081</v>
      </c>
      <c r="BE92" s="111">
        <f t="shared" si="17"/>
        <v>6145.4264140506612</v>
      </c>
      <c r="BF92" s="111">
        <f t="shared" si="17"/>
        <v>6383.4956659710415</v>
      </c>
      <c r="BG92" s="111">
        <f t="shared" si="17"/>
        <v>6631.2342049829849</v>
      </c>
      <c r="BH92" s="111">
        <f t="shared" si="17"/>
        <v>6889.210038337088</v>
      </c>
      <c r="BI92" s="111">
        <f t="shared" si="17"/>
        <v>7158.0286208557691</v>
      </c>
    </row>
    <row r="93" spans="1:61" ht="15">
      <c r="A93" s="107" t="s">
        <v>275</v>
      </c>
      <c r="B93" s="94">
        <f>($B33*B121+$B34*B121^$B$35+Parameters!$B$51*B182+Parameters!$B$52*B182^Parameters!$B$53)</f>
        <v>2.0843876380949337E-3</v>
      </c>
      <c r="C93" s="94">
        <f>($B33*C121+$B34*C121^$B$35+Parameters!$B$51*C182+Parameters!$B$52*C182^Parameters!$B$53)</f>
        <v>2.8180725641993405E-3</v>
      </c>
      <c r="D93" s="94">
        <f>($B33*D121+$B34*D121^$B$35+Parameters!$B$51*D182+Parameters!$B$52*D182^Parameters!$B$53)</f>
        <v>4.7840149099362518E-3</v>
      </c>
      <c r="E93" s="94">
        <f>($B33*E121+$B34*E121^$B$35+Parameters!$B$51*E182+Parameters!$B$52*E182^Parameters!$B$53)</f>
        <v>7.0198813381394179E-3</v>
      </c>
      <c r="F93" s="94">
        <f>($B33*F121+$B34*F121^$B$35+Parameters!$B$51*F182+Parameters!$B$52*F182^Parameters!$B$53)</f>
        <v>9.3404972850618766E-3</v>
      </c>
      <c r="G93" s="94">
        <f>($B33*G121+$B34*G121^$B$35+Parameters!$B$51*G182+Parameters!$B$52*G182^Parameters!$B$53)</f>
        <v>1.1569477336740446E-2</v>
      </c>
      <c r="H93" s="94">
        <f>($B33*H121+$B34*H121^$B$35+Parameters!$B$51*H182+Parameters!$B$52*H182^Parameters!$B$53)</f>
        <v>1.3546792902949006E-2</v>
      </c>
      <c r="I93" s="94">
        <f>($B33*I121+$B34*I121^$B$35+Parameters!$B$51*I182+Parameters!$B$52*I182^Parameters!$B$53)</f>
        <v>1.5142318961785681E-2</v>
      </c>
      <c r="J93" s="94">
        <f>($B33*J121+$B34*J121^$B$35+Parameters!$B$51*J182+Parameters!$B$52*J182^Parameters!$B$53)</f>
        <v>1.6286012180965707E-2</v>
      </c>
      <c r="K93" s="94">
        <f>($B33*K121+$B34*K121^$B$35+Parameters!$B$51*K182+Parameters!$B$52*K182^Parameters!$B$53)</f>
        <v>1.7046738292368406E-2</v>
      </c>
      <c r="L93" s="94">
        <f>($B33*L121+$B34*L121^$B$35+Parameters!$B$51*L182+Parameters!$B$52*L182^Parameters!$B$53)</f>
        <v>1.7582366556128853E-2</v>
      </c>
      <c r="M93" s="94">
        <f>($B33*M121+$B34*M121^$B$35+Parameters!$B$51*M182+Parameters!$B$52*M182^Parameters!$B$53)</f>
        <v>1.8142634619608539E-2</v>
      </c>
      <c r="N93" s="94">
        <f>($B33*N121+$B34*N121^$B$35+Parameters!$B$51*N182+Parameters!$B$52*N182^Parameters!$B$53)</f>
        <v>1.8735333800421645E-2</v>
      </c>
      <c r="O93" s="94">
        <f>($B33*O121+$B34*O121^$B$35+Parameters!$B$51*O182+Parameters!$B$52*O182^Parameters!$B$53)</f>
        <v>1.9329388113969198E-2</v>
      </c>
      <c r="P93" s="94">
        <f>($B33*P121+$B34*P121^$B$35+Parameters!$B$51*P182+Parameters!$B$52*P182^Parameters!$B$53)</f>
        <v>1.9887923201040304E-2</v>
      </c>
      <c r="Q93" s="94">
        <f>($B33*Q121+$B34*Q121^$B$35+Parameters!$B$51*Q182+Parameters!$B$52*Q182^Parameters!$B$53)</f>
        <v>2.0318083045819446E-2</v>
      </c>
      <c r="R93" s="94">
        <f>($B33*R121+$B34*R121^$B$35+Parameters!$B$51*R182+Parameters!$B$52*R182^Parameters!$B$53)</f>
        <v>2.0587037257530257E-2</v>
      </c>
      <c r="S93" s="94">
        <f>($B33*S121+$B34*S121^$B$35+Parameters!$B$51*S182+Parameters!$B$52*S182^Parameters!$B$53)</f>
        <v>2.0757022560669261E-2</v>
      </c>
      <c r="T93" s="94">
        <f>($B33*T121+$B34*T121^$B$35+Parameters!$B$51*T182+Parameters!$B$52*T182^Parameters!$B$53)</f>
        <v>2.0906972979810885E-2</v>
      </c>
      <c r="U93" s="94">
        <f>($B33*U121+$B34*U121^$B$35+Parameters!$B$51*U182+Parameters!$B$52*U182^Parameters!$B$53)</f>
        <v>2.1083598983842353E-2</v>
      </c>
      <c r="V93" s="94">
        <f>($B33*V121+$B34*V121^$B$35+Parameters!$B$51*V182+Parameters!$B$52*V182^Parameters!$B$53)</f>
        <v>2.1298378216071747E-2</v>
      </c>
      <c r="W93" s="94">
        <f>($B33*W121+$B34*W121^$B$35+Parameters!$B$51*W182+Parameters!$B$52*W182^Parameters!$B$53)</f>
        <v>2.1555627485374259E-2</v>
      </c>
      <c r="X93" s="94">
        <f>($B33*X121+$B34*X121^$B$35+Parameters!$B$51*X182+Parameters!$B$52*X182^Parameters!$B$53)</f>
        <v>2.1855514810794952E-2</v>
      </c>
      <c r="Y93" s="94">
        <f>($B33*Y121+$B34*Y121^$B$35+Parameters!$B$51*Y182+Parameters!$B$52*Y182^Parameters!$B$53)</f>
        <v>2.2195953295746907E-2</v>
      </c>
      <c r="Z93" s="94">
        <f>($B33*Z121+$B34*Z121^$B$35+Parameters!$B$51*Z182+Parameters!$B$52*Z182^Parameters!$B$53)</f>
        <v>2.2573760801403542E-2</v>
      </c>
      <c r="AA93" s="94">
        <f>($B33*AA121+$B34*AA121^$B$35+Parameters!$B$51*AA182+Parameters!$B$52*AA182^Parameters!$B$53)</f>
        <v>2.2985349417626817E-2</v>
      </c>
      <c r="AB93" s="94">
        <f>($B33*AB121+$B34*AB121^$B$35+Parameters!$B$51*AB182+Parameters!$B$52*AB182^Parameters!$B$53)</f>
        <v>2.3427119725106187E-2</v>
      </c>
      <c r="AC93" s="94">
        <f>($B33*AC121+$B34*AC121^$B$35+Parameters!$B$51*AC182+Parameters!$B$52*AC182^Parameters!$B$53)</f>
        <v>2.3895671446951289E-2</v>
      </c>
      <c r="AD93" s="94">
        <f>($B33*AD121+$B34*AD121^$B$35+Parameters!$B$51*AD182+Parameters!$B$52*AD182^Parameters!$B$53)</f>
        <v>2.4387909598873884E-2</v>
      </c>
      <c r="AE93" s="94">
        <f>($B33*AE121+$B34*AE121^$B$35+Parameters!$B$51*AE182+Parameters!$B$52*AE182^Parameters!$B$53)</f>
        <v>2.4901080954247153E-2</v>
      </c>
      <c r="AF93" s="94">
        <f>($B33*AF121+$B34*AF121^$B$35+Parameters!$B$51*AF182+Parameters!$B$52*AF182^Parameters!$B$53)</f>
        <v>2.5432770710863702E-2</v>
      </c>
      <c r="AG93" s="94">
        <f>($B33*AG121+$B34*AG121^$B$35+Parameters!$B$51*AG182+Parameters!$B$52*AG182^Parameters!$B$53)</f>
        <v>2.598088565661924E-2</v>
      </c>
      <c r="AH93" s="94">
        <f>($B33*AH121+$B34*AH121^$B$35+Parameters!$B$51*AH182+Parameters!$B$52*AH182^Parameters!$B$53)</f>
        <v>2.6543625169721714E-2</v>
      </c>
      <c r="AI93" s="94">
        <f>($B33*AI121+$B34*AI121^$B$35+Parameters!$B$51*AI182+Parameters!$B$52*AI182^Parameters!$B$53)</f>
        <v>2.7119448732876764E-2</v>
      </c>
      <c r="AJ93" s="94">
        <f>($B33*AJ121+$B34*AJ121^$B$35+Parameters!$B$51*AJ182+Parameters!$B$52*AJ182^Parameters!$B$53)</f>
        <v>2.7707043407211425E-2</v>
      </c>
      <c r="AK93" s="94">
        <f>($B33*AK121+$B34*AK121^$B$35+Parameters!$B$51*AK182+Parameters!$B$52*AK182^Parameters!$B$53)</f>
        <v>2.8305293124392839E-2</v>
      </c>
      <c r="AL93" s="94">
        <f>($B33*AL121+$B34*AL121^$B$35+Parameters!$B$51*AL182+Parameters!$B$52*AL182^Parameters!$B$53)</f>
        <v>2.8913250699335986E-2</v>
      </c>
      <c r="AM93" s="94">
        <f>($B33*AM121+$B34*AM121^$B$35+Parameters!$B$51*AM182+Parameters!$B$52*AM182^Parameters!$B$53)</f>
        <v>2.9530112900959329E-2</v>
      </c>
      <c r="AN93" s="94">
        <f>($B33*AN121+$B34*AN121^$B$35+Parameters!$B$51*AN182+Parameters!$B$52*AN182^Parameters!$B$53)</f>
        <v>3.0155198594567369E-2</v>
      </c>
      <c r="AO93" s="94">
        <f>($B33*AO121+$B34*AO121^$B$35+Parameters!$B$51*AO182+Parameters!$B$52*AO182^Parameters!$B$53)</f>
        <v>3.0787929793054877E-2</v>
      </c>
      <c r="AP93" s="94">
        <f>($B33*AP121+$B34*AP121^$B$35+Parameters!$B$51*AP182+Parameters!$B$52*AP182^Parameters!$B$53)</f>
        <v>3.1427815367023514E-2</v>
      </c>
      <c r="AQ93" s="94">
        <f>($B33*AQ121+$B34*AQ121^$B$35+Parameters!$B$51*AQ182+Parameters!$B$52*AQ182^Parameters!$B$53)</f>
        <v>3.2074437129938953E-2</v>
      </c>
      <c r="AR93" s="94">
        <f>($B33*AR121+$B34*AR121^$B$35+Parameters!$B$51*AR182+Parameters!$B$52*AR182^Parameters!$B$53)</f>
        <v>3.2727438011266839E-2</v>
      </c>
      <c r="AS93" s="94">
        <f>($B33*AS121+$B34*AS121^$B$35+Parameters!$B$51*AS182+Parameters!$B$52*AS182^Parameters!$B$53)</f>
        <v>3.3386512044340955E-2</v>
      </c>
      <c r="AT93" s="94">
        <f>($B33*AT121+$B34*AT121^$B$35+Parameters!$B$51*AT182+Parameters!$B$52*AT182^Parameters!$B$53)</f>
        <v>3.4051395918134206E-2</v>
      </c>
      <c r="AU93" s="94">
        <f>($B33*AU121+$B34*AU121^$B$35+Parameters!$B$51*AU182+Parameters!$B$52*AU182^Parameters!$B$53)</f>
        <v>3.4721861868070428E-2</v>
      </c>
      <c r="AV93" s="94">
        <f>($B33*AV121+$B34*AV121^$B$35+Parameters!$B$51*AV182+Parameters!$B$52*AV182^Parameters!$B$53)</f>
        <v>3.539771170756674E-2</v>
      </c>
      <c r="AW93" s="94">
        <f>($B33*AW121+$B34*AW121^$B$35+Parameters!$B$51*AW182+Parameters!$B$52*AW182^Parameters!$B$53)</f>
        <v>3.6078771827464509E-2</v>
      </c>
      <c r="AX93" s="94">
        <f>($B33*AX121+$B34*AX121^$B$35+Parameters!$B$51*AX182+Parameters!$B$52*AX182^Parameters!$B$53)</f>
        <v>3.6764889014021675E-2</v>
      </c>
      <c r="AY93" s="94">
        <f>($B33*AY121+$B34*AY121^$B$35+Parameters!$B$51*AY182+Parameters!$B$52*AY182^Parameters!$B$53)</f>
        <v>3.7455926957317795E-2</v>
      </c>
      <c r="AZ93" s="94">
        <f>($B33*AZ121+$B34*AZ121^$B$35+Parameters!$B$51*AZ182+Parameters!$B$52*AZ182^Parameters!$B$53)</f>
        <v>3.8151763340673162E-2</v>
      </c>
      <c r="BA93" s="94">
        <f>($B33*BA121+$B34*BA121^$B$35+Parameters!$B$51*BA182+Parameters!$B$52*BA182^Parameters!$B$53)</f>
        <v>3.8852287418077967E-2</v>
      </c>
      <c r="BB93" s="94">
        <f>($B33*BB121+$B34*BB121^$B$35+Parameters!$B$51*BB182+Parameters!$B$52*BB182^Parameters!$B$53)</f>
        <v>3.9557398000831849E-2</v>
      </c>
      <c r="BC93" s="94">
        <f>($B33*BC121+$B34*BC121^$B$35+Parameters!$B$51*BC182+Parameters!$B$52*BC182^Parameters!$B$53)</f>
        <v>4.0267001786812834E-2</v>
      </c>
      <c r="BD93" s="94">
        <f>($B33*BD121+$B34*BD121^$B$35+Parameters!$B$51*BD182+Parameters!$B$52*BD182^Parameters!$B$53)</f>
        <v>4.0981011976247941E-2</v>
      </c>
      <c r="BE93" s="94">
        <f>($B33*BE121+$B34*BE121^$B$35+Parameters!$B$51*BE182+Parameters!$B$52*BE182^Parameters!$B$53)</f>
        <v>4.169934712676119E-2</v>
      </c>
      <c r="BF93" s="94">
        <f>($B33*BF121+$B34*BF121^$B$35+Parameters!$B$51*BF182+Parameters!$B$52*BF182^Parameters!$B$53)</f>
        <v>4.2421930208030631E-2</v>
      </c>
      <c r="BG93" s="94">
        <f>($B33*BG121+$B34*BG121^$B$35+Parameters!$B$51*BG182+Parameters!$B$52*BG182^Parameters!$B$53)</f>
        <v>4.3148687822780779E-2</v>
      </c>
      <c r="BH93" s="94">
        <f>($B33*BH121+$B34*BH121^$B$35+Parameters!$B$51*BH182+Parameters!$B$52*BH182^Parameters!$B$53)</f>
        <v>4.3879549566234521E-2</v>
      </c>
      <c r="BI93" s="94">
        <f>($B33*BI121+$B34*BI121^$B$35+Parameters!$B$51*BI182+Parameters!$B$52*BI182^Parameters!$B$53)</f>
        <v>4.4614447500695757E-2</v>
      </c>
    </row>
    <row r="94" spans="1:61" s="274" customFormat="1" ht="15">
      <c r="A94" s="273" t="s">
        <v>77</v>
      </c>
      <c r="B94" s="274">
        <f t="shared" ref="B94:BI94" si="18">+B92-B92/(1+B121*$B$33+$B$34*B121^$B$35)</f>
        <v>8.1639309896409884E-2</v>
      </c>
      <c r="C94" s="274">
        <f t="shared" si="18"/>
        <v>0.17620002577076832</v>
      </c>
      <c r="D94" s="274">
        <f t="shared" si="18"/>
        <v>0.45519331155124121</v>
      </c>
      <c r="E94" s="274">
        <f t="shared" si="18"/>
        <v>0.90107887458532332</v>
      </c>
      <c r="F94" s="274">
        <f t="shared" si="18"/>
        <v>1.5166961677445556</v>
      </c>
      <c r="G94" s="274">
        <f t="shared" si="18"/>
        <v>2.2811344920832823</v>
      </c>
      <c r="H94" s="274">
        <f t="shared" si="18"/>
        <v>3.1491015489734195</v>
      </c>
      <c r="I94" s="274">
        <f t="shared" si="18"/>
        <v>4.0541251319570506</v>
      </c>
      <c r="J94" s="274">
        <f t="shared" si="18"/>
        <v>4.9227534146700691</v>
      </c>
      <c r="K94" s="274">
        <f t="shared" si="18"/>
        <v>5.7214616200250248</v>
      </c>
      <c r="L94" s="274">
        <f t="shared" si="18"/>
        <v>6.4706618012277204</v>
      </c>
      <c r="M94" s="274">
        <f t="shared" si="18"/>
        <v>7.2652726117429438</v>
      </c>
      <c r="N94" s="274">
        <f t="shared" si="18"/>
        <v>8.1096071654123989</v>
      </c>
      <c r="O94" s="274">
        <f t="shared" si="18"/>
        <v>8.9816810233559181</v>
      </c>
      <c r="P94" s="274">
        <f t="shared" si="18"/>
        <v>9.8524474487782072</v>
      </c>
      <c r="Q94" s="274">
        <f t="shared" si="18"/>
        <v>10.635520816234703</v>
      </c>
      <c r="R94" s="274">
        <f t="shared" si="18"/>
        <v>11.273572040700856</v>
      </c>
      <c r="S94" s="274">
        <f t="shared" si="18"/>
        <v>11.794144439972797</v>
      </c>
      <c r="T94" s="274">
        <f t="shared" si="18"/>
        <v>12.255827295314248</v>
      </c>
      <c r="U94" s="274">
        <f t="shared" si="18"/>
        <v>12.703281672695084</v>
      </c>
      <c r="V94" s="274">
        <f t="shared" si="18"/>
        <v>13.152593739079521</v>
      </c>
      <c r="W94" s="274">
        <f t="shared" si="18"/>
        <v>13.616267860866401</v>
      </c>
      <c r="X94" s="274">
        <f t="shared" si="18"/>
        <v>14.104174415878106</v>
      </c>
      <c r="Y94" s="274">
        <f t="shared" si="18"/>
        <v>14.63005906938929</v>
      </c>
      <c r="Z94" s="274">
        <f t="shared" si="18"/>
        <v>15.176488720966972</v>
      </c>
      <c r="AA94" s="274">
        <f t="shared" si="18"/>
        <v>15.749518943353678</v>
      </c>
      <c r="AB94" s="274">
        <f t="shared" si="18"/>
        <v>16.352239587674148</v>
      </c>
      <c r="AC94" s="274">
        <f t="shared" si="18"/>
        <v>16.986009742930491</v>
      </c>
      <c r="AD94" s="274">
        <f t="shared" si="18"/>
        <v>17.651195683870355</v>
      </c>
      <c r="AE94" s="274">
        <f t="shared" si="18"/>
        <v>18.34761042820719</v>
      </c>
      <c r="AF94" s="274">
        <f t="shared" si="18"/>
        <v>19.074776012308575</v>
      </c>
      <c r="AG94" s="274">
        <f t="shared" si="18"/>
        <v>19.832096567028202</v>
      </c>
      <c r="AH94" s="274">
        <f t="shared" si="18"/>
        <v>20.618964277909981</v>
      </c>
      <c r="AI94" s="274">
        <f t="shared" si="18"/>
        <v>21.434826616851296</v>
      </c>
      <c r="AJ94" s="274">
        <f t="shared" si="18"/>
        <v>22.279228815160423</v>
      </c>
      <c r="AK94" s="274">
        <f t="shared" si="18"/>
        <v>23.151840262565656</v>
      </c>
      <c r="AL94" s="274">
        <f t="shared" si="18"/>
        <v>24.05247034514332</v>
      </c>
      <c r="AM94" s="274">
        <f t="shared" si="18"/>
        <v>24.981077315540006</v>
      </c>
      <c r="AN94" s="274">
        <f t="shared" si="18"/>
        <v>25.93777259647868</v>
      </c>
      <c r="AO94" s="274">
        <f t="shared" si="18"/>
        <v>26.922822157157498</v>
      </c>
      <c r="AP94" s="274">
        <f t="shared" si="18"/>
        <v>27.936646102463783</v>
      </c>
      <c r="AQ94" s="274">
        <f t="shared" si="18"/>
        <v>28.979817278233895</v>
      </c>
      <c r="AR94" s="274">
        <f t="shared" si="18"/>
        <v>30.053059463684804</v>
      </c>
      <c r="AS94" s="274">
        <f t="shared" si="18"/>
        <v>31.157245559100375</v>
      </c>
      <c r="AT94" s="274">
        <f t="shared" si="18"/>
        <v>32.293396060749274</v>
      </c>
      <c r="AU94" s="274">
        <f t="shared" si="18"/>
        <v>33.462678031651194</v>
      </c>
      <c r="AV94" s="274">
        <f t="shared" si="18"/>
        <v>34.666404716901525</v>
      </c>
      <c r="AW94" s="274">
        <f t="shared" si="18"/>
        <v>35.906035909390994</v>
      </c>
      <c r="AX94" s="274">
        <f t="shared" si="18"/>
        <v>37.183179141501569</v>
      </c>
      <c r="AY94" s="274">
        <f t="shared" si="18"/>
        <v>38.499591757581584</v>
      </c>
      <c r="AZ94" s="274">
        <f t="shared" si="18"/>
        <v>39.857183908326988</v>
      </c>
      <c r="BA94" s="274">
        <f t="shared" si="18"/>
        <v>41.258022500011975</v>
      </c>
      <c r="BB94" s="274">
        <f t="shared" si="18"/>
        <v>42.704336127450006</v>
      </c>
      <c r="BC94" s="274">
        <f t="shared" si="18"/>
        <v>44.198521018704923</v>
      </c>
      <c r="BD94" s="274">
        <f t="shared" si="18"/>
        <v>45.743148021302659</v>
      </c>
      <c r="BE94" s="274">
        <f t="shared" si="18"/>
        <v>47.340970663238295</v>
      </c>
      <c r="BF94" s="274">
        <f t="shared" si="18"/>
        <v>48.994934327370174</v>
      </c>
      <c r="BG94" s="274">
        <f t="shared" si="18"/>
        <v>50.708186584257419</v>
      </c>
      <c r="BH94" s="274">
        <f t="shared" si="18"/>
        <v>52.484088736147896</v>
      </c>
      <c r="BI94" s="274">
        <f t="shared" si="18"/>
        <v>54.326228633407482</v>
      </c>
    </row>
    <row r="95" spans="1:61" s="105" customFormat="1" ht="15">
      <c r="A95" s="106" t="s">
        <v>101</v>
      </c>
      <c r="B95" s="89">
        <f>+B92/(1+B93)</f>
        <v>55.224889922131162</v>
      </c>
      <c r="C95" s="89">
        <f t="shared" ref="C95:J95" si="19">+C92/(1+C93)</f>
        <v>86.086015482048595</v>
      </c>
      <c r="D95" s="89">
        <f t="shared" si="19"/>
        <v>120.33367779819291</v>
      </c>
      <c r="E95" s="89">
        <f t="shared" si="19"/>
        <v>157.32410300689529</v>
      </c>
      <c r="F95" s="89">
        <f t="shared" si="19"/>
        <v>196.96481286234905</v>
      </c>
      <c r="G95" s="89">
        <f t="shared" si="19"/>
        <v>239.35990664402905</v>
      </c>
      <c r="H95" s="89">
        <f t="shared" si="19"/>
        <v>284.63813868087749</v>
      </c>
      <c r="I95" s="89">
        <f t="shared" si="19"/>
        <v>332.89751027493247</v>
      </c>
      <c r="J95" s="89">
        <f t="shared" si="19"/>
        <v>384.19248386955269</v>
      </c>
      <c r="K95" s="89">
        <f>+K92/(1+K93)</f>
        <v>438.58905979437702</v>
      </c>
      <c r="L95" s="89">
        <f t="shared" ref="L95:BI95" si="20">+L92/(1+L93)</f>
        <v>496.31586094939234</v>
      </c>
      <c r="M95" s="89">
        <f t="shared" si="20"/>
        <v>557.11668630972997</v>
      </c>
      <c r="N95" s="89">
        <f t="shared" si="20"/>
        <v>620.78848058964331</v>
      </c>
      <c r="O95" s="89">
        <f t="shared" si="20"/>
        <v>686.96529707790864</v>
      </c>
      <c r="P95" s="89">
        <f t="shared" si="20"/>
        <v>755.65811433758779</v>
      </c>
      <c r="Q95" s="89">
        <f t="shared" si="20"/>
        <v>826.71302961158312</v>
      </c>
      <c r="R95" s="89">
        <f t="shared" si="20"/>
        <v>900.04908404732009</v>
      </c>
      <c r="S95" s="89">
        <f t="shared" si="20"/>
        <v>975.84381636653586</v>
      </c>
      <c r="T95" s="89">
        <f t="shared" si="20"/>
        <v>1054.0341295619969</v>
      </c>
      <c r="U95" s="89">
        <f t="shared" si="20"/>
        <v>1134.5081783099445</v>
      </c>
      <c r="V95" s="89">
        <f t="shared" si="20"/>
        <v>1217.1124888160593</v>
      </c>
      <c r="W95" s="89">
        <f t="shared" si="20"/>
        <v>1301.8524184504715</v>
      </c>
      <c r="X95" s="89">
        <f t="shared" si="20"/>
        <v>1388.8806156143385</v>
      </c>
      <c r="Y95" s="89">
        <f t="shared" si="20"/>
        <v>1479.0638160332489</v>
      </c>
      <c r="Z95" s="89">
        <f t="shared" si="20"/>
        <v>1570.3467483587619</v>
      </c>
      <c r="AA95" s="89">
        <f t="shared" si="20"/>
        <v>1663.129081524507</v>
      </c>
      <c r="AB95" s="89">
        <f t="shared" si="20"/>
        <v>1757.6582602126177</v>
      </c>
      <c r="AC95" s="89">
        <f t="shared" si="20"/>
        <v>1854.1004095930621</v>
      </c>
      <c r="AD95" s="89">
        <f t="shared" si="20"/>
        <v>1952.5801608994796</v>
      </c>
      <c r="AE95" s="89">
        <f t="shared" si="20"/>
        <v>2053.2030102410054</v>
      </c>
      <c r="AF95" s="89">
        <f t="shared" si="20"/>
        <v>2156.0677824705158</v>
      </c>
      <c r="AG95" s="89">
        <f t="shared" si="20"/>
        <v>2261.2736308242256</v>
      </c>
      <c r="AH95" s="89">
        <f t="shared" si="20"/>
        <v>2368.9239274129413</v>
      </c>
      <c r="AI95" s="89">
        <f t="shared" si="20"/>
        <v>2479.1284644925036</v>
      </c>
      <c r="AJ95" s="89">
        <f t="shared" si="20"/>
        <v>2592.0047329352765</v>
      </c>
      <c r="AK95" s="89">
        <f t="shared" si="20"/>
        <v>2707.6787127960029</v>
      </c>
      <c r="AL95" s="89">
        <f t="shared" si="20"/>
        <v>2826.2854192653976</v>
      </c>
      <c r="AM95" s="89">
        <f t="shared" si="20"/>
        <v>2947.9693397154056</v>
      </c>
      <c r="AN95" s="89">
        <f t="shared" si="20"/>
        <v>3072.8848373614733</v>
      </c>
      <c r="AO95" s="89">
        <f t="shared" si="20"/>
        <v>3201.1965635911242</v>
      </c>
      <c r="AP95" s="89">
        <f t="shared" si="20"/>
        <v>3333.0799025377296</v>
      </c>
      <c r="AQ95" s="89">
        <f t="shared" si="20"/>
        <v>3468.721461423173</v>
      </c>
      <c r="AR95" s="89">
        <f t="shared" si="20"/>
        <v>3608.3196148455399</v>
      </c>
      <c r="AS95" s="89">
        <f t="shared" si="20"/>
        <v>3752.0851084692704</v>
      </c>
      <c r="AT95" s="89">
        <f t="shared" si="20"/>
        <v>3900.2417263221296</v>
      </c>
      <c r="AU95" s="89">
        <f t="shared" si="20"/>
        <v>4053.0270254680522</v>
      </c>
      <c r="AV95" s="89">
        <f t="shared" si="20"/>
        <v>4210.6931418482354</v>
      </c>
      <c r="AW95" s="89">
        <f t="shared" si="20"/>
        <v>4373.5076713679573</v>
      </c>
      <c r="AX95" s="89">
        <f t="shared" si="20"/>
        <v>4541.7546307462899</v>
      </c>
      <c r="AY95" s="89">
        <f t="shared" si="20"/>
        <v>4715.7355031847974</v>
      </c>
      <c r="AZ95" s="89">
        <f t="shared" si="20"/>
        <v>4895.7703745206063</v>
      </c>
      <c r="BA95" s="89">
        <f t="shared" si="20"/>
        <v>5082.1991661980219</v>
      </c>
      <c r="BB95" s="89">
        <f t="shared" si="20"/>
        <v>5275.3829721168013</v>
      </c>
      <c r="BC95" s="89">
        <f t="shared" si="20"/>
        <v>5475.705507197159</v>
      </c>
      <c r="BD95" s="89">
        <f t="shared" si="20"/>
        <v>5683.5746763462621</v>
      </c>
      <c r="BE95" s="89">
        <f t="shared" si="20"/>
        <v>5899.4242734250674</v>
      </c>
      <c r="BF95" s="89">
        <f t="shared" si="20"/>
        <v>6123.7158208069559</v>
      </c>
      <c r="BG95" s="89">
        <f t="shared" si="20"/>
        <v>6356.9405611998027</v>
      </c>
      <c r="BH95" s="89">
        <f t="shared" si="20"/>
        <v>6599.6216145816597</v>
      </c>
      <c r="BI95" s="89">
        <f t="shared" si="20"/>
        <v>6852.3163143892871</v>
      </c>
    </row>
    <row r="96" spans="1:61" s="112" customFormat="1" ht="15">
      <c r="A96" s="110" t="s">
        <v>100</v>
      </c>
      <c r="B96" s="134">
        <f t="shared" ref="B96:BI96" si="21">(B37*(B133)^$B44)*(B82^(1-$B$44))</f>
        <v>2.5890345184562345E-10</v>
      </c>
      <c r="C96" s="111">
        <f t="shared" si="21"/>
        <v>7.9824481191944632E-4</v>
      </c>
      <c r="D96" s="111">
        <f t="shared" si="21"/>
        <v>1.6006989095635356E-3</v>
      </c>
      <c r="E96" s="111">
        <f t="shared" si="21"/>
        <v>2.5439475589654E-3</v>
      </c>
      <c r="F96" s="111">
        <f t="shared" si="21"/>
        <v>3.8645332582360587E-3</v>
      </c>
      <c r="G96" s="111">
        <f t="shared" si="21"/>
        <v>5.660288528871708E-3</v>
      </c>
      <c r="H96" s="111">
        <f t="shared" si="21"/>
        <v>7.9583656537448796E-3</v>
      </c>
      <c r="I96" s="111">
        <f t="shared" si="21"/>
        <v>1.0516109079283782E-2</v>
      </c>
      <c r="J96" s="111">
        <f t="shared" si="21"/>
        <v>1.2369214213675773E-2</v>
      </c>
      <c r="K96" s="111">
        <f t="shared" si="21"/>
        <v>1.1099808037405115E-2</v>
      </c>
      <c r="L96" s="111">
        <f t="shared" si="21"/>
        <v>9.6927554620015316E-3</v>
      </c>
      <c r="M96" s="111">
        <f t="shared" si="21"/>
        <v>8.2314335116549803E-3</v>
      </c>
      <c r="N96" s="111">
        <f t="shared" si="21"/>
        <v>8.2112935006378226E-3</v>
      </c>
      <c r="O96" s="111">
        <f t="shared" si="21"/>
        <v>7.7307631733491708E-3</v>
      </c>
      <c r="P96" s="111">
        <f t="shared" si="21"/>
        <v>8.0134809604113771E-3</v>
      </c>
      <c r="Q96" s="111">
        <f t="shared" si="21"/>
        <v>8.8148902076551402E-3</v>
      </c>
      <c r="R96" s="111">
        <f t="shared" si="21"/>
        <v>8.5863300968307705E-3</v>
      </c>
      <c r="S96" s="111">
        <f t="shared" si="21"/>
        <v>7.9741372517125389E-3</v>
      </c>
      <c r="T96" s="111">
        <f t="shared" si="21"/>
        <v>7.2323417972085212E-3</v>
      </c>
      <c r="U96" s="111">
        <f t="shared" si="21"/>
        <v>6.771479532504919E-3</v>
      </c>
      <c r="V96" s="111">
        <f t="shared" si="21"/>
        <v>6.3634939745439763E-3</v>
      </c>
      <c r="W96" s="111">
        <f t="shared" si="21"/>
        <v>6.000946333447243E-3</v>
      </c>
      <c r="X96" s="111">
        <f t="shared" si="21"/>
        <v>5.6776247419057981E-3</v>
      </c>
      <c r="Y96" s="111">
        <f t="shared" si="21"/>
        <v>5.3883152703642434E-3</v>
      </c>
      <c r="Z96" s="111">
        <f t="shared" si="21"/>
        <v>5.1286201692267198E-3</v>
      </c>
      <c r="AA96" s="111">
        <f t="shared" si="21"/>
        <v>4.8948127460152887E-3</v>
      </c>
      <c r="AB96" s="111">
        <f t="shared" si="21"/>
        <v>4.6837208386210161E-3</v>
      </c>
      <c r="AC96" s="111">
        <f t="shared" si="21"/>
        <v>4.4926447326061056E-3</v>
      </c>
      <c r="AD96" s="111">
        <f t="shared" si="21"/>
        <v>4.3192208774573511E-3</v>
      </c>
      <c r="AE96" s="111">
        <f t="shared" si="21"/>
        <v>4.1614795226186281E-3</v>
      </c>
      <c r="AF96" s="111">
        <f t="shared" si="21"/>
        <v>4.0176738127693174E-3</v>
      </c>
      <c r="AG96" s="111">
        <f t="shared" si="21"/>
        <v>3.8862977407073209E-3</v>
      </c>
      <c r="AH96" s="111">
        <f t="shared" si="21"/>
        <v>3.7660394383618578E-3</v>
      </c>
      <c r="AI96" s="111">
        <f t="shared" si="21"/>
        <v>3.6557523486688464E-3</v>
      </c>
      <c r="AJ96" s="111">
        <f t="shared" si="21"/>
        <v>3.5544311917865457E-3</v>
      </c>
      <c r="AK96" s="111">
        <f t="shared" si="21"/>
        <v>3.4611918496668509E-3</v>
      </c>
      <c r="AL96" s="111">
        <f t="shared" si="21"/>
        <v>3.3752544664913051E-3</v>
      </c>
      <c r="AM96" s="111">
        <f t="shared" si="21"/>
        <v>3.2959291991025417E-3</v>
      </c>
      <c r="AN96" s="111">
        <f t="shared" si="21"/>
        <v>3.2226041596531219E-3</v>
      </c>
      <c r="AO96" s="111">
        <f t="shared" si="21"/>
        <v>3.1547351786005225E-3</v>
      </c>
      <c r="AP96" s="111">
        <f t="shared" si="21"/>
        <v>3.091837084751727E-3</v>
      </c>
      <c r="AQ96" s="111">
        <f t="shared" si="21"/>
        <v>3.0334762540320456E-3</v>
      </c>
      <c r="AR96" s="111">
        <f t="shared" si="21"/>
        <v>2.9792642228997301E-3</v>
      </c>
      <c r="AS96" s="111">
        <f t="shared" si="21"/>
        <v>2.9288521980838068E-3</v>
      </c>
      <c r="AT96" s="111">
        <f t="shared" si="21"/>
        <v>2.8819263233276892E-3</v>
      </c>
      <c r="AU96" s="111">
        <f t="shared" si="21"/>
        <v>2.8382035874374568E-3</v>
      </c>
      <c r="AV96" s="111">
        <f t="shared" si="21"/>
        <v>2.7974282772314724E-3</v>
      </c>
      <c r="AW96" s="111">
        <f t="shared" si="21"/>
        <v>2.7593688948119957E-3</v>
      </c>
      <c r="AX96" s="111">
        <f t="shared" si="21"/>
        <v>2.7238154715987367E-3</v>
      </c>
      <c r="AY96" s="111">
        <f t="shared" si="21"/>
        <v>2.6905772223110714E-3</v>
      </c>
      <c r="AZ96" s="111">
        <f t="shared" si="21"/>
        <v>2.659480490984785E-3</v>
      </c>
      <c r="BA96" s="111">
        <f t="shared" si="21"/>
        <v>2.63036694850111E-3</v>
      </c>
      <c r="BB96" s="111">
        <f t="shared" si="21"/>
        <v>2.6030920072640223E-3</v>
      </c>
      <c r="BC96" s="111">
        <f t="shared" si="21"/>
        <v>2.577523423807218E-3</v>
      </c>
      <c r="BD96" s="111">
        <f t="shared" si="21"/>
        <v>2.5535400644234253E-3</v>
      </c>
      <c r="BE96" s="111">
        <f t="shared" si="21"/>
        <v>2.531030812530994E-3</v>
      </c>
      <c r="BF96" s="111">
        <f t="shared" si="21"/>
        <v>2.5098935995441283E-3</v>
      </c>
      <c r="BG96" s="111">
        <f t="shared" si="21"/>
        <v>2.4900345435904052E-3</v>
      </c>
      <c r="BH96" s="111">
        <f t="shared" si="21"/>
        <v>2.4713671826014027E-3</v>
      </c>
      <c r="BI96" s="111">
        <f t="shared" si="21"/>
        <v>2.4538117901545409E-3</v>
      </c>
    </row>
    <row r="97" spans="1:102" s="112" customFormat="1" ht="15">
      <c r="A97" s="110" t="s">
        <v>81</v>
      </c>
      <c r="B97" s="111">
        <f t="shared" ref="B97:BI97" si="22">+B92*B96</f>
        <v>1.4327717025136803E-8</v>
      </c>
      <c r="C97" s="111">
        <f t="shared" si="22"/>
        <v>6.8911366745347286E-2</v>
      </c>
      <c r="D97" s="111">
        <f t="shared" si="22"/>
        <v>0.19353947415627937</v>
      </c>
      <c r="E97" s="111">
        <f t="shared" si="22"/>
        <v>0.40303379467948808</v>
      </c>
      <c r="F97" s="111">
        <f t="shared" si="22"/>
        <v>0.76828684236465783</v>
      </c>
      <c r="G97" s="111">
        <f t="shared" si="22"/>
        <v>1.3705209954893371</v>
      </c>
      <c r="H97" s="111">
        <f t="shared" si="22"/>
        <v>2.295941318671856</v>
      </c>
      <c r="I97" s="111">
        <f t="shared" si="22"/>
        <v>3.5537965565317027</v>
      </c>
      <c r="J97" s="111">
        <f t="shared" si="22"/>
        <v>4.8295528537806547</v>
      </c>
      <c r="K97" s="111">
        <f t="shared" si="22"/>
        <v>4.9512422292270957</v>
      </c>
      <c r="L97" s="111">
        <f t="shared" si="22"/>
        <v>4.895251205035132</v>
      </c>
      <c r="M97" s="111">
        <f t="shared" si="22"/>
        <v>4.6690687065756551</v>
      </c>
      <c r="N97" s="111">
        <f t="shared" si="22"/>
        <v>5.1929793381289162</v>
      </c>
      <c r="O97" s="111">
        <f t="shared" si="22"/>
        <v>5.4134198776021911</v>
      </c>
      <c r="P97" s="111">
        <f t="shared" si="22"/>
        <v>6.175882274394584</v>
      </c>
      <c r="Q97" s="111">
        <f t="shared" si="22"/>
        <v>7.4354502745355493</v>
      </c>
      <c r="R97" s="111">
        <f t="shared" si="22"/>
        <v>7.8872176032730739</v>
      </c>
      <c r="S97" s="111">
        <f t="shared" si="22"/>
        <v>7.9430335590403409</v>
      </c>
      <c r="T97" s="111">
        <f t="shared" si="22"/>
        <v>7.78251177028275</v>
      </c>
      <c r="U97" s="111">
        <f t="shared" si="22"/>
        <v>7.8442694183541759</v>
      </c>
      <c r="V97" s="111">
        <f t="shared" si="22"/>
        <v>7.9100458022280584</v>
      </c>
      <c r="W97" s="111">
        <f t="shared" si="22"/>
        <v>7.9807465280698739</v>
      </c>
      <c r="X97" s="111">
        <f t="shared" si="22"/>
        <v>8.0578855474295121</v>
      </c>
      <c r="Y97" s="111">
        <f t="shared" si="22"/>
        <v>8.1465563945456729</v>
      </c>
      <c r="Z97" s="111">
        <f t="shared" si="22"/>
        <v>8.2355145747062295</v>
      </c>
      <c r="AA97" s="111">
        <f t="shared" si="22"/>
        <v>8.3278223852492719</v>
      </c>
      <c r="AB97" s="111">
        <f t="shared" si="22"/>
        <v>8.4252415869520494</v>
      </c>
      <c r="AC97" s="111">
        <f t="shared" si="22"/>
        <v>8.5288609479266686</v>
      </c>
      <c r="AD97" s="111">
        <f t="shared" si="22"/>
        <v>8.63930347985605</v>
      </c>
      <c r="AE97" s="111">
        <f t="shared" si="22"/>
        <v>8.7571261398057008</v>
      </c>
      <c r="AF97" s="111">
        <f t="shared" si="22"/>
        <v>8.8826853179736585</v>
      </c>
      <c r="AG97" s="111">
        <f t="shared" si="22"/>
        <v>9.0163021737435631</v>
      </c>
      <c r="AH97" s="111">
        <f t="shared" si="22"/>
        <v>9.1582688521973274</v>
      </c>
      <c r="AI97" s="111">
        <f t="shared" si="22"/>
        <v>9.3088654321886359</v>
      </c>
      <c r="AJ97" s="111">
        <f t="shared" si="22"/>
        <v>9.4683703021103902</v>
      </c>
      <c r="AK97" s="111">
        <f t="shared" si="22"/>
        <v>9.6370669107558413</v>
      </c>
      <c r="AL97" s="111">
        <f t="shared" si="22"/>
        <v>9.8152484879216715</v>
      </c>
      <c r="AM97" s="111">
        <f t="shared" si="22"/>
        <v>10.003221608385578</v>
      </c>
      <c r="AN97" s="111">
        <f t="shared" si="22"/>
        <v>10.201309086583446</v>
      </c>
      <c r="AO97" s="111">
        <f t="shared" si="22"/>
        <v>10.40985248094573</v>
      </c>
      <c r="AP97" s="111">
        <f t="shared" si="22"/>
        <v>10.629214373464547</v>
      </c>
      <c r="AQ97" s="111">
        <f t="shared" si="22"/>
        <v>10.859780527636181</v>
      </c>
      <c r="AR97" s="111">
        <f t="shared" si="22"/>
        <v>11.10196199303021</v>
      </c>
      <c r="AS97" s="111">
        <f t="shared" si="22"/>
        <v>11.356197204869044</v>
      </c>
      <c r="AT97" s="111">
        <f t="shared" si="22"/>
        <v>11.622954115452265</v>
      </c>
      <c r="AU97" s="111">
        <f t="shared" si="22"/>
        <v>11.902732387412891</v>
      </c>
      <c r="AV97" s="111">
        <f t="shared" si="22"/>
        <v>12.196065674683865</v>
      </c>
      <c r="AW97" s="111">
        <f t="shared" si="22"/>
        <v>12.503524014607345</v>
      </c>
      <c r="AX97" s="111">
        <f t="shared" si="22"/>
        <v>12.825716353238438</v>
      </c>
      <c r="AY97" s="111">
        <f t="shared" si="22"/>
        <v>13.16329322524426</v>
      </c>
      <c r="AZ97" s="111">
        <f t="shared" si="22"/>
        <v>13.516949609683587</v>
      </c>
      <c r="BA97" s="111">
        <f t="shared" si="22"/>
        <v>13.887427983262816</v>
      </c>
      <c r="BB97" s="111">
        <f t="shared" si="22"/>
        <v>14.275521593330899</v>
      </c>
      <c r="BC97" s="111">
        <f t="shared" si="22"/>
        <v>14.682077973864521</v>
      </c>
      <c r="BD97" s="111">
        <f t="shared" si="22"/>
        <v>15.10800272898233</v>
      </c>
      <c r="BE97" s="111">
        <f t="shared" si="22"/>
        <v>15.554263610104078</v>
      </c>
      <c r="BF97" s="111">
        <f t="shared" si="22"/>
        <v>16.0218949147384</v>
      </c>
      <c r="BG97" s="111">
        <f t="shared" si="22"/>
        <v>16.512002237045891</v>
      </c>
      <c r="BH97" s="111">
        <f t="shared" si="22"/>
        <v>17.025767602794431</v>
      </c>
      <c r="BI97" s="111">
        <f t="shared" si="22"/>
        <v>17.564455024119535</v>
      </c>
    </row>
    <row r="98" spans="1:102" s="91" customFormat="1" ht="15">
      <c r="A98" s="118" t="s">
        <v>102</v>
      </c>
      <c r="B98" s="109">
        <f>+B95-B97</f>
        <v>55.224889907803444</v>
      </c>
      <c r="C98" s="91">
        <f t="shared" ref="C98:BI98" si="23">+C95-C97</f>
        <v>86.017104115303241</v>
      </c>
      <c r="D98" s="91">
        <f t="shared" si="23"/>
        <v>120.14013832403663</v>
      </c>
      <c r="E98" s="91">
        <f t="shared" si="23"/>
        <v>156.9210692122158</v>
      </c>
      <c r="F98" s="91">
        <f t="shared" si="23"/>
        <v>196.19652601998439</v>
      </c>
      <c r="G98" s="91">
        <f t="shared" si="23"/>
        <v>237.98938564853972</v>
      </c>
      <c r="H98" s="91">
        <f t="shared" si="23"/>
        <v>282.34219736220564</v>
      </c>
      <c r="I98" s="91">
        <f t="shared" si="23"/>
        <v>329.34371371840075</v>
      </c>
      <c r="J98" s="91">
        <f t="shared" si="23"/>
        <v>379.36293101577201</v>
      </c>
      <c r="K98" s="91">
        <f t="shared" si="23"/>
        <v>433.63781756514993</v>
      </c>
      <c r="L98" s="91">
        <f t="shared" si="23"/>
        <v>491.42060974435719</v>
      </c>
      <c r="M98" s="91">
        <f t="shared" si="23"/>
        <v>552.4476176031543</v>
      </c>
      <c r="N98" s="91">
        <f t="shared" si="23"/>
        <v>615.59550125151441</v>
      </c>
      <c r="O98" s="91">
        <f t="shared" si="23"/>
        <v>681.55187720030642</v>
      </c>
      <c r="P98" s="91">
        <f t="shared" si="23"/>
        <v>749.48223206319324</v>
      </c>
      <c r="Q98" s="91">
        <f t="shared" si="23"/>
        <v>819.27757933704754</v>
      </c>
      <c r="R98" s="91">
        <f t="shared" si="23"/>
        <v>892.16186644404706</v>
      </c>
      <c r="S98" s="91">
        <f t="shared" si="23"/>
        <v>967.90078280749549</v>
      </c>
      <c r="T98" s="91">
        <f t="shared" si="23"/>
        <v>1046.2516177917141</v>
      </c>
      <c r="U98" s="91">
        <f t="shared" si="23"/>
        <v>1126.6639088915904</v>
      </c>
      <c r="V98" s="91">
        <f t="shared" si="23"/>
        <v>1209.2024430138313</v>
      </c>
      <c r="W98" s="91">
        <f t="shared" si="23"/>
        <v>1293.8716719224017</v>
      </c>
      <c r="X98" s="91">
        <f t="shared" si="23"/>
        <v>1380.8227300669089</v>
      </c>
      <c r="Y98" s="91">
        <f t="shared" si="23"/>
        <v>1470.9172596387032</v>
      </c>
      <c r="Z98" s="91">
        <f t="shared" si="23"/>
        <v>1562.1112337840557</v>
      </c>
      <c r="AA98" s="91">
        <f t="shared" si="23"/>
        <v>1654.8012591392578</v>
      </c>
      <c r="AB98" s="91">
        <f t="shared" si="23"/>
        <v>1749.2330186256656</v>
      </c>
      <c r="AC98" s="91">
        <f t="shared" si="23"/>
        <v>1845.5715486451354</v>
      </c>
      <c r="AD98" s="91">
        <f t="shared" si="23"/>
        <v>1943.9408574196234</v>
      </c>
      <c r="AE98" s="91">
        <f t="shared" si="23"/>
        <v>2044.4458841011997</v>
      </c>
      <c r="AF98" s="91">
        <f t="shared" si="23"/>
        <v>2147.1850971525423</v>
      </c>
      <c r="AG98" s="91">
        <f t="shared" si="23"/>
        <v>2252.2573286504821</v>
      </c>
      <c r="AH98" s="91">
        <f t="shared" si="23"/>
        <v>2359.7656585607442</v>
      </c>
      <c r="AI98" s="91">
        <f t="shared" si="23"/>
        <v>2469.8195990603149</v>
      </c>
      <c r="AJ98" s="91">
        <f t="shared" si="23"/>
        <v>2582.5363626331659</v>
      </c>
      <c r="AK98" s="91">
        <f t="shared" si="23"/>
        <v>2698.0416458852469</v>
      </c>
      <c r="AL98" s="91">
        <f t="shared" si="23"/>
        <v>2816.4701707774761</v>
      </c>
      <c r="AM98" s="91">
        <f t="shared" si="23"/>
        <v>2937.9661181070201</v>
      </c>
      <c r="AN98" s="91">
        <f t="shared" si="23"/>
        <v>3062.6835282748898</v>
      </c>
      <c r="AO98" s="91">
        <f t="shared" si="23"/>
        <v>3190.7867111101787</v>
      </c>
      <c r="AP98" s="91">
        <f t="shared" si="23"/>
        <v>3322.4506881642651</v>
      </c>
      <c r="AQ98" s="91">
        <f t="shared" si="23"/>
        <v>3457.8616808955367</v>
      </c>
      <c r="AR98" s="91">
        <f t="shared" si="23"/>
        <v>3597.2176528525097</v>
      </c>
      <c r="AS98" s="91">
        <f t="shared" si="23"/>
        <v>3740.7289112644012</v>
      </c>
      <c r="AT98" s="91">
        <f t="shared" si="23"/>
        <v>3888.6187722066775</v>
      </c>
      <c r="AU98" s="91">
        <f t="shared" si="23"/>
        <v>4041.1242930806393</v>
      </c>
      <c r="AV98" s="91">
        <f t="shared" si="23"/>
        <v>4198.4970761735512</v>
      </c>
      <c r="AW98" s="91">
        <f t="shared" si="23"/>
        <v>4361.0041473533502</v>
      </c>
      <c r="AX98" s="91">
        <f t="shared" si="23"/>
        <v>4528.9289143930519</v>
      </c>
      <c r="AY98" s="91">
        <f t="shared" si="23"/>
        <v>4702.5722099595532</v>
      </c>
      <c r="AZ98" s="91">
        <f t="shared" si="23"/>
        <v>4882.2534249109231</v>
      </c>
      <c r="BA98" s="91">
        <f t="shared" si="23"/>
        <v>5068.3117382147593</v>
      </c>
      <c r="BB98" s="91">
        <f t="shared" si="23"/>
        <v>5261.1074505234701</v>
      </c>
      <c r="BC98" s="91">
        <f t="shared" si="23"/>
        <v>5461.0234292232944</v>
      </c>
      <c r="BD98" s="91">
        <f t="shared" si="23"/>
        <v>5668.4666736172794</v>
      </c>
      <c r="BE98" s="91">
        <f t="shared" si="23"/>
        <v>5883.8700098149629</v>
      </c>
      <c r="BF98" s="91">
        <f t="shared" si="23"/>
        <v>6107.6939258922175</v>
      </c>
      <c r="BG98" s="91">
        <f t="shared" si="23"/>
        <v>6340.4285589627571</v>
      </c>
      <c r="BH98" s="91">
        <f t="shared" si="23"/>
        <v>6582.5958469788657</v>
      </c>
      <c r="BI98" s="91">
        <f t="shared" si="23"/>
        <v>6834.7518593651675</v>
      </c>
    </row>
    <row r="99" spans="1:102" s="89" customFormat="1" ht="15">
      <c r="A99" s="113"/>
      <c r="B99" s="72"/>
      <c r="C99" s="72"/>
      <c r="D99" s="72"/>
      <c r="E99" s="72"/>
      <c r="F99" s="72"/>
      <c r="G99" s="72"/>
    </row>
    <row r="100" spans="1:102">
      <c r="A100" s="86" t="s">
        <v>45</v>
      </c>
    </row>
    <row r="101" spans="1:102" s="94" customFormat="1" ht="15">
      <c r="A101" s="114" t="s">
        <v>46</v>
      </c>
      <c r="B101" s="94">
        <f t="shared" ref="B101:BI101" si="24">(B132/100)*B98</f>
        <v>13.559920631442088</v>
      </c>
      <c r="C101" s="94">
        <f t="shared" si="24"/>
        <v>19.873078656024713</v>
      </c>
      <c r="D101" s="94">
        <f t="shared" si="24"/>
        <v>26.937052954245225</v>
      </c>
      <c r="E101" s="94">
        <f t="shared" si="24"/>
        <v>34.718820944696944</v>
      </c>
      <c r="F101" s="94">
        <f t="shared" si="24"/>
        <v>43.210798856467449</v>
      </c>
      <c r="G101" s="94">
        <f t="shared" si="24"/>
        <v>52.407301979644075</v>
      </c>
      <c r="H101" s="94">
        <f t="shared" si="24"/>
        <v>62.298395857842046</v>
      </c>
      <c r="I101" s="94">
        <f t="shared" si="24"/>
        <v>72.873038573677192</v>
      </c>
      <c r="J101" s="94">
        <f t="shared" si="24"/>
        <v>84.199747411772677</v>
      </c>
      <c r="K101" s="94">
        <f t="shared" si="24"/>
        <v>96.544429333564921</v>
      </c>
      <c r="L101" s="94">
        <f t="shared" si="24"/>
        <v>109.74260913782187</v>
      </c>
      <c r="M101" s="94">
        <f t="shared" si="24"/>
        <v>123.71610382815723</v>
      </c>
      <c r="N101" s="94">
        <f t="shared" si="24"/>
        <v>138.20961807693436</v>
      </c>
      <c r="O101" s="94">
        <f t="shared" si="24"/>
        <v>153.37377291117829</v>
      </c>
      <c r="P101" s="94">
        <f t="shared" si="24"/>
        <v>169.01805076342498</v>
      </c>
      <c r="Q101" s="94">
        <f t="shared" si="24"/>
        <v>185.1146376258163</v>
      </c>
      <c r="R101" s="94">
        <f t="shared" si="24"/>
        <v>201.93779259533179</v>
      </c>
      <c r="S101" s="94">
        <f t="shared" si="24"/>
        <v>219.43473453868214</v>
      </c>
      <c r="T101" s="94">
        <f t="shared" si="24"/>
        <v>237.55523704355346</v>
      </c>
      <c r="U101" s="94">
        <f t="shared" si="24"/>
        <v>256.19212496135066</v>
      </c>
      <c r="V101" s="94">
        <f t="shared" si="24"/>
        <v>275.41478727642152</v>
      </c>
      <c r="W101" s="94">
        <f t="shared" si="24"/>
        <v>295.38373854886675</v>
      </c>
      <c r="X101" s="94">
        <f t="shared" si="24"/>
        <v>316.9577782840272</v>
      </c>
      <c r="Y101" s="94">
        <f t="shared" si="24"/>
        <v>337.63831989651703</v>
      </c>
      <c r="Z101" s="94">
        <f t="shared" si="24"/>
        <v>358.57123098540194</v>
      </c>
      <c r="AA101" s="94">
        <f t="shared" si="24"/>
        <v>379.84754970898746</v>
      </c>
      <c r="AB101" s="94">
        <f t="shared" si="24"/>
        <v>401.52367078849278</v>
      </c>
      <c r="AC101" s="94">
        <f t="shared" si="24"/>
        <v>423.63747712527044</v>
      </c>
      <c r="AD101" s="94">
        <f t="shared" si="24"/>
        <v>446.21743390146457</v>
      </c>
      <c r="AE101" s="94">
        <f t="shared" si="24"/>
        <v>469.28762913342291</v>
      </c>
      <c r="AF101" s="94">
        <f t="shared" si="24"/>
        <v>492.87066553797644</v>
      </c>
      <c r="AG101" s="94">
        <f t="shared" si="24"/>
        <v>516.9892292969306</v>
      </c>
      <c r="AH101" s="94">
        <f t="shared" si="24"/>
        <v>541.66698166397907</v>
      </c>
      <c r="AI101" s="94">
        <f t="shared" si="24"/>
        <v>566.92906035995782</v>
      </c>
      <c r="AJ101" s="94">
        <f t="shared" si="24"/>
        <v>592.8023706549626</v>
      </c>
      <c r="AK101" s="94">
        <f t="shared" si="24"/>
        <v>619.315765287359</v>
      </c>
      <c r="AL101" s="94">
        <f t="shared" si="24"/>
        <v>646.50016869986416</v>
      </c>
      <c r="AM101" s="94">
        <f t="shared" si="24"/>
        <v>674.38867654201078</v>
      </c>
      <c r="AN101" s="94">
        <f t="shared" si="24"/>
        <v>703.01664766342356</v>
      </c>
      <c r="AO101" s="94">
        <f t="shared" si="24"/>
        <v>732.42179818598061</v>
      </c>
      <c r="AP101" s="94">
        <f t="shared" si="24"/>
        <v>762.64430302922017</v>
      </c>
      <c r="AQ101" s="94">
        <f t="shared" si="24"/>
        <v>793.72690796957966</v>
      </c>
      <c r="AR101" s="94">
        <f t="shared" si="24"/>
        <v>825.71505409457359</v>
      </c>
      <c r="AS101" s="94">
        <f t="shared" si="24"/>
        <v>858.65701589351795</v>
      </c>
      <c r="AT101" s="94">
        <f t="shared" si="24"/>
        <v>892.60405394142595</v>
      </c>
      <c r="AU101" s="94">
        <f t="shared" si="24"/>
        <v>927.61058303435084</v>
      </c>
      <c r="AV101" s="94">
        <f t="shared" si="24"/>
        <v>963.73435664074748</v>
      </c>
      <c r="AW101" s="94">
        <f t="shared" si="24"/>
        <v>1001.0366685994285</v>
      </c>
      <c r="AX101" s="94">
        <f t="shared" si="24"/>
        <v>1039.5825730959366</v>
      </c>
      <c r="AY101" s="94">
        <f t="shared" si="24"/>
        <v>1079.441124073011</v>
      </c>
      <c r="AZ101" s="94">
        <f t="shared" si="24"/>
        <v>1120.6856353707076</v>
      </c>
      <c r="BA101" s="94">
        <f t="shared" si="24"/>
        <v>1163.3939630451803</v>
      </c>
      <c r="BB101" s="94">
        <f t="shared" si="24"/>
        <v>1207.6488114811518</v>
      </c>
      <c r="BC101" s="94">
        <f t="shared" si="24"/>
        <v>1253.5380650923685</v>
      </c>
      <c r="BD101" s="94">
        <f t="shared" si="24"/>
        <v>1301.1551475979281</v>
      </c>
      <c r="BE101" s="94">
        <f t="shared" si="24"/>
        <v>1350.5994110718332</v>
      </c>
      <c r="BF101" s="94">
        <f t="shared" si="24"/>
        <v>1401.9765571905384</v>
      </c>
      <c r="BG101" s="94">
        <f t="shared" si="24"/>
        <v>1455.3990933507102</v>
      </c>
      <c r="BH101" s="94">
        <f t="shared" si="24"/>
        <v>1510.9868265993762</v>
      </c>
      <c r="BI101" s="94">
        <f t="shared" si="24"/>
        <v>1568.8673986138947</v>
      </c>
    </row>
    <row r="102" spans="1:102" s="94" customFormat="1" ht="15">
      <c r="A102" s="114" t="s">
        <v>47</v>
      </c>
      <c r="B102" s="248">
        <f>+B13</f>
        <v>97.3</v>
      </c>
      <c r="C102" s="94">
        <f>+B102*(1-$B$10)^10+10*B101</f>
        <v>169.52561853615089</v>
      </c>
      <c r="D102" s="94">
        <f>+C102*(1-$B$10)^10+10*C101</f>
        <v>257.84071478841992</v>
      </c>
      <c r="E102" s="94">
        <f t="shared" ref="E102:BI102" si="25">+D102*(1-$B$10)^10+10*D101</f>
        <v>359.27402776914755</v>
      </c>
      <c r="F102" s="94">
        <f t="shared" si="25"/>
        <v>472.45931701795996</v>
      </c>
      <c r="G102" s="94">
        <f t="shared" si="25"/>
        <v>596.84436623320823</v>
      </c>
      <c r="H102" s="94">
        <f t="shared" si="25"/>
        <v>732.17978239710908</v>
      </c>
      <c r="I102" s="94">
        <f t="shared" si="25"/>
        <v>878.27926297740203</v>
      </c>
      <c r="J102" s="94">
        <f t="shared" si="25"/>
        <v>1034.9674291239103</v>
      </c>
      <c r="K102" s="94">
        <f t="shared" si="25"/>
        <v>1202.8683028589594</v>
      </c>
      <c r="L102" s="94">
        <f t="shared" si="25"/>
        <v>1384.8585368222457</v>
      </c>
      <c r="M102" s="94">
        <f t="shared" si="25"/>
        <v>1580.2964057565678</v>
      </c>
      <c r="N102" s="94">
        <f t="shared" si="25"/>
        <v>1788.1763239364091</v>
      </c>
      <c r="O102" s="94">
        <f t="shared" si="25"/>
        <v>2005.5947120232433</v>
      </c>
      <c r="P102" s="94">
        <f t="shared" si="25"/>
        <v>2233.0453647728564</v>
      </c>
      <c r="Q102" s="94">
        <f t="shared" si="25"/>
        <v>2468.7952820957853</v>
      </c>
      <c r="R102" s="94">
        <f t="shared" si="25"/>
        <v>2711.9620641455613</v>
      </c>
      <c r="S102" s="94">
        <f t="shared" si="25"/>
        <v>2964.9806280899684</v>
      </c>
      <c r="T102" s="94">
        <f t="shared" si="25"/>
        <v>3228.1721657159505</v>
      </c>
      <c r="U102" s="94">
        <f t="shared" si="25"/>
        <v>3501.1464055516117</v>
      </c>
      <c r="V102" s="94">
        <f t="shared" si="25"/>
        <v>3782.6955168629647</v>
      </c>
      <c r="W102" s="94">
        <f t="shared" si="25"/>
        <v>4073.0922449572577</v>
      </c>
      <c r="X102" s="94">
        <f t="shared" si="25"/>
        <v>4374.0368358437718</v>
      </c>
      <c r="Y102" s="94">
        <f t="shared" si="25"/>
        <v>4694.7101237022189</v>
      </c>
      <c r="Z102" s="94">
        <f t="shared" si="25"/>
        <v>5013.3274016193391</v>
      </c>
      <c r="AA102" s="94">
        <f t="shared" si="25"/>
        <v>5333.7514879612372</v>
      </c>
      <c r="AB102" s="94">
        <f t="shared" si="25"/>
        <v>5658.2396457932537</v>
      </c>
      <c r="AC102" s="94">
        <f t="shared" si="25"/>
        <v>5988.1428812920967</v>
      </c>
      <c r="AD102" s="94">
        <f t="shared" si="25"/>
        <v>6324.3110901975533</v>
      </c>
      <c r="AE102" s="94">
        <f t="shared" si="25"/>
        <v>6667.3252646518595</v>
      </c>
      <c r="AF102" s="94">
        <f t="shared" si="25"/>
        <v>7017.6288642523596</v>
      </c>
      <c r="AG102" s="94">
        <f t="shared" si="25"/>
        <v>7375.6025409680124</v>
      </c>
      <c r="AH102" s="94">
        <f t="shared" si="25"/>
        <v>7741.6058817516305</v>
      </c>
      <c r="AI102" s="94">
        <f t="shared" si="25"/>
        <v>8116.0008793579364</v>
      </c>
      <c r="AJ102" s="94">
        <f t="shared" si="25"/>
        <v>8499.1651300643334</v>
      </c>
      <c r="AK102" s="94">
        <f t="shared" si="25"/>
        <v>8891.4993462527727</v>
      </c>
      <c r="AL102" s="94">
        <f t="shared" si="25"/>
        <v>9293.4317750751779</v>
      </c>
      <c r="AM102" s="94">
        <f t="shared" si="25"/>
        <v>9705.4209815076301</v>
      </c>
      <c r="AN102" s="94">
        <f t="shared" si="25"/>
        <v>10127.957813766001</v>
      </c>
      <c r="AO102" s="94">
        <f t="shared" si="25"/>
        <v>10561.567008536773</v>
      </c>
      <c r="AP102" s="94">
        <f t="shared" si="25"/>
        <v>11006.808691408034</v>
      </c>
      <c r="AQ102" s="94">
        <f t="shared" si="25"/>
        <v>11464.279915291479</v>
      </c>
      <c r="AR102" s="94">
        <f t="shared" si="25"/>
        <v>11934.616317429391</v>
      </c>
      <c r="AS102" s="94">
        <f t="shared" si="25"/>
        <v>12418.493941699024</v>
      </c>
      <c r="AT102" s="94">
        <f t="shared" si="25"/>
        <v>12916.631254918098</v>
      </c>
      <c r="AU102" s="94">
        <f t="shared" si="25"/>
        <v>13429.791376726011</v>
      </c>
      <c r="AV102" s="94">
        <f t="shared" si="25"/>
        <v>13958.784538448768</v>
      </c>
      <c r="AW102" s="94">
        <f t="shared" si="25"/>
        <v>14504.470784965793</v>
      </c>
      <c r="AX102" s="94">
        <f t="shared" si="25"/>
        <v>15067.762933772181</v>
      </c>
      <c r="AY102" s="94">
        <f t="shared" si="25"/>
        <v>15649.629806503654</v>
      </c>
      <c r="AZ102" s="94">
        <f t="shared" si="25"/>
        <v>16251.099749804271</v>
      </c>
      <c r="BA102" s="94">
        <f t="shared" si="25"/>
        <v>16873.264464378331</v>
      </c>
      <c r="BB102" s="94">
        <f t="shared" si="25"/>
        <v>17517.283163286003</v>
      </c>
      <c r="BC102" s="94">
        <f t="shared" si="25"/>
        <v>18184.387082976078</v>
      </c>
      <c r="BD102" s="94">
        <f t="shared" si="25"/>
        <v>18875.884373190376</v>
      </c>
      <c r="BE102" s="94">
        <f t="shared" si="25"/>
        <v>19593.165394731273</v>
      </c>
      <c r="BF102" s="94">
        <f t="shared" si="25"/>
        <v>20337.708457174536</v>
      </c>
      <c r="BG102" s="94">
        <f t="shared" si="25"/>
        <v>21111.086031961582</v>
      </c>
      <c r="BH102" s="94">
        <f t="shared" si="25"/>
        <v>21914.97147994837</v>
      </c>
      <c r="BI102" s="94">
        <f t="shared" si="25"/>
        <v>22751.14633645815</v>
      </c>
    </row>
    <row r="103" spans="1:102" s="94" customFormat="1">
      <c r="A103" s="86" t="s">
        <v>126</v>
      </c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</row>
    <row r="104" spans="1:102" s="115" customFormat="1" ht="15">
      <c r="A104" s="116" t="s">
        <v>127</v>
      </c>
      <c r="B104" s="75">
        <f t="shared" ref="B104:BI104" si="26">+B16</f>
        <v>1.4999999999999999E-2</v>
      </c>
      <c r="C104" s="75">
        <f t="shared" si="26"/>
        <v>1.4999999999999999E-2</v>
      </c>
      <c r="D104" s="75">
        <f t="shared" si="26"/>
        <v>1.4999999999999999E-2</v>
      </c>
      <c r="E104" s="75">
        <f t="shared" si="26"/>
        <v>1.4999999999999999E-2</v>
      </c>
      <c r="F104" s="75">
        <f t="shared" si="26"/>
        <v>1.4999999999999999E-2</v>
      </c>
      <c r="G104" s="75">
        <f t="shared" si="26"/>
        <v>1.4999999999999999E-2</v>
      </c>
      <c r="H104" s="75">
        <f t="shared" si="26"/>
        <v>1.4999999999999999E-2</v>
      </c>
      <c r="I104" s="75">
        <f t="shared" si="26"/>
        <v>1.4999999999999999E-2</v>
      </c>
      <c r="J104" s="75">
        <f t="shared" si="26"/>
        <v>1.4999999999999999E-2</v>
      </c>
      <c r="K104" s="75">
        <f t="shared" si="26"/>
        <v>1.4999999999999999E-2</v>
      </c>
      <c r="L104" s="75">
        <f t="shared" si="26"/>
        <v>1.4999999999999999E-2</v>
      </c>
      <c r="M104" s="75">
        <f t="shared" si="26"/>
        <v>1.4999999999999999E-2</v>
      </c>
      <c r="N104" s="75">
        <f t="shared" si="26"/>
        <v>1.4999999999999999E-2</v>
      </c>
      <c r="O104" s="75">
        <f t="shared" si="26"/>
        <v>1.4999999999999999E-2</v>
      </c>
      <c r="P104" s="75">
        <f t="shared" si="26"/>
        <v>1.4999999999999999E-2</v>
      </c>
      <c r="Q104" s="75">
        <f t="shared" si="26"/>
        <v>1.4999999999999999E-2</v>
      </c>
      <c r="R104" s="75">
        <f t="shared" si="26"/>
        <v>1.4999999999999999E-2</v>
      </c>
      <c r="S104" s="75">
        <f t="shared" si="26"/>
        <v>1.4999999999999999E-2</v>
      </c>
      <c r="T104" s="75">
        <f t="shared" si="26"/>
        <v>1.4999999999999999E-2</v>
      </c>
      <c r="U104" s="75">
        <f t="shared" si="26"/>
        <v>1.4999999999999999E-2</v>
      </c>
      <c r="V104" s="75">
        <f t="shared" si="26"/>
        <v>1.4999999999999999E-2</v>
      </c>
      <c r="W104" s="75">
        <f t="shared" si="26"/>
        <v>1.4999999999999999E-2</v>
      </c>
      <c r="X104" s="75">
        <f t="shared" si="26"/>
        <v>1.4999999999999999E-2</v>
      </c>
      <c r="Y104" s="75">
        <f t="shared" si="26"/>
        <v>1.4999999999999999E-2</v>
      </c>
      <c r="Z104" s="75">
        <f t="shared" si="26"/>
        <v>1.4999999999999999E-2</v>
      </c>
      <c r="AA104" s="75">
        <f t="shared" si="26"/>
        <v>1.4999999999999999E-2</v>
      </c>
      <c r="AB104" s="75">
        <f t="shared" si="26"/>
        <v>1.4999999999999999E-2</v>
      </c>
      <c r="AC104" s="75">
        <f t="shared" si="26"/>
        <v>1.4999999999999999E-2</v>
      </c>
      <c r="AD104" s="75">
        <f t="shared" si="26"/>
        <v>1.4999999999999999E-2</v>
      </c>
      <c r="AE104" s="75">
        <f t="shared" si="26"/>
        <v>1.4999999999999999E-2</v>
      </c>
      <c r="AF104" s="75">
        <f t="shared" si="26"/>
        <v>1.4999999999999999E-2</v>
      </c>
      <c r="AG104" s="75">
        <f t="shared" si="26"/>
        <v>1.4999999999999999E-2</v>
      </c>
      <c r="AH104" s="75">
        <f t="shared" si="26"/>
        <v>1.4999999999999999E-2</v>
      </c>
      <c r="AI104" s="75">
        <f t="shared" si="26"/>
        <v>1.4999999999999999E-2</v>
      </c>
      <c r="AJ104" s="75">
        <f t="shared" si="26"/>
        <v>1.4999999999999999E-2</v>
      </c>
      <c r="AK104" s="75">
        <f t="shared" si="26"/>
        <v>1.4999999999999999E-2</v>
      </c>
      <c r="AL104" s="75">
        <f t="shared" si="26"/>
        <v>1.4999999999999999E-2</v>
      </c>
      <c r="AM104" s="75">
        <f t="shared" si="26"/>
        <v>1.4999999999999999E-2</v>
      </c>
      <c r="AN104" s="75">
        <f t="shared" si="26"/>
        <v>1.4999999999999999E-2</v>
      </c>
      <c r="AO104" s="75">
        <f t="shared" si="26"/>
        <v>1.4999999999999999E-2</v>
      </c>
      <c r="AP104" s="75">
        <f t="shared" si="26"/>
        <v>1.4999999999999999E-2</v>
      </c>
      <c r="AQ104" s="75">
        <f t="shared" si="26"/>
        <v>1.4999999999999999E-2</v>
      </c>
      <c r="AR104" s="75">
        <f t="shared" si="26"/>
        <v>1.4999999999999999E-2</v>
      </c>
      <c r="AS104" s="75">
        <f t="shared" si="26"/>
        <v>1.4999999999999999E-2</v>
      </c>
      <c r="AT104" s="75">
        <f t="shared" si="26"/>
        <v>1.4999999999999999E-2</v>
      </c>
      <c r="AU104" s="75">
        <f t="shared" si="26"/>
        <v>1.4999999999999999E-2</v>
      </c>
      <c r="AV104" s="75">
        <f t="shared" si="26"/>
        <v>1.4999999999999999E-2</v>
      </c>
      <c r="AW104" s="75">
        <f t="shared" si="26"/>
        <v>1.4999999999999999E-2</v>
      </c>
      <c r="AX104" s="75">
        <f t="shared" si="26"/>
        <v>1.4999999999999999E-2</v>
      </c>
      <c r="AY104" s="75">
        <f t="shared" si="26"/>
        <v>1.4999999999999999E-2</v>
      </c>
      <c r="AZ104" s="75">
        <f t="shared" si="26"/>
        <v>1.4999999999999999E-2</v>
      </c>
      <c r="BA104" s="75">
        <f t="shared" si="26"/>
        <v>1.4999999999999999E-2</v>
      </c>
      <c r="BB104" s="75">
        <f t="shared" si="26"/>
        <v>1.4999999999999999E-2</v>
      </c>
      <c r="BC104" s="75">
        <f t="shared" si="26"/>
        <v>1.4999999999999999E-2</v>
      </c>
      <c r="BD104" s="75">
        <f t="shared" si="26"/>
        <v>1.4999999999999999E-2</v>
      </c>
      <c r="BE104" s="75">
        <f t="shared" si="26"/>
        <v>1.4999999999999999E-2</v>
      </c>
      <c r="BF104" s="75">
        <f t="shared" si="26"/>
        <v>1.4999999999999999E-2</v>
      </c>
      <c r="BG104" s="75">
        <f t="shared" si="26"/>
        <v>1.4999999999999999E-2</v>
      </c>
      <c r="BH104" s="75">
        <f t="shared" si="26"/>
        <v>1.4999999999999999E-2</v>
      </c>
      <c r="BI104" s="75">
        <f t="shared" si="26"/>
        <v>1.4999999999999999E-2</v>
      </c>
    </row>
    <row r="105" spans="1:102" s="115" customFormat="1" ht="15">
      <c r="A105" s="116" t="s">
        <v>142</v>
      </c>
      <c r="B105" s="75">
        <f>+$B$9*B92/B102</f>
        <v>0.17062692702980473</v>
      </c>
      <c r="C105" s="75">
        <f t="shared" ref="C105:BI105" si="27">+$B$9*C92/C102</f>
        <v>0.15277091368116219</v>
      </c>
      <c r="D105" s="75">
        <f t="shared" si="27"/>
        <v>0.1406791274289205</v>
      </c>
      <c r="E105" s="75">
        <f t="shared" si="27"/>
        <v>0.13229052530629759</v>
      </c>
      <c r="F105" s="75">
        <f t="shared" si="27"/>
        <v>0.12623598794724494</v>
      </c>
      <c r="G105" s="75">
        <f t="shared" si="27"/>
        <v>0.12170468016011884</v>
      </c>
      <c r="H105" s="75">
        <f t="shared" si="27"/>
        <v>0.11820624368513316</v>
      </c>
      <c r="I105" s="75">
        <f t="shared" si="27"/>
        <v>0.11543196958042998</v>
      </c>
      <c r="J105" s="75">
        <f t="shared" si="27"/>
        <v>0.11317731447999266</v>
      </c>
      <c r="K105" s="75">
        <f t="shared" si="27"/>
        <v>0.11125047646223257</v>
      </c>
      <c r="L105" s="75">
        <f t="shared" si="27"/>
        <v>0.10940661192076331</v>
      </c>
      <c r="M105" s="75">
        <f t="shared" si="27"/>
        <v>0.10768060638315041</v>
      </c>
      <c r="N105" s="75">
        <f t="shared" si="27"/>
        <v>0.10610013423073993</v>
      </c>
      <c r="O105" s="75">
        <f t="shared" si="27"/>
        <v>0.10474358229926969</v>
      </c>
      <c r="P105" s="75">
        <f t="shared" si="27"/>
        <v>0.1035384140026421</v>
      </c>
      <c r="Q105" s="75">
        <f t="shared" si="27"/>
        <v>0.10250063175180257</v>
      </c>
      <c r="R105" s="75">
        <f t="shared" si="27"/>
        <v>0.10161407936548164</v>
      </c>
      <c r="S105" s="75">
        <f t="shared" si="27"/>
        <v>0.10078643540280699</v>
      </c>
      <c r="T105" s="75">
        <f t="shared" si="27"/>
        <v>0.10000124566372637</v>
      </c>
      <c r="U105" s="75">
        <f t="shared" si="27"/>
        <v>9.9261289840532257E-2</v>
      </c>
      <c r="V105" s="75">
        <f t="shared" si="27"/>
        <v>9.8583272594345545E-2</v>
      </c>
      <c r="W105" s="75">
        <f t="shared" si="27"/>
        <v>9.7953686111826282E-2</v>
      </c>
      <c r="X105" s="75">
        <f t="shared" si="27"/>
        <v>9.7340422799997744E-2</v>
      </c>
      <c r="Y105" s="75">
        <f t="shared" si="27"/>
        <v>9.6612549502188408E-2</v>
      </c>
      <c r="Z105" s="75">
        <f t="shared" si="27"/>
        <v>9.6091592564618356E-2</v>
      </c>
      <c r="AA105" s="75">
        <f t="shared" si="27"/>
        <v>9.569381073134442E-2</v>
      </c>
      <c r="AB105" s="75">
        <f t="shared" si="27"/>
        <v>9.5374281224434795E-2</v>
      </c>
      <c r="AC105" s="75">
        <f t="shared" si="27"/>
        <v>9.5108220767808019E-2</v>
      </c>
      <c r="AD105" s="75">
        <f t="shared" si="27"/>
        <v>9.488145732338904E-2</v>
      </c>
      <c r="AE105" s="75">
        <f t="shared" si="27"/>
        <v>9.4685495356183133E-2</v>
      </c>
      <c r="AF105" s="75">
        <f t="shared" si="27"/>
        <v>9.4514939566615844E-2</v>
      </c>
      <c r="AG105" s="75">
        <f t="shared" si="27"/>
        <v>9.436612844489746E-2</v>
      </c>
      <c r="AH105" s="75">
        <f t="shared" si="27"/>
        <v>9.4236407536451003E-2</v>
      </c>
      <c r="AI105" s="75">
        <f t="shared" si="27"/>
        <v>9.4123735308994982E-2</v>
      </c>
      <c r="AJ105" s="75">
        <f t="shared" si="27"/>
        <v>9.4026465416924374E-2</v>
      </c>
      <c r="AK105" s="75">
        <f t="shared" si="27"/>
        <v>9.3943222982582605E-2</v>
      </c>
      <c r="AL105" s="75">
        <f t="shared" si="27"/>
        <v>9.3872831539142762E-2</v>
      </c>
      <c r="AM105" s="75">
        <f t="shared" si="27"/>
        <v>9.3814267704469351E-2</v>
      </c>
      <c r="AN105" s="75">
        <f t="shared" si="27"/>
        <v>9.3766631381137014E-2</v>
      </c>
      <c r="AO105" s="75">
        <f t="shared" si="27"/>
        <v>9.3729124929404564E-2</v>
      </c>
      <c r="AP105" s="75">
        <f t="shared" si="27"/>
        <v>9.3701037749528857E-2</v>
      </c>
      <c r="AQ105" s="75">
        <f t="shared" si="27"/>
        <v>9.3681734299345371E-2</v>
      </c>
      <c r="AR105" s="75">
        <f t="shared" si="27"/>
        <v>9.367064442423241E-2</v>
      </c>
      <c r="AS105" s="75">
        <f t="shared" si="27"/>
        <v>9.3667255337182093E-2</v>
      </c>
      <c r="AT105" s="75">
        <f t="shared" si="27"/>
        <v>9.3671104839799582E-2</v>
      </c>
      <c r="AU105" s="75">
        <f t="shared" si="27"/>
        <v>9.3681775517266919E-2</v>
      </c>
      <c r="AV105" s="75">
        <f t="shared" si="27"/>
        <v>9.3698889722748813E-2</v>
      </c>
      <c r="AW105" s="75">
        <f t="shared" si="27"/>
        <v>9.3722105216531543E-2</v>
      </c>
      <c r="AX105" s="75">
        <f t="shared" si="27"/>
        <v>9.3751111356829175E-2</v>
      </c>
      <c r="AY105" s="75">
        <f t="shared" si="27"/>
        <v>9.3785625760469185E-2</v>
      </c>
      <c r="AZ105" s="75">
        <f t="shared" si="27"/>
        <v>9.3825391366774605E-2</v>
      </c>
      <c r="BA105" s="75">
        <f t="shared" si="27"/>
        <v>9.3870173849259053E-2</v>
      </c>
      <c r="BB105" s="75">
        <f t="shared" si="27"/>
        <v>9.3919759328527655E-2</v>
      </c>
      <c r="BC105" s="75">
        <f t="shared" si="27"/>
        <v>9.3973952346827427E-2</v>
      </c>
      <c r="BD105" s="75">
        <f t="shared" si="27"/>
        <v>9.4032574070470054E-2</v>
      </c>
      <c r="BE105" s="75">
        <f t="shared" si="27"/>
        <v>9.4095460691153127E-2</v>
      </c>
      <c r="BF105" s="75">
        <f t="shared" si="27"/>
        <v>9.4162462001255623E-2</v>
      </c>
      <c r="BG105" s="75">
        <f t="shared" si="27"/>
        <v>9.4233440121604617E-2</v>
      </c>
      <c r="BH105" s="75">
        <f t="shared" si="27"/>
        <v>9.4308268363121561E-2</v>
      </c>
      <c r="BI105" s="75">
        <f t="shared" si="27"/>
        <v>9.4386830206245984E-2</v>
      </c>
    </row>
    <row r="106" spans="1:102" s="115" customFormat="1" ht="15">
      <c r="A106" s="116" t="s">
        <v>143</v>
      </c>
      <c r="B106" s="75">
        <f>+$B$9*B92/B102*(1-(1-$B$10)^10)/$B$10/10</f>
        <v>0.11113299627399587</v>
      </c>
      <c r="C106" s="75">
        <f t="shared" ref="C106:BI106" si="28">+$B$9*C92/C102*(1-(1-$B$10)^10)/$B$10/10</f>
        <v>9.9502989806162789E-2</v>
      </c>
      <c r="D106" s="75">
        <f t="shared" si="28"/>
        <v>9.1627348722375351E-2</v>
      </c>
      <c r="E106" s="75">
        <f t="shared" si="28"/>
        <v>8.6163671302488157E-2</v>
      </c>
      <c r="F106" s="75">
        <f t="shared" si="28"/>
        <v>8.2220220585317152E-2</v>
      </c>
      <c r="G106" s="75">
        <f t="shared" si="28"/>
        <v>7.9268882129019169E-2</v>
      </c>
      <c r="H106" s="75">
        <f t="shared" si="28"/>
        <v>7.6990275026920435E-2</v>
      </c>
      <c r="I106" s="75">
        <f t="shared" si="28"/>
        <v>7.5183330489454983E-2</v>
      </c>
      <c r="J106" s="75">
        <f t="shared" si="28"/>
        <v>7.3714825012401647E-2</v>
      </c>
      <c r="K106" s="75">
        <f t="shared" si="28"/>
        <v>7.245983386899954E-2</v>
      </c>
      <c r="L106" s="75">
        <f t="shared" si="28"/>
        <v>7.125888513960546E-2</v>
      </c>
      <c r="M106" s="75">
        <f t="shared" si="28"/>
        <v>7.0134700520451412E-2</v>
      </c>
      <c r="N106" s="75">
        <f t="shared" si="28"/>
        <v>6.9105304932764899E-2</v>
      </c>
      <c r="O106" s="75">
        <f t="shared" si="28"/>
        <v>6.8221753412674349E-2</v>
      </c>
      <c r="P106" s="75">
        <f t="shared" si="28"/>
        <v>6.7436801317772826E-2</v>
      </c>
      <c r="Q106" s="75">
        <f t="shared" si="28"/>
        <v>6.6760871363319513E-2</v>
      </c>
      <c r="R106" s="75">
        <f t="shared" si="28"/>
        <v>6.6183440680127895E-2</v>
      </c>
      <c r="S106" s="75">
        <f t="shared" si="28"/>
        <v>6.5644378323316821E-2</v>
      </c>
      <c r="T106" s="75">
        <f t="shared" si="28"/>
        <v>6.5132967317641358E-2</v>
      </c>
      <c r="U106" s="75">
        <f t="shared" si="28"/>
        <v>6.4651018136621469E-2</v>
      </c>
      <c r="V106" s="75">
        <f t="shared" si="28"/>
        <v>6.4209410886196042E-2</v>
      </c>
      <c r="W106" s="75">
        <f t="shared" si="28"/>
        <v>6.379934763630965E-2</v>
      </c>
      <c r="X106" s="75">
        <f t="shared" si="28"/>
        <v>6.3399916019420036E-2</v>
      </c>
      <c r="Y106" s="75">
        <f t="shared" si="28"/>
        <v>6.2925836447681308E-2</v>
      </c>
      <c r="Z106" s="75">
        <f t="shared" si="28"/>
        <v>6.2586525962462461E-2</v>
      </c>
      <c r="AA106" s="75">
        <f t="shared" si="28"/>
        <v>6.2327442078314588E-2</v>
      </c>
      <c r="AB106" s="75">
        <f t="shared" si="28"/>
        <v>6.2119325621440138E-2</v>
      </c>
      <c r="AC106" s="75">
        <f t="shared" si="28"/>
        <v>6.1946034709802276E-2</v>
      </c>
      <c r="AD106" s="75">
        <f t="shared" si="28"/>
        <v>6.179833878945501E-2</v>
      </c>
      <c r="AE106" s="75">
        <f t="shared" si="28"/>
        <v>6.1670704535293386E-2</v>
      </c>
      <c r="AF106" s="75">
        <f t="shared" si="28"/>
        <v>6.1559617872382441E-2</v>
      </c>
      <c r="AG106" s="75">
        <f t="shared" si="28"/>
        <v>6.1462693980454362E-2</v>
      </c>
      <c r="AH106" s="75">
        <f t="shared" si="28"/>
        <v>6.1378203956013365E-2</v>
      </c>
      <c r="AI106" s="75">
        <f t="shared" si="28"/>
        <v>6.1304818105069304E-2</v>
      </c>
      <c r="AJ106" s="75">
        <f t="shared" si="28"/>
        <v>6.1241464127234566E-2</v>
      </c>
      <c r="AK106" s="75">
        <f t="shared" si="28"/>
        <v>6.1187246535049221E-2</v>
      </c>
      <c r="AL106" s="75">
        <f t="shared" si="28"/>
        <v>6.1141399070304359E-2</v>
      </c>
      <c r="AM106" s="75">
        <f t="shared" si="28"/>
        <v>6.110325518215115E-2</v>
      </c>
      <c r="AN106" s="75">
        <f t="shared" si="28"/>
        <v>6.1072228617730429E-2</v>
      </c>
      <c r="AO106" s="75">
        <f t="shared" si="28"/>
        <v>6.1047799857081739E-2</v>
      </c>
      <c r="AP106" s="75">
        <f t="shared" si="28"/>
        <v>6.1029506071271909E-2</v>
      </c>
      <c r="AQ106" s="75">
        <f t="shared" si="28"/>
        <v>6.1016933317986945E-2</v>
      </c>
      <c r="AR106" s="75">
        <f t="shared" si="28"/>
        <v>6.1009710243229279E-2</v>
      </c>
      <c r="AS106" s="75">
        <f t="shared" si="28"/>
        <v>6.1007502857765017E-2</v>
      </c>
      <c r="AT106" s="75">
        <f t="shared" si="28"/>
        <v>6.1010010121814687E-2</v>
      </c>
      <c r="AU106" s="75">
        <f t="shared" si="28"/>
        <v>6.1016960164107903E-2</v>
      </c>
      <c r="AV106" s="75">
        <f t="shared" si="28"/>
        <v>6.1028107015118814E-2</v>
      </c>
      <c r="AW106" s="75">
        <f t="shared" si="28"/>
        <v>6.1043227766743237E-2</v>
      </c>
      <c r="AX106" s="75">
        <f t="shared" si="28"/>
        <v>6.1062120091288564E-2</v>
      </c>
      <c r="AY106" s="75">
        <f t="shared" si="28"/>
        <v>6.10846000665064E-2</v>
      </c>
      <c r="AZ106" s="75">
        <f t="shared" si="28"/>
        <v>6.1110500263235612E-2</v>
      </c>
      <c r="BA106" s="75">
        <f t="shared" si="28"/>
        <v>6.1139668059583575E-2</v>
      </c>
      <c r="BB106" s="75">
        <f t="shared" si="28"/>
        <v>6.1171964151289192E-2</v>
      </c>
      <c r="BC106" s="75">
        <f t="shared" si="28"/>
        <v>6.1207261232503883E-2</v>
      </c>
      <c r="BD106" s="75">
        <f t="shared" si="28"/>
        <v>6.1245442824990837E-2</v>
      </c>
      <c r="BE106" s="75">
        <f t="shared" si="28"/>
        <v>6.1286402236870964E-2</v>
      </c>
      <c r="BF106" s="75">
        <f t="shared" si="28"/>
        <v>6.1330041634682274E-2</v>
      </c>
      <c r="BG106" s="75">
        <f t="shared" si="28"/>
        <v>6.1376271214746744E-2</v>
      </c>
      <c r="BH106" s="75">
        <f t="shared" si="28"/>
        <v>6.1425008461736132E-2</v>
      </c>
      <c r="BI106" s="75">
        <f t="shared" si="28"/>
        <v>6.1476177483948555E-2</v>
      </c>
    </row>
    <row r="107" spans="1:102" s="115" customFormat="1" ht="15">
      <c r="A107" s="116" t="s">
        <v>141</v>
      </c>
      <c r="B107" s="75">
        <f>+C148</f>
        <v>6.3950026532346715E-2</v>
      </c>
      <c r="C107" s="75">
        <f t="shared" ref="C107:BI107" si="29">+D148</f>
        <v>5.6425843999154734E-2</v>
      </c>
      <c r="D107" s="75">
        <f t="shared" si="29"/>
        <v>5.0888191984433284E-2</v>
      </c>
      <c r="E107" s="75">
        <f t="shared" si="29"/>
        <v>4.661235889862736E-2</v>
      </c>
      <c r="F107" s="75">
        <f t="shared" si="29"/>
        <v>4.3209508685668752E-2</v>
      </c>
      <c r="G107" s="75">
        <f t="shared" si="29"/>
        <v>4.0431358361888936E-2</v>
      </c>
      <c r="H107" s="75">
        <f t="shared" si="29"/>
        <v>3.8163913426051188E-2</v>
      </c>
      <c r="I107" s="75">
        <f t="shared" si="29"/>
        <v>3.6399944864120348E-2</v>
      </c>
      <c r="J107" s="75">
        <f t="shared" si="29"/>
        <v>3.5313147544237422E-2</v>
      </c>
      <c r="K107" s="75">
        <f t="shared" si="29"/>
        <v>3.4031143149112486E-2</v>
      </c>
      <c r="L107" s="75">
        <f t="shared" si="29"/>
        <v>3.2824892940629624E-2</v>
      </c>
      <c r="M107" s="75">
        <f t="shared" si="29"/>
        <v>3.1483270580700218E-2</v>
      </c>
      <c r="N107" s="75">
        <f t="shared" si="29"/>
        <v>3.0503167948692678E-2</v>
      </c>
      <c r="O107" s="75">
        <f t="shared" si="29"/>
        <v>2.9469729338609252E-2</v>
      </c>
      <c r="P107" s="75">
        <f t="shared" si="29"/>
        <v>2.8558444592304832E-2</v>
      </c>
      <c r="Q107" s="75">
        <f t="shared" si="29"/>
        <v>2.7978364090073482E-2</v>
      </c>
      <c r="R107" s="75">
        <f t="shared" si="29"/>
        <v>2.7408391637450791E-2</v>
      </c>
      <c r="S107" s="75">
        <f t="shared" si="29"/>
        <v>2.6852183790236461E-2</v>
      </c>
      <c r="T107" s="75">
        <f t="shared" si="29"/>
        <v>2.6269353283104868E-2</v>
      </c>
      <c r="U107" s="75">
        <f t="shared" si="29"/>
        <v>2.5746455444963567E-2</v>
      </c>
      <c r="V107" s="75">
        <f t="shared" si="29"/>
        <v>2.5251066417727674E-2</v>
      </c>
      <c r="W107" s="75">
        <f t="shared" si="29"/>
        <v>2.4702004866677285E-2</v>
      </c>
      <c r="X107" s="75">
        <f t="shared" si="29"/>
        <v>2.4668971631792491E-2</v>
      </c>
      <c r="Y107" s="75">
        <f t="shared" si="29"/>
        <v>2.4199587900401109E-2</v>
      </c>
      <c r="Z107" s="75">
        <f t="shared" si="29"/>
        <v>2.3814141931710608E-2</v>
      </c>
      <c r="AA107" s="75">
        <f t="shared" si="29"/>
        <v>2.348460672987529E-2</v>
      </c>
      <c r="AB107" s="75">
        <f t="shared" si="29"/>
        <v>2.3195272609227269E-2</v>
      </c>
      <c r="AC107" s="75">
        <f t="shared" si="29"/>
        <v>2.2936950085699515E-2</v>
      </c>
      <c r="AD107" s="75">
        <f t="shared" si="29"/>
        <v>2.2703937229748394E-2</v>
      </c>
      <c r="AE107" s="75">
        <f t="shared" si="29"/>
        <v>2.2492478334328547E-2</v>
      </c>
      <c r="AF107" s="75">
        <f t="shared" si="29"/>
        <v>2.2299906109489287E-2</v>
      </c>
      <c r="AG107" s="75">
        <f t="shared" si="29"/>
        <v>2.212420369464585E-2</v>
      </c>
      <c r="AH107" s="75">
        <f t="shared" si="29"/>
        <v>2.1963760358335804E-2</v>
      </c>
      <c r="AI107" s="75">
        <f t="shared" si="29"/>
        <v>2.1817236119264338E-2</v>
      </c>
      <c r="AJ107" s="75">
        <f t="shared" si="29"/>
        <v>2.1683483896818512E-2</v>
      </c>
      <c r="AK107" s="75">
        <f t="shared" si="29"/>
        <v>2.1561502743238092E-2</v>
      </c>
      <c r="AL107" s="75">
        <f t="shared" si="29"/>
        <v>2.1450408158539824E-2</v>
      </c>
      <c r="AM107" s="75">
        <f t="shared" si="29"/>
        <v>2.1349412031045789E-2</v>
      </c>
      <c r="AN107" s="75">
        <f t="shared" si="29"/>
        <v>2.1257808195167982E-2</v>
      </c>
      <c r="AO107" s="75">
        <f t="shared" si="29"/>
        <v>2.1174961423036542E-2</v>
      </c>
      <c r="AP107" s="75">
        <f t="shared" si="29"/>
        <v>2.1100298637128478E-2</v>
      </c>
      <c r="AQ107" s="75">
        <f t="shared" si="29"/>
        <v>2.1033301650770886E-2</v>
      </c>
      <c r="AR107" s="75">
        <f t="shared" si="29"/>
        <v>2.0973501024746266E-2</v>
      </c>
      <c r="AS107" s="75">
        <f t="shared" si="29"/>
        <v>2.0920470782829881E-2</v>
      </c>
      <c r="AT107" s="75">
        <f t="shared" si="29"/>
        <v>2.0873823816112358E-2</v>
      </c>
      <c r="AU107" s="75">
        <f t="shared" si="29"/>
        <v>2.0833207856511882E-2</v>
      </c>
      <c r="AV107" s="75">
        <f t="shared" si="29"/>
        <v>2.0798301930561314E-2</v>
      </c>
      <c r="AW107" s="75">
        <f t="shared" si="29"/>
        <v>2.0768813224227634E-2</v>
      </c>
      <c r="AX107" s="75">
        <f t="shared" si="29"/>
        <v>2.074447430283044E-2</v>
      </c>
      <c r="AY107" s="75">
        <f t="shared" si="29"/>
        <v>2.0725040639734793E-2</v>
      </c>
      <c r="AZ107" s="75">
        <f t="shared" si="29"/>
        <v>2.0710288414770739E-2</v>
      </c>
      <c r="BA107" s="75">
        <f t="shared" si="29"/>
        <v>2.0700012549051516E-2</v>
      </c>
      <c r="BB107" s="75">
        <f t="shared" si="29"/>
        <v>2.069402494753958E-2</v>
      </c>
      <c r="BC107" s="75">
        <f t="shared" si="29"/>
        <v>2.0692152924587814E-2</v>
      </c>
      <c r="BD107" s="75">
        <f t="shared" si="29"/>
        <v>2.0694237790947811E-2</v>
      </c>
      <c r="BE107" s="75">
        <f t="shared" si="29"/>
        <v>2.0700133583532176E-2</v>
      </c>
      <c r="BF107" s="75">
        <f t="shared" si="29"/>
        <v>2.0709705921592603E-2</v>
      </c>
      <c r="BG107" s="75">
        <f t="shared" si="29"/>
        <v>2.0722830975035578E-2</v>
      </c>
      <c r="BH107" s="75">
        <f t="shared" si="29"/>
        <v>1.4999999999999902E-2</v>
      </c>
      <c r="BI107" s="75">
        <f t="shared" si="29"/>
        <v>0</v>
      </c>
    </row>
    <row r="108" spans="1:102">
      <c r="A108" s="86" t="s">
        <v>7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1:102" s="94" customFormat="1" ht="15">
      <c r="A109" s="114" t="s">
        <v>48</v>
      </c>
      <c r="B109" s="94">
        <f t="shared" ref="B109:BM109" si="30">+B110+B52</f>
        <v>9.5896907537688438</v>
      </c>
      <c r="C109" s="94">
        <f t="shared" si="30"/>
        <v>9.443940874300047</v>
      </c>
      <c r="D109" s="94">
        <f t="shared" si="30"/>
        <v>9.7330379219543719</v>
      </c>
      <c r="E109" s="94">
        <f t="shared" si="30"/>
        <v>9.5452110645581545</v>
      </c>
      <c r="F109" s="94">
        <f t="shared" si="30"/>
        <v>8.8177271262804933</v>
      </c>
      <c r="G109" s="94">
        <f t="shared" si="30"/>
        <v>7.6173467372039116</v>
      </c>
      <c r="H109" s="94">
        <f t="shared" si="30"/>
        <v>6.0294305304405915</v>
      </c>
      <c r="I109" s="94">
        <f t="shared" si="30"/>
        <v>4.2382545705673564</v>
      </c>
      <c r="J109" s="94">
        <f t="shared" si="30"/>
        <v>2.7080191254318544</v>
      </c>
      <c r="K109" s="94">
        <f t="shared" si="30"/>
        <v>2.6724358210594676</v>
      </c>
      <c r="L109" s="94">
        <f t="shared" si="30"/>
        <v>2.8549225257916331</v>
      </c>
      <c r="M109" s="94">
        <f t="shared" si="30"/>
        <v>3.2688884458028902</v>
      </c>
      <c r="N109" s="94">
        <f t="shared" si="30"/>
        <v>2.6892971387294313</v>
      </c>
      <c r="O109" s="94">
        <f t="shared" si="30"/>
        <v>2.5036618698072699</v>
      </c>
      <c r="P109" s="94">
        <f t="shared" si="30"/>
        <v>1.6397533284871044</v>
      </c>
      <c r="Q109" s="94">
        <f t="shared" si="30"/>
        <v>0.25495852957569848</v>
      </c>
      <c r="R109" s="94">
        <f t="shared" si="30"/>
        <v>-0.1901850084762296</v>
      </c>
      <c r="S109" s="94">
        <f t="shared" si="30"/>
        <v>-0.20449264403489589</v>
      </c>
      <c r="T109" s="94">
        <f t="shared" si="30"/>
        <v>2.8823037615171229E-2</v>
      </c>
      <c r="U109" s="94">
        <f t="shared" si="30"/>
        <v>2.3058430092136983E-2</v>
      </c>
      <c r="V109" s="94">
        <f t="shared" si="30"/>
        <v>1.8446744073709592E-2</v>
      </c>
      <c r="W109" s="94">
        <f t="shared" si="30"/>
        <v>1.4757395258967677E-2</v>
      </c>
      <c r="X109" s="94">
        <f t="shared" si="30"/>
        <v>1.180591620717414E-2</v>
      </c>
      <c r="Y109" s="94">
        <f t="shared" si="30"/>
        <v>9.444732965739314E-3</v>
      </c>
      <c r="Z109" s="94">
        <f t="shared" si="30"/>
        <v>7.5557863725914517E-3</v>
      </c>
      <c r="AA109" s="94">
        <f t="shared" si="30"/>
        <v>6.0446290980731617E-3</v>
      </c>
      <c r="AB109" s="94">
        <f t="shared" si="30"/>
        <v>4.8357032784585308E-3</v>
      </c>
      <c r="AC109" s="94">
        <f t="shared" si="30"/>
        <v>3.8398728061217859E-3</v>
      </c>
      <c r="AD109" s="94">
        <f t="shared" si="30"/>
        <v>3.0948500982134605E-3</v>
      </c>
      <c r="AE109" s="94">
        <f t="shared" si="30"/>
        <v>2.4758800785707686E-3</v>
      </c>
      <c r="AF109" s="94">
        <f t="shared" si="30"/>
        <v>1.9807040628566147E-3</v>
      </c>
      <c r="AG109" s="94">
        <f t="shared" si="30"/>
        <v>1.5845632502852923E-3</v>
      </c>
      <c r="AH109" s="94">
        <f t="shared" si="30"/>
        <v>1.2676506002282338E-3</v>
      </c>
      <c r="AI109" s="94">
        <f t="shared" si="30"/>
        <v>1.0141204801825871E-3</v>
      </c>
      <c r="AJ109" s="94">
        <f t="shared" si="30"/>
        <v>8.1129638414606997E-4</v>
      </c>
      <c r="AK109" s="94">
        <f t="shared" si="30"/>
        <v>6.4903710731685591E-4</v>
      </c>
      <c r="AL109" s="94">
        <f t="shared" si="30"/>
        <v>5.1922968585348486E-4</v>
      </c>
      <c r="AM109" s="94">
        <f t="shared" si="30"/>
        <v>4.1538374868278793E-4</v>
      </c>
      <c r="AN109" s="94">
        <f t="shared" si="30"/>
        <v>3.323069989462303E-4</v>
      </c>
      <c r="AO109" s="94">
        <f t="shared" si="30"/>
        <v>2.6584559915698429E-4</v>
      </c>
      <c r="AP109" s="94">
        <f t="shared" si="30"/>
        <v>2.1267647932558749E-4</v>
      </c>
      <c r="AQ109" s="94">
        <f t="shared" si="30"/>
        <v>1.7014118346046997E-4</v>
      </c>
      <c r="AR109" s="94">
        <f t="shared" si="30"/>
        <v>1.3611294676837599E-4</v>
      </c>
      <c r="AS109" s="94">
        <f t="shared" si="30"/>
        <v>1.088903574147008E-4</v>
      </c>
      <c r="AT109" s="94">
        <f t="shared" si="30"/>
        <v>8.7112285931760679E-5</v>
      </c>
      <c r="AU109" s="94">
        <f t="shared" si="30"/>
        <v>6.9689828745408551E-5</v>
      </c>
      <c r="AV109" s="94">
        <f t="shared" si="30"/>
        <v>5.5751862996326834E-5</v>
      </c>
      <c r="AW109" s="94">
        <f t="shared" si="30"/>
        <v>4.4601490397061476E-5</v>
      </c>
      <c r="AX109" s="94">
        <f t="shared" si="30"/>
        <v>3.5681192317649184E-5</v>
      </c>
      <c r="AY109" s="94">
        <f t="shared" si="30"/>
        <v>2.854495385411935E-5</v>
      </c>
      <c r="AZ109" s="94">
        <f t="shared" si="30"/>
        <v>2.283596308329548E-5</v>
      </c>
      <c r="BA109" s="94">
        <f t="shared" si="30"/>
        <v>1.8268770466636385E-5</v>
      </c>
      <c r="BB109" s="94">
        <f t="shared" si="30"/>
        <v>1.4615016373309114E-5</v>
      </c>
      <c r="BC109" s="94">
        <f t="shared" si="30"/>
        <v>1.1692013098647291E-5</v>
      </c>
      <c r="BD109" s="94">
        <f t="shared" si="30"/>
        <v>9.3536104789178345E-6</v>
      </c>
      <c r="BE109" s="94">
        <f t="shared" si="30"/>
        <v>7.4828883831342681E-6</v>
      </c>
      <c r="BF109" s="94">
        <f t="shared" si="30"/>
        <v>5.9863107065074145E-6</v>
      </c>
      <c r="BG109" s="94">
        <f t="shared" si="30"/>
        <v>4.7890485652059316E-6</v>
      </c>
      <c r="BH109" s="94">
        <f t="shared" si="30"/>
        <v>3.831238852164746E-6</v>
      </c>
      <c r="BI109" s="94">
        <f t="shared" si="30"/>
        <v>3.0649910817317971E-6</v>
      </c>
      <c r="BJ109" s="94">
        <f t="shared" si="30"/>
        <v>0</v>
      </c>
      <c r="BK109" s="94">
        <f t="shared" si="30"/>
        <v>0</v>
      </c>
      <c r="BL109" s="94">
        <f t="shared" si="30"/>
        <v>0</v>
      </c>
      <c r="BM109" s="94">
        <f t="shared" si="30"/>
        <v>0</v>
      </c>
      <c r="BN109" s="94">
        <f t="shared" ref="BN109:CX109" si="31">+BN110+BN52</f>
        <v>0</v>
      </c>
      <c r="BO109" s="94">
        <f t="shared" si="31"/>
        <v>0</v>
      </c>
      <c r="BP109" s="94">
        <f t="shared" si="31"/>
        <v>0</v>
      </c>
      <c r="BQ109" s="94">
        <f t="shared" si="31"/>
        <v>0</v>
      </c>
      <c r="BR109" s="94">
        <f t="shared" si="31"/>
        <v>0</v>
      </c>
      <c r="BS109" s="94">
        <f t="shared" si="31"/>
        <v>0</v>
      </c>
      <c r="BT109" s="94">
        <f t="shared" si="31"/>
        <v>0</v>
      </c>
      <c r="BU109" s="94">
        <f t="shared" si="31"/>
        <v>0</v>
      </c>
      <c r="BV109" s="94">
        <f t="shared" si="31"/>
        <v>0</v>
      </c>
      <c r="BW109" s="94">
        <f t="shared" si="31"/>
        <v>0</v>
      </c>
      <c r="BX109" s="94">
        <f t="shared" si="31"/>
        <v>0</v>
      </c>
      <c r="BY109" s="94">
        <f t="shared" si="31"/>
        <v>0</v>
      </c>
      <c r="BZ109" s="94">
        <f t="shared" si="31"/>
        <v>0</v>
      </c>
      <c r="CA109" s="94">
        <f t="shared" si="31"/>
        <v>0</v>
      </c>
      <c r="CB109" s="94">
        <f t="shared" si="31"/>
        <v>0</v>
      </c>
      <c r="CC109" s="94">
        <f t="shared" si="31"/>
        <v>0</v>
      </c>
      <c r="CD109" s="94">
        <f t="shared" si="31"/>
        <v>0</v>
      </c>
      <c r="CE109" s="94">
        <f t="shared" si="31"/>
        <v>0</v>
      </c>
      <c r="CF109" s="94">
        <f t="shared" si="31"/>
        <v>0</v>
      </c>
      <c r="CG109" s="94">
        <f t="shared" si="31"/>
        <v>0</v>
      </c>
      <c r="CH109" s="94">
        <f t="shared" si="31"/>
        <v>0</v>
      </c>
      <c r="CI109" s="94">
        <f t="shared" si="31"/>
        <v>0</v>
      </c>
      <c r="CJ109" s="94">
        <f t="shared" si="31"/>
        <v>0</v>
      </c>
      <c r="CK109" s="94">
        <f t="shared" si="31"/>
        <v>0</v>
      </c>
      <c r="CL109" s="94">
        <f t="shared" si="31"/>
        <v>0</v>
      </c>
      <c r="CM109" s="94">
        <f t="shared" si="31"/>
        <v>0</v>
      </c>
      <c r="CN109" s="94">
        <f t="shared" si="31"/>
        <v>0</v>
      </c>
      <c r="CO109" s="94">
        <f t="shared" si="31"/>
        <v>0</v>
      </c>
      <c r="CP109" s="94">
        <f t="shared" si="31"/>
        <v>0</v>
      </c>
      <c r="CQ109" s="94">
        <f t="shared" si="31"/>
        <v>0</v>
      </c>
      <c r="CR109" s="94">
        <f t="shared" si="31"/>
        <v>0</v>
      </c>
      <c r="CS109" s="94">
        <f t="shared" si="31"/>
        <v>0</v>
      </c>
      <c r="CT109" s="94">
        <f t="shared" si="31"/>
        <v>0</v>
      </c>
      <c r="CU109" s="94">
        <f t="shared" si="31"/>
        <v>0</v>
      </c>
      <c r="CV109" s="94">
        <f t="shared" si="31"/>
        <v>0</v>
      </c>
      <c r="CW109" s="94">
        <f t="shared" si="31"/>
        <v>0</v>
      </c>
      <c r="CX109" s="94">
        <f t="shared" si="31"/>
        <v>0</v>
      </c>
    </row>
    <row r="110" spans="1:102" s="94" customFormat="1" ht="15">
      <c r="A110" s="114" t="s">
        <v>49</v>
      </c>
      <c r="B110" s="75">
        <f t="shared" ref="B110:BM110" si="32">B46*(1-B133)*B92</f>
        <v>7.9896907537688433</v>
      </c>
      <c r="C110" s="94">
        <f t="shared" si="32"/>
        <v>8.1639408743000477</v>
      </c>
      <c r="D110" s="94">
        <f t="shared" si="32"/>
        <v>8.709037921954371</v>
      </c>
      <c r="E110" s="94">
        <f t="shared" si="32"/>
        <v>8.7260110645581541</v>
      </c>
      <c r="F110" s="94">
        <f t="shared" si="32"/>
        <v>8.1623671262804933</v>
      </c>
      <c r="G110" s="94">
        <f t="shared" si="32"/>
        <v>7.0930587372039113</v>
      </c>
      <c r="H110" s="94">
        <f t="shared" si="32"/>
        <v>5.6100001304405911</v>
      </c>
      <c r="I110" s="94">
        <f t="shared" si="32"/>
        <v>3.9027102505673565</v>
      </c>
      <c r="J110" s="94">
        <f t="shared" si="32"/>
        <v>2.4395836694318542</v>
      </c>
      <c r="K110" s="94">
        <f t="shared" si="32"/>
        <v>2.4576874562594675</v>
      </c>
      <c r="L110" s="94">
        <f t="shared" si="32"/>
        <v>2.6831238339516328</v>
      </c>
      <c r="M110" s="94">
        <f t="shared" si="32"/>
        <v>3.1314494923308902</v>
      </c>
      <c r="N110" s="94">
        <f t="shared" si="32"/>
        <v>2.5793459759518313</v>
      </c>
      <c r="O110" s="94">
        <f t="shared" si="32"/>
        <v>2.4157009395851898</v>
      </c>
      <c r="P110" s="94">
        <f t="shared" si="32"/>
        <v>1.5693845843094403</v>
      </c>
      <c r="Q110" s="94">
        <f t="shared" si="32"/>
        <v>0.19866353423356717</v>
      </c>
      <c r="R110" s="94">
        <f t="shared" si="32"/>
        <v>-0.23522100474993465</v>
      </c>
      <c r="S110" s="94">
        <f t="shared" si="32"/>
        <v>-0.24052144105385992</v>
      </c>
      <c r="T110" s="94">
        <f t="shared" si="32"/>
        <v>0</v>
      </c>
      <c r="U110" s="94">
        <f t="shared" si="32"/>
        <v>0</v>
      </c>
      <c r="V110" s="94">
        <f t="shared" si="32"/>
        <v>0</v>
      </c>
      <c r="W110" s="94">
        <f t="shared" si="32"/>
        <v>0</v>
      </c>
      <c r="X110" s="94">
        <f t="shared" si="32"/>
        <v>0</v>
      </c>
      <c r="Y110" s="94">
        <f t="shared" si="32"/>
        <v>0</v>
      </c>
      <c r="Z110" s="94">
        <f t="shared" si="32"/>
        <v>0</v>
      </c>
      <c r="AA110" s="94">
        <f t="shared" si="32"/>
        <v>0</v>
      </c>
      <c r="AB110" s="94">
        <f t="shared" si="32"/>
        <v>0</v>
      </c>
      <c r="AC110" s="94">
        <f t="shared" si="32"/>
        <v>-2.8689816645038098E-5</v>
      </c>
      <c r="AD110" s="94">
        <f t="shared" si="32"/>
        <v>0</v>
      </c>
      <c r="AE110" s="94">
        <f t="shared" si="32"/>
        <v>0</v>
      </c>
      <c r="AF110" s="94">
        <f t="shared" si="32"/>
        <v>0</v>
      </c>
      <c r="AG110" s="94">
        <f t="shared" si="32"/>
        <v>0</v>
      </c>
      <c r="AH110" s="94">
        <f t="shared" si="32"/>
        <v>0</v>
      </c>
      <c r="AI110" s="94">
        <f t="shared" si="32"/>
        <v>0</v>
      </c>
      <c r="AJ110" s="94">
        <f t="shared" si="32"/>
        <v>0</v>
      </c>
      <c r="AK110" s="94">
        <f t="shared" si="32"/>
        <v>0</v>
      </c>
      <c r="AL110" s="94">
        <f t="shared" si="32"/>
        <v>0</v>
      </c>
      <c r="AM110" s="94">
        <f t="shared" si="32"/>
        <v>0</v>
      </c>
      <c r="AN110" s="94">
        <f t="shared" si="32"/>
        <v>0</v>
      </c>
      <c r="AO110" s="94">
        <f t="shared" si="32"/>
        <v>0</v>
      </c>
      <c r="AP110" s="94">
        <f t="shared" si="32"/>
        <v>0</v>
      </c>
      <c r="AQ110" s="94">
        <f t="shared" si="32"/>
        <v>0</v>
      </c>
      <c r="AR110" s="94">
        <f t="shared" si="32"/>
        <v>0</v>
      </c>
      <c r="AS110" s="94">
        <f t="shared" si="32"/>
        <v>0</v>
      </c>
      <c r="AT110" s="94">
        <f t="shared" si="32"/>
        <v>0</v>
      </c>
      <c r="AU110" s="94">
        <f t="shared" si="32"/>
        <v>0</v>
      </c>
      <c r="AV110" s="94">
        <f t="shared" si="32"/>
        <v>0</v>
      </c>
      <c r="AW110" s="94">
        <f t="shared" si="32"/>
        <v>0</v>
      </c>
      <c r="AX110" s="94">
        <f t="shared" si="32"/>
        <v>0</v>
      </c>
      <c r="AY110" s="94">
        <f t="shared" si="32"/>
        <v>0</v>
      </c>
      <c r="AZ110" s="94">
        <f t="shared" si="32"/>
        <v>0</v>
      </c>
      <c r="BA110" s="94">
        <f t="shared" si="32"/>
        <v>0</v>
      </c>
      <c r="BB110" s="94">
        <f t="shared" si="32"/>
        <v>0</v>
      </c>
      <c r="BC110" s="94">
        <f t="shared" si="32"/>
        <v>0</v>
      </c>
      <c r="BD110" s="94">
        <f t="shared" si="32"/>
        <v>0</v>
      </c>
      <c r="BE110" s="94">
        <f t="shared" si="32"/>
        <v>0</v>
      </c>
      <c r="BF110" s="94">
        <f t="shared" si="32"/>
        <v>0</v>
      </c>
      <c r="BG110" s="94">
        <f t="shared" si="32"/>
        <v>0</v>
      </c>
      <c r="BH110" s="94">
        <f t="shared" si="32"/>
        <v>0</v>
      </c>
      <c r="BI110" s="94">
        <f t="shared" si="32"/>
        <v>0</v>
      </c>
      <c r="BJ110" s="94">
        <f t="shared" si="32"/>
        <v>0</v>
      </c>
      <c r="BK110" s="94">
        <f t="shared" si="32"/>
        <v>0</v>
      </c>
      <c r="BL110" s="94">
        <f t="shared" si="32"/>
        <v>0</v>
      </c>
      <c r="BM110" s="94">
        <f t="shared" si="32"/>
        <v>0</v>
      </c>
      <c r="BN110" s="94">
        <f t="shared" ref="BN110:CX110" si="33">BN46*(1-BN133)*BN92</f>
        <v>0</v>
      </c>
      <c r="BO110" s="94">
        <f t="shared" si="33"/>
        <v>0</v>
      </c>
      <c r="BP110" s="94">
        <f t="shared" si="33"/>
        <v>0</v>
      </c>
      <c r="BQ110" s="94">
        <f t="shared" si="33"/>
        <v>0</v>
      </c>
      <c r="BR110" s="94">
        <f t="shared" si="33"/>
        <v>0</v>
      </c>
      <c r="BS110" s="94">
        <f t="shared" si="33"/>
        <v>0</v>
      </c>
      <c r="BT110" s="94">
        <f t="shared" si="33"/>
        <v>0</v>
      </c>
      <c r="BU110" s="94">
        <f t="shared" si="33"/>
        <v>0</v>
      </c>
      <c r="BV110" s="94">
        <f t="shared" si="33"/>
        <v>0</v>
      </c>
      <c r="BW110" s="94">
        <f t="shared" si="33"/>
        <v>0</v>
      </c>
      <c r="BX110" s="94">
        <f t="shared" si="33"/>
        <v>0</v>
      </c>
      <c r="BY110" s="94">
        <f t="shared" si="33"/>
        <v>0</v>
      </c>
      <c r="BZ110" s="94">
        <f t="shared" si="33"/>
        <v>0</v>
      </c>
      <c r="CA110" s="94">
        <f t="shared" si="33"/>
        <v>0</v>
      </c>
      <c r="CB110" s="94">
        <f t="shared" si="33"/>
        <v>0</v>
      </c>
      <c r="CC110" s="94">
        <f t="shared" si="33"/>
        <v>0</v>
      </c>
      <c r="CD110" s="94">
        <f t="shared" si="33"/>
        <v>0</v>
      </c>
      <c r="CE110" s="94">
        <f t="shared" si="33"/>
        <v>0</v>
      </c>
      <c r="CF110" s="94">
        <f t="shared" si="33"/>
        <v>0</v>
      </c>
      <c r="CG110" s="94">
        <f t="shared" si="33"/>
        <v>0</v>
      </c>
      <c r="CH110" s="94">
        <f t="shared" si="33"/>
        <v>0</v>
      </c>
      <c r="CI110" s="94">
        <f t="shared" si="33"/>
        <v>0</v>
      </c>
      <c r="CJ110" s="94">
        <f t="shared" si="33"/>
        <v>0</v>
      </c>
      <c r="CK110" s="94">
        <f t="shared" si="33"/>
        <v>0</v>
      </c>
      <c r="CL110" s="94">
        <f t="shared" si="33"/>
        <v>0</v>
      </c>
      <c r="CM110" s="94">
        <f t="shared" si="33"/>
        <v>0</v>
      </c>
      <c r="CN110" s="94">
        <f t="shared" si="33"/>
        <v>0</v>
      </c>
      <c r="CO110" s="94">
        <f t="shared" si="33"/>
        <v>0</v>
      </c>
      <c r="CP110" s="94">
        <f t="shared" si="33"/>
        <v>0</v>
      </c>
      <c r="CQ110" s="94">
        <f t="shared" si="33"/>
        <v>0</v>
      </c>
      <c r="CR110" s="94">
        <f t="shared" si="33"/>
        <v>0</v>
      </c>
      <c r="CS110" s="94">
        <f t="shared" si="33"/>
        <v>0</v>
      </c>
      <c r="CT110" s="94">
        <f t="shared" si="33"/>
        <v>0</v>
      </c>
      <c r="CU110" s="94">
        <f t="shared" si="33"/>
        <v>0</v>
      </c>
      <c r="CV110" s="94">
        <f t="shared" si="33"/>
        <v>0</v>
      </c>
      <c r="CW110" s="94">
        <f t="shared" si="33"/>
        <v>0</v>
      </c>
      <c r="CX110" s="94">
        <f t="shared" si="33"/>
        <v>0</v>
      </c>
    </row>
    <row r="111" spans="1:102">
      <c r="A111" s="86" t="s">
        <v>50</v>
      </c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2" ht="15">
      <c r="A112" s="107" t="s">
        <v>51</v>
      </c>
      <c r="B112" s="135">
        <f>B57</f>
        <v>787</v>
      </c>
      <c r="C112" s="135">
        <f>B58</f>
        <v>829</v>
      </c>
      <c r="D112" s="75">
        <f t="shared" ref="D112:BO112" si="34">$B62*C112/100+$B63*C114/100+C109*10</f>
        <v>900.10228058300049</v>
      </c>
      <c r="E112" s="75">
        <f t="shared" si="34"/>
        <v>966.63349229743051</v>
      </c>
      <c r="F112" s="75">
        <f t="shared" si="34"/>
        <v>1024.7186081743209</v>
      </c>
      <c r="G112" s="75">
        <f t="shared" si="34"/>
        <v>1070.2764845651529</v>
      </c>
      <c r="H112" s="75">
        <f t="shared" si="34"/>
        <v>1100.3199394793371</v>
      </c>
      <c r="I112" s="75">
        <f t="shared" si="34"/>
        <v>1112.9907394971037</v>
      </c>
      <c r="J112" s="75">
        <f t="shared" si="34"/>
        <v>1108.400744644304</v>
      </c>
      <c r="K112" s="75">
        <f t="shared" si="34"/>
        <v>1091.1892283300376</v>
      </c>
      <c r="L112" s="75">
        <f t="shared" si="34"/>
        <v>1077.6805976514549</v>
      </c>
      <c r="M112" s="75">
        <f t="shared" si="34"/>
        <v>1069.4103852219332</v>
      </c>
      <c r="N112" s="75">
        <f t="shared" si="34"/>
        <v>1067.8953120114525</v>
      </c>
      <c r="O112" s="75">
        <f t="shared" si="34"/>
        <v>1062.2581232890195</v>
      </c>
      <c r="P112" s="75">
        <f t="shared" si="34"/>
        <v>1056.8469256405954</v>
      </c>
      <c r="Q112" s="75">
        <f t="shared" si="34"/>
        <v>1044.746977810325</v>
      </c>
      <c r="R112" s="75">
        <f t="shared" si="34"/>
        <v>1021.4539169725923</v>
      </c>
      <c r="S112" s="75">
        <f t="shared" si="34"/>
        <v>997.57663491334313</v>
      </c>
      <c r="T112" s="75">
        <f t="shared" si="34"/>
        <v>977.30643090917158</v>
      </c>
      <c r="U112" s="75">
        <f t="shared" si="34"/>
        <v>962.50596873207769</v>
      </c>
      <c r="V112" s="75">
        <f t="shared" si="34"/>
        <v>949.97712557692819</v>
      </c>
      <c r="W112" s="75">
        <f t="shared" si="34"/>
        <v>939.34661911963133</v>
      </c>
      <c r="X112" s="75">
        <f t="shared" si="34"/>
        <v>930.3023196795308</v>
      </c>
      <c r="Y112" s="75">
        <f t="shared" si="34"/>
        <v>922.58329423824989</v>
      </c>
      <c r="Z112" s="75">
        <f t="shared" si="34"/>
        <v>915.97145842975181</v>
      </c>
      <c r="AA112" s="75">
        <f t="shared" si="34"/>
        <v>910.28457947513675</v>
      </c>
      <c r="AB112" s="75">
        <f t="shared" si="34"/>
        <v>905.37041356227928</v>
      </c>
      <c r="AC112" s="75">
        <f t="shared" si="34"/>
        <v>901.1017954245674</v>
      </c>
      <c r="AD112" s="75">
        <f t="shared" si="34"/>
        <v>897.37223990226482</v>
      </c>
      <c r="AE112" s="75">
        <f t="shared" si="34"/>
        <v>894.093682394192</v>
      </c>
      <c r="AF112" s="75">
        <f t="shared" si="34"/>
        <v>891.1917685096015</v>
      </c>
      <c r="AG112" s="75">
        <f t="shared" si="34"/>
        <v>888.60470814661051</v>
      </c>
      <c r="AH112" s="75">
        <f t="shared" si="34"/>
        <v>886.28093228742716</v>
      </c>
      <c r="AI112" s="75">
        <f t="shared" si="34"/>
        <v>884.17740820346114</v>
      </c>
      <c r="AJ112" s="75">
        <f t="shared" si="34"/>
        <v>882.2582310647739</v>
      </c>
      <c r="AK112" s="75">
        <f t="shared" si="34"/>
        <v>880.49344687555515</v>
      </c>
      <c r="AL112" s="75">
        <f t="shared" si="34"/>
        <v>878.85806895399492</v>
      </c>
      <c r="AM112" s="75">
        <f t="shared" si="34"/>
        <v>877.33125630188806</v>
      </c>
      <c r="AN112" s="75">
        <f t="shared" si="34"/>
        <v>875.89562735171</v>
      </c>
      <c r="AO112" s="75">
        <f t="shared" si="34"/>
        <v>874.53668689307335</v>
      </c>
      <c r="AP112" s="75">
        <f t="shared" si="34"/>
        <v>873.24234759831995</v>
      </c>
      <c r="AQ112" s="75">
        <f t="shared" si="34"/>
        <v>872.00253059974307</v>
      </c>
      <c r="AR112" s="75">
        <f t="shared" si="34"/>
        <v>870.8088321122417</v>
      </c>
      <c r="AS112" s="75">
        <f t="shared" si="34"/>
        <v>869.65424522400099</v>
      </c>
      <c r="AT112" s="75">
        <f t="shared" si="34"/>
        <v>868.5329277604169</v>
      </c>
      <c r="AU112" s="75">
        <f t="shared" si="34"/>
        <v>867.44000861877566</v>
      </c>
      <c r="AV112" s="75">
        <f t="shared" si="34"/>
        <v>866.37142622007423</v>
      </c>
      <c r="AW112" s="75">
        <f t="shared" si="34"/>
        <v>865.3237937692279</v>
      </c>
      <c r="AX112" s="75">
        <f t="shared" si="34"/>
        <v>864.29428688885446</v>
      </c>
      <c r="AY112" s="75">
        <f t="shared" si="34"/>
        <v>863.28054992262878</v>
      </c>
      <c r="AZ112" s="75">
        <f t="shared" si="34"/>
        <v>862.28061781514168</v>
      </c>
      <c r="BA112" s="75">
        <f t="shared" si="34"/>
        <v>861.29285098584353</v>
      </c>
      <c r="BB112" s="75">
        <f t="shared" si="34"/>
        <v>860.31588104135085</v>
      </c>
      <c r="BC112" s="75">
        <f t="shared" si="34"/>
        <v>859.34856552688495</v>
      </c>
      <c r="BD112" s="75">
        <f t="shared" si="34"/>
        <v>858.38995021537937</v>
      </c>
      <c r="BE112" s="75">
        <f t="shared" si="34"/>
        <v>857.43923768147044</v>
      </c>
      <c r="BF112" s="75">
        <f t="shared" si="34"/>
        <v>856.49576111521765</v>
      </c>
      <c r="BG112" s="75">
        <f t="shared" si="34"/>
        <v>855.55896250374622</v>
      </c>
      <c r="BH112" s="75">
        <f t="shared" si="34"/>
        <v>854.62837445368552</v>
      </c>
      <c r="BI112" s="75">
        <f t="shared" si="34"/>
        <v>853.70360504802761</v>
      </c>
      <c r="BJ112" s="75">
        <f t="shared" si="34"/>
        <v>852.78432523178856</v>
      </c>
      <c r="BK112" s="75">
        <f t="shared" si="34"/>
        <v>851.87023378498361</v>
      </c>
      <c r="BL112" s="75">
        <f t="shared" si="34"/>
        <v>850.96112997750674</v>
      </c>
      <c r="BM112" s="75">
        <f t="shared" si="34"/>
        <v>850.05681496740283</v>
      </c>
      <c r="BN112" s="75">
        <f t="shared" si="34"/>
        <v>849.15712065318337</v>
      </c>
      <c r="BO112" s="75">
        <f t="shared" si="34"/>
        <v>848.26190450639706</v>
      </c>
      <c r="BP112" s="75">
        <f t="shared" ref="BP112:CX112" si="35">$B62*BO112/100+$B63*BO114/100+BO109*10</f>
        <v>847.37104527478527</v>
      </c>
      <c r="BQ112" s="75">
        <f t="shared" si="35"/>
        <v>846.48443940934203</v>
      </c>
      <c r="BR112" s="75">
        <f t="shared" si="35"/>
        <v>845.6019980933105</v>
      </c>
      <c r="BS112" s="75">
        <f t="shared" si="35"/>
        <v>844.72364477169981</v>
      </c>
      <c r="BT112" s="75">
        <f t="shared" si="35"/>
        <v>843.84931309699186</v>
      </c>
      <c r="BU112" s="75">
        <f t="shared" si="35"/>
        <v>842.97894522091542</v>
      </c>
      <c r="BV112" s="75">
        <f t="shared" si="35"/>
        <v>842.1124903739817</v>
      </c>
      <c r="BW112" s="75">
        <f t="shared" si="35"/>
        <v>841.24990368429872</v>
      </c>
      <c r="BX112" s="75">
        <f t="shared" si="35"/>
        <v>840.39114519534633</v>
      </c>
      <c r="BY112" s="75">
        <f t="shared" si="35"/>
        <v>839.5361790491944</v>
      </c>
      <c r="BZ112" s="75">
        <f t="shared" si="35"/>
        <v>838.68497280728752</v>
      </c>
      <c r="CA112" s="75">
        <f t="shared" si="35"/>
        <v>837.8374968856175</v>
      </c>
      <c r="CB112" s="75">
        <f t="shared" si="35"/>
        <v>836.99372408501381</v>
      </c>
      <c r="CC112" s="75">
        <f t="shared" si="35"/>
        <v>836.15362920052405</v>
      </c>
      <c r="CD112" s="75">
        <f t="shared" si="35"/>
        <v>835.31718869655947</v>
      </c>
      <c r="CE112" s="75">
        <f t="shared" si="35"/>
        <v>834.48438043672695</v>
      </c>
      <c r="CF112" s="75">
        <f t="shared" si="35"/>
        <v>833.65518345913188</v>
      </c>
      <c r="CG112" s="75">
        <f t="shared" si="35"/>
        <v>832.82957778949094</v>
      </c>
      <c r="CH112" s="75">
        <f t="shared" si="35"/>
        <v>832.00754428568666</v>
      </c>
      <c r="CI112" s="75">
        <f t="shared" si="35"/>
        <v>831.1890645084643</v>
      </c>
      <c r="CJ112" s="75">
        <f t="shared" si="35"/>
        <v>830.37412061386726</v>
      </c>
      <c r="CK112" s="75">
        <f t="shared" si="35"/>
        <v>829.56269526374967</v>
      </c>
      <c r="CL112" s="75">
        <f t="shared" si="35"/>
        <v>828.75477155131887</v>
      </c>
      <c r="CM112" s="75">
        <f t="shared" si="35"/>
        <v>827.95033293917663</v>
      </c>
      <c r="CN112" s="75">
        <f t="shared" si="35"/>
        <v>827.14936320775439</v>
      </c>
      <c r="CO112" s="75">
        <f t="shared" si="35"/>
        <v>826.35184641238902</v>
      </c>
      <c r="CP112" s="75">
        <f t="shared" si="35"/>
        <v>825.55776684758632</v>
      </c>
      <c r="CQ112" s="75">
        <f t="shared" si="35"/>
        <v>824.76710901725858</v>
      </c>
      <c r="CR112" s="75">
        <f t="shared" si="35"/>
        <v>823.97985760993265</v>
      </c>
      <c r="CS112" s="75">
        <f t="shared" si="35"/>
        <v>823.19599747808923</v>
      </c>
      <c r="CT112" s="75">
        <f t="shared" si="35"/>
        <v>822.41551362093833</v>
      </c>
      <c r="CU112" s="75">
        <f t="shared" si="35"/>
        <v>821.63839117005239</v>
      </c>
      <c r="CV112" s="75">
        <f t="shared" si="35"/>
        <v>820.86461537737466</v>
      </c>
      <c r="CW112" s="75">
        <f t="shared" si="35"/>
        <v>820.09417160520456</v>
      </c>
      <c r="CX112" s="75">
        <f t="shared" si="35"/>
        <v>819.32704531782542</v>
      </c>
    </row>
    <row r="113" spans="1:102" ht="15">
      <c r="A113" s="107" t="s">
        <v>105</v>
      </c>
      <c r="B113" s="75">
        <f>+B112/2.13</f>
        <v>369.48356807511738</v>
      </c>
      <c r="C113" s="75">
        <f t="shared" ref="C113:BN113" si="36">+C112/2.13</f>
        <v>389.20187793427232</v>
      </c>
      <c r="D113" s="75">
        <f t="shared" si="36"/>
        <v>422.58323032065755</v>
      </c>
      <c r="E113" s="75">
        <f t="shared" si="36"/>
        <v>453.81854098470916</v>
      </c>
      <c r="F113" s="75">
        <f t="shared" si="36"/>
        <v>481.08854843864833</v>
      </c>
      <c r="G113" s="75">
        <f t="shared" si="36"/>
        <v>502.47722280054131</v>
      </c>
      <c r="H113" s="75">
        <f t="shared" si="36"/>
        <v>516.58213121095639</v>
      </c>
      <c r="I113" s="75">
        <f t="shared" si="36"/>
        <v>522.53086361366377</v>
      </c>
      <c r="J113" s="75">
        <f t="shared" si="36"/>
        <v>520.37593645272489</v>
      </c>
      <c r="K113" s="75">
        <f t="shared" si="36"/>
        <v>512.29541236151999</v>
      </c>
      <c r="L113" s="75">
        <f t="shared" si="36"/>
        <v>505.95333223073004</v>
      </c>
      <c r="M113" s="75">
        <f t="shared" si="36"/>
        <v>502.07060339057898</v>
      </c>
      <c r="N113" s="75">
        <f t="shared" si="36"/>
        <v>501.3593014138275</v>
      </c>
      <c r="O113" s="75">
        <f t="shared" si="36"/>
        <v>498.71273393850686</v>
      </c>
      <c r="P113" s="75">
        <f t="shared" si="36"/>
        <v>496.17226555896497</v>
      </c>
      <c r="Q113" s="75">
        <f t="shared" si="36"/>
        <v>490.49153887808689</v>
      </c>
      <c r="R113" s="75">
        <f t="shared" si="36"/>
        <v>479.55582956459733</v>
      </c>
      <c r="S113" s="75">
        <f t="shared" si="36"/>
        <v>468.34583798748508</v>
      </c>
      <c r="T113" s="75">
        <f t="shared" si="36"/>
        <v>458.82931028599609</v>
      </c>
      <c r="U113" s="75">
        <f t="shared" si="36"/>
        <v>451.88073649393323</v>
      </c>
      <c r="V113" s="75">
        <f t="shared" si="36"/>
        <v>445.9986505056001</v>
      </c>
      <c r="W113" s="75">
        <f t="shared" si="36"/>
        <v>441.00780240358279</v>
      </c>
      <c r="X113" s="75">
        <f t="shared" si="36"/>
        <v>436.76165243170465</v>
      </c>
      <c r="Y113" s="75">
        <f t="shared" si="36"/>
        <v>433.13769682546945</v>
      </c>
      <c r="Z113" s="75">
        <f t="shared" si="36"/>
        <v>430.03354855856895</v>
      </c>
      <c r="AA113" s="75">
        <f t="shared" si="36"/>
        <v>427.36365233574497</v>
      </c>
      <c r="AB113" s="75">
        <f t="shared" si="36"/>
        <v>425.05653218886351</v>
      </c>
      <c r="AC113" s="75">
        <f t="shared" si="36"/>
        <v>423.0524861148204</v>
      </c>
      <c r="AD113" s="75">
        <f t="shared" si="36"/>
        <v>421.30152108087555</v>
      </c>
      <c r="AE113" s="75">
        <f t="shared" si="36"/>
        <v>419.76229220384602</v>
      </c>
      <c r="AF113" s="75">
        <f t="shared" si="36"/>
        <v>418.39989131906174</v>
      </c>
      <c r="AG113" s="75">
        <f t="shared" si="36"/>
        <v>417.18530898901906</v>
      </c>
      <c r="AH113" s="75">
        <f t="shared" si="36"/>
        <v>416.0943344072428</v>
      </c>
      <c r="AI113" s="75">
        <f t="shared" si="36"/>
        <v>415.10676441477051</v>
      </c>
      <c r="AJ113" s="75">
        <f t="shared" si="36"/>
        <v>414.20574228393144</v>
      </c>
      <c r="AK113" s="75">
        <f t="shared" si="36"/>
        <v>413.37720510589446</v>
      </c>
      <c r="AL113" s="75">
        <f t="shared" si="36"/>
        <v>412.60942204412908</v>
      </c>
      <c r="AM113" s="75">
        <f t="shared" si="36"/>
        <v>411.89260859243575</v>
      </c>
      <c r="AN113" s="75">
        <f t="shared" si="36"/>
        <v>411.21860439047418</v>
      </c>
      <c r="AO113" s="75">
        <f t="shared" si="36"/>
        <v>410.58060417515185</v>
      </c>
      <c r="AP113" s="75">
        <f t="shared" si="36"/>
        <v>409.97293314475115</v>
      </c>
      <c r="AQ113" s="75">
        <f t="shared" si="36"/>
        <v>409.39085943649911</v>
      </c>
      <c r="AR113" s="75">
        <f t="shared" si="36"/>
        <v>408.83043761138111</v>
      </c>
      <c r="AS113" s="75">
        <f t="shared" si="36"/>
        <v>408.28837803943708</v>
      </c>
      <c r="AT113" s="75">
        <f t="shared" si="36"/>
        <v>407.76193791568869</v>
      </c>
      <c r="AU113" s="75">
        <f t="shared" si="36"/>
        <v>407.2488303374534</v>
      </c>
      <c r="AV113" s="75">
        <f t="shared" si="36"/>
        <v>406.74714846012876</v>
      </c>
      <c r="AW113" s="75">
        <f t="shared" si="36"/>
        <v>406.25530223907413</v>
      </c>
      <c r="AX113" s="75">
        <f t="shared" si="36"/>
        <v>405.77196567551857</v>
      </c>
      <c r="AY113" s="75">
        <f t="shared" si="36"/>
        <v>405.29603282752527</v>
      </c>
      <c r="AZ113" s="75">
        <f t="shared" si="36"/>
        <v>404.82658113386935</v>
      </c>
      <c r="BA113" s="75">
        <f t="shared" si="36"/>
        <v>404.36284083842423</v>
      </c>
      <c r="BB113" s="75">
        <f t="shared" si="36"/>
        <v>403.90416950298163</v>
      </c>
      <c r="BC113" s="75">
        <f t="shared" si="36"/>
        <v>403.45003076379578</v>
      </c>
      <c r="BD113" s="75">
        <f t="shared" si="36"/>
        <v>402.99997662693869</v>
      </c>
      <c r="BE113" s="75">
        <f t="shared" si="36"/>
        <v>402.55363271430537</v>
      </c>
      <c r="BF113" s="75">
        <f t="shared" si="36"/>
        <v>402.11068596958575</v>
      </c>
      <c r="BG113" s="75">
        <f t="shared" si="36"/>
        <v>401.67087441490435</v>
      </c>
      <c r="BH113" s="75">
        <f t="shared" si="36"/>
        <v>401.2339786167538</v>
      </c>
      <c r="BI113" s="75">
        <f t="shared" si="36"/>
        <v>400.79981457653878</v>
      </c>
      <c r="BJ113" s="75">
        <f t="shared" si="36"/>
        <v>400.36822780835143</v>
      </c>
      <c r="BK113" s="75">
        <f t="shared" si="36"/>
        <v>399.93907689435855</v>
      </c>
      <c r="BL113" s="75">
        <f t="shared" si="36"/>
        <v>399.51226759507358</v>
      </c>
      <c r="BM113" s="75">
        <f t="shared" si="36"/>
        <v>399.08770655746616</v>
      </c>
      <c r="BN113" s="75">
        <f t="shared" si="36"/>
        <v>398.66531486064952</v>
      </c>
      <c r="BO113" s="75">
        <f t="shared" ref="BO113:CX113" si="37">+BO112/2.13</f>
        <v>398.24502558985779</v>
      </c>
      <c r="BP113" s="75">
        <f t="shared" si="37"/>
        <v>397.82678181914804</v>
      </c>
      <c r="BQ113" s="75">
        <f t="shared" si="37"/>
        <v>397.41053493396339</v>
      </c>
      <c r="BR113" s="75">
        <f t="shared" si="37"/>
        <v>396.99624323629604</v>
      </c>
      <c r="BS113" s="75">
        <f t="shared" si="37"/>
        <v>396.5838707848356</v>
      </c>
      <c r="BT113" s="75">
        <f t="shared" si="37"/>
        <v>396.17338643051261</v>
      </c>
      <c r="BU113" s="75">
        <f t="shared" si="37"/>
        <v>395.7647630145143</v>
      </c>
      <c r="BV113" s="75">
        <f t="shared" si="37"/>
        <v>395.35797670139988</v>
      </c>
      <c r="BW113" s="75">
        <f t="shared" si="37"/>
        <v>394.95300642455339</v>
      </c>
      <c r="BX113" s="75">
        <f t="shared" si="37"/>
        <v>394.54983342504522</v>
      </c>
      <c r="BY113" s="75">
        <f t="shared" si="37"/>
        <v>394.1484408681664</v>
      </c>
      <c r="BZ113" s="75">
        <f t="shared" si="37"/>
        <v>393.74881352454815</v>
      </c>
      <c r="CA113" s="75">
        <f t="shared" si="37"/>
        <v>393.35093750498476</v>
      </c>
      <c r="CB113" s="75">
        <f t="shared" si="37"/>
        <v>392.95480003991258</v>
      </c>
      <c r="CC113" s="75">
        <f t="shared" si="37"/>
        <v>392.56038929602067</v>
      </c>
      <c r="CD113" s="75">
        <f t="shared" si="37"/>
        <v>392.16769422373687</v>
      </c>
      <c r="CE113" s="75">
        <f t="shared" si="37"/>
        <v>391.77670443038824</v>
      </c>
      <c r="CF113" s="75">
        <f t="shared" si="37"/>
        <v>391.38741007470981</v>
      </c>
      <c r="CG113" s="75">
        <f t="shared" si="37"/>
        <v>390.99980177910373</v>
      </c>
      <c r="CH113" s="75">
        <f t="shared" si="37"/>
        <v>390.6138705566604</v>
      </c>
      <c r="CI113" s="75">
        <f t="shared" si="37"/>
        <v>390.22960775045271</v>
      </c>
      <c r="CJ113" s="75">
        <f t="shared" si="37"/>
        <v>389.8470049830363</v>
      </c>
      <c r="CK113" s="75">
        <f t="shared" si="37"/>
        <v>389.46605411443647</v>
      </c>
      <c r="CL113" s="75">
        <f t="shared" si="37"/>
        <v>389.08674720719199</v>
      </c>
      <c r="CM113" s="75">
        <f t="shared" si="37"/>
        <v>388.70907649726604</v>
      </c>
      <c r="CN113" s="75">
        <f t="shared" si="37"/>
        <v>388.33303436983778</v>
      </c>
      <c r="CO113" s="75">
        <f t="shared" si="37"/>
        <v>387.95861333914979</v>
      </c>
      <c r="CP113" s="75">
        <f t="shared" si="37"/>
        <v>387.58580603173067</v>
      </c>
      <c r="CQ113" s="75">
        <f t="shared" si="37"/>
        <v>387.2146051724219</v>
      </c>
      <c r="CR113" s="75">
        <f t="shared" si="37"/>
        <v>386.84500357273834</v>
      </c>
      <c r="CS113" s="75">
        <f t="shared" si="37"/>
        <v>386.47699412116867</v>
      </c>
      <c r="CT113" s="75">
        <f t="shared" si="37"/>
        <v>386.11056977508844</v>
      </c>
      <c r="CU113" s="75">
        <f t="shared" si="37"/>
        <v>385.74572355401523</v>
      </c>
      <c r="CV113" s="75">
        <f t="shared" si="37"/>
        <v>385.38244853397873</v>
      </c>
      <c r="CW113" s="75">
        <f t="shared" si="37"/>
        <v>385.02073784281907</v>
      </c>
      <c r="CX113" s="75">
        <f t="shared" si="37"/>
        <v>384.66058465625611</v>
      </c>
    </row>
    <row r="114" spans="1:102" ht="15">
      <c r="A114" s="107" t="s">
        <v>52</v>
      </c>
      <c r="B114" s="75">
        <f>B59</f>
        <v>1600</v>
      </c>
      <c r="C114" s="75">
        <f t="shared" ref="C114:BN114" si="38">B112*$B64/100+B114*$B65/100+B115*$B66/100</f>
        <v>1618.6835000000001</v>
      </c>
      <c r="D114" s="75">
        <f t="shared" si="38"/>
        <v>1641.4350800350003</v>
      </c>
      <c r="E114" s="75">
        <f t="shared" si="38"/>
        <v>1671.5353806760327</v>
      </c>
      <c r="F114" s="75">
        <f t="shared" si="38"/>
        <v>1708.0535312275856</v>
      </c>
      <c r="G114" s="75">
        <f t="shared" si="38"/>
        <v>1749.6421277628253</v>
      </c>
      <c r="H114" s="75">
        <f t="shared" si="38"/>
        <v>1794.5341720000235</v>
      </c>
      <c r="I114" s="75">
        <f t="shared" si="38"/>
        <v>1840.6961773209855</v>
      </c>
      <c r="J114" s="75">
        <f t="shared" si="38"/>
        <v>1885.977504012151</v>
      </c>
      <c r="K114" s="75">
        <f t="shared" si="38"/>
        <v>1928.3528594903728</v>
      </c>
      <c r="L114" s="75">
        <f t="shared" si="38"/>
        <v>1966.4590567758637</v>
      </c>
      <c r="M114" s="75">
        <f t="shared" si="38"/>
        <v>2000.9627669668903</v>
      </c>
      <c r="N114" s="75">
        <f t="shared" si="38"/>
        <v>2032.6802153836556</v>
      </c>
      <c r="O114" s="75">
        <f t="shared" si="38"/>
        <v>2062.5671438814938</v>
      </c>
      <c r="P114" s="75">
        <f t="shared" si="38"/>
        <v>2090.2242763973213</v>
      </c>
      <c r="Q114" s="75">
        <f t="shared" si="38"/>
        <v>2115.7948810320872</v>
      </c>
      <c r="R114" s="75">
        <f t="shared" si="38"/>
        <v>2138.5849928193879</v>
      </c>
      <c r="S114" s="75">
        <f t="shared" si="38"/>
        <v>2157.3962292895094</v>
      </c>
      <c r="T114" s="75">
        <f t="shared" si="38"/>
        <v>2172.3656283132436</v>
      </c>
      <c r="U114" s="75">
        <f t="shared" si="38"/>
        <v>2184.1260372401871</v>
      </c>
      <c r="V114" s="75">
        <f t="shared" si="38"/>
        <v>2193.5008752380409</v>
      </c>
      <c r="W114" s="75">
        <f t="shared" si="38"/>
        <v>2200.8869239299624</v>
      </c>
      <c r="X114" s="75">
        <f t="shared" si="38"/>
        <v>2206.6155135669856</v>
      </c>
      <c r="Y114" s="75">
        <f t="shared" si="38"/>
        <v>2210.9632689293021</v>
      </c>
      <c r="Z114" s="75">
        <f t="shared" si="38"/>
        <v>2214.1611010465408</v>
      </c>
      <c r="AA114" s="75">
        <f t="shared" si="38"/>
        <v>2216.4017290216443</v>
      </c>
      <c r="AB114" s="75">
        <f t="shared" si="38"/>
        <v>2217.8459705990022</v>
      </c>
      <c r="AC114" s="75">
        <f t="shared" si="38"/>
        <v>2218.6280017131016</v>
      </c>
      <c r="AD114" s="75">
        <f t="shared" si="38"/>
        <v>2218.8597529595399</v>
      </c>
      <c r="AE114" s="75">
        <f t="shared" si="38"/>
        <v>2218.63454936069</v>
      </c>
      <c r="AF114" s="75">
        <f t="shared" si="38"/>
        <v>2218.0302894883612</v>
      </c>
      <c r="AG114" s="75">
        <f t="shared" si="38"/>
        <v>2217.1118938330565</v>
      </c>
      <c r="AH114" s="75">
        <f t="shared" si="38"/>
        <v>2215.9334881913887</v>
      </c>
      <c r="AI114" s="75">
        <f t="shared" si="38"/>
        <v>2214.5401921965617</v>
      </c>
      <c r="AJ114" s="75">
        <f t="shared" si="38"/>
        <v>2212.9696125576684</v>
      </c>
      <c r="AK114" s="75">
        <f t="shared" si="38"/>
        <v>2211.2530895500267</v>
      </c>
      <c r="AL114" s="75">
        <f t="shared" si="38"/>
        <v>2209.4167373621176</v>
      </c>
      <c r="AM114" s="75">
        <f t="shared" si="38"/>
        <v>2207.48231225684</v>
      </c>
      <c r="AN114" s="75">
        <f t="shared" si="38"/>
        <v>2205.4679369383289</v>
      </c>
      <c r="AO114" s="75">
        <f t="shared" si="38"/>
        <v>2203.3887048559513</v>
      </c>
      <c r="AP114" s="75">
        <f t="shared" si="38"/>
        <v>2201.2571842778129</v>
      </c>
      <c r="AQ114" s="75">
        <f t="shared" si="38"/>
        <v>2199.0838387039366</v>
      </c>
      <c r="AR114" s="75">
        <f t="shared" si="38"/>
        <v>2196.8773774608994</v>
      </c>
      <c r="AS114" s="75">
        <f t="shared" si="38"/>
        <v>2194.645048038306</v>
      </c>
      <c r="AT114" s="75">
        <f t="shared" si="38"/>
        <v>2192.392879820356</v>
      </c>
      <c r="AU114" s="75">
        <f t="shared" si="38"/>
        <v>2190.1258872717763</v>
      </c>
      <c r="AV114" s="75">
        <f t="shared" si="38"/>
        <v>2187.8482393055378</v>
      </c>
      <c r="AW114" s="75">
        <f t="shared" si="38"/>
        <v>2185.5634004470658</v>
      </c>
      <c r="AX114" s="75">
        <f t="shared" si="38"/>
        <v>2183.2742484803075</v>
      </c>
      <c r="AY114" s="75">
        <f t="shared" si="38"/>
        <v>2180.9831724849018</v>
      </c>
      <c r="AZ114" s="75">
        <f t="shared" si="38"/>
        <v>2178.6921545256801</v>
      </c>
      <c r="BA114" s="75">
        <f t="shared" si="38"/>
        <v>2176.4028377147943</v>
      </c>
      <c r="BB114" s="75">
        <f t="shared" si="38"/>
        <v>2174.1165829152314</v>
      </c>
      <c r="BC114" s="75">
        <f t="shared" si="38"/>
        <v>2171.8345159776727</v>
      </c>
      <c r="BD114" s="75">
        <f t="shared" si="38"/>
        <v>2169.5575670882599</v>
      </c>
      <c r="BE114" s="75">
        <f t="shared" si="38"/>
        <v>2167.2865035425125</v>
      </c>
      <c r="BF114" s="75">
        <f t="shared" si="38"/>
        <v>2165.0219570418285</v>
      </c>
      <c r="BG114" s="75">
        <f t="shared" si="38"/>
        <v>2162.7644464265118</v>
      </c>
      <c r="BH114" s="75">
        <f t="shared" si="38"/>
        <v>2160.5143966070568</v>
      </c>
      <c r="BI114" s="75">
        <f t="shared" si="38"/>
        <v>2158.2721543285188</v>
      </c>
      <c r="BJ114" s="75">
        <f t="shared" si="38"/>
        <v>2156.0380012969749</v>
      </c>
      <c r="BK114" s="75">
        <f t="shared" si="38"/>
        <v>2153.8121651088668</v>
      </c>
      <c r="BL114" s="75">
        <f t="shared" si="38"/>
        <v>2151.5948254080977</v>
      </c>
      <c r="BM114" s="75">
        <f t="shared" si="38"/>
        <v>2149.3861284410905</v>
      </c>
      <c r="BN114" s="75">
        <f t="shared" si="38"/>
        <v>2147.1861890220162</v>
      </c>
      <c r="BO114" s="75">
        <f t="shared" ref="BO114:CX114" si="39">BN112*$B64/100+BN114*$B65/100+BN115*$B66/100</f>
        <v>2144.9950958579047</v>
      </c>
      <c r="BP114" s="75">
        <f t="shared" si="39"/>
        <v>2142.8129159764221</v>
      </c>
      <c r="BQ114" s="75">
        <f t="shared" si="39"/>
        <v>2140.6396984075132</v>
      </c>
      <c r="BR114" s="75">
        <f t="shared" si="39"/>
        <v>2138.4754772446131</v>
      </c>
      <c r="BS114" s="75">
        <f t="shared" si="39"/>
        <v>2136.3202741899659</v>
      </c>
      <c r="BT114" s="75">
        <f t="shared" si="39"/>
        <v>2134.1741006709713</v>
      </c>
      <c r="BU114" s="75">
        <f t="shared" si="39"/>
        <v>2132.0369595998354</v>
      </c>
      <c r="BV114" s="75">
        <f t="shared" si="39"/>
        <v>2129.9088468366226</v>
      </c>
      <c r="BW114" s="75">
        <f t="shared" si="39"/>
        <v>2127.7897524056834</v>
      </c>
      <c r="BX114" s="75">
        <f t="shared" si="39"/>
        <v>2125.6796615070079</v>
      </c>
      <c r="BY114" s="75">
        <f t="shared" si="39"/>
        <v>2123.5785553570663</v>
      </c>
      <c r="BZ114" s="75">
        <f t="shared" si="39"/>
        <v>2121.4864118878518</v>
      </c>
      <c r="CA114" s="75">
        <f t="shared" si="39"/>
        <v>2119.4032063280297</v>
      </c>
      <c r="CB114" s="75">
        <f t="shared" si="39"/>
        <v>2117.328911686051</v>
      </c>
      <c r="CC114" s="75">
        <f t="shared" si="39"/>
        <v>2115.2634991517507</v>
      </c>
      <c r="CD114" s="75">
        <f t="shared" si="39"/>
        <v>2113.2069384301608</v>
      </c>
      <c r="CE114" s="75">
        <f t="shared" si="39"/>
        <v>2111.1591980189655</v>
      </c>
      <c r="CF114" s="75">
        <f t="shared" si="39"/>
        <v>2109.1202454390923</v>
      </c>
      <c r="CG114" s="75">
        <f t="shared" si="39"/>
        <v>2107.0900474263326</v>
      </c>
      <c r="CH114" s="75">
        <f t="shared" si="39"/>
        <v>2105.0685700905615</v>
      </c>
      <c r="CI114" s="75">
        <f t="shared" si="39"/>
        <v>2103.0557790480175</v>
      </c>
      <c r="CJ114" s="75">
        <f t="shared" si="39"/>
        <v>2101.0516395311756</v>
      </c>
      <c r="CK114" s="75">
        <f t="shared" si="39"/>
        <v>2099.0561164799969</v>
      </c>
      <c r="CL114" s="75">
        <f t="shared" si="39"/>
        <v>2097.0691746176885</v>
      </c>
      <c r="CM114" s="75">
        <f t="shared" si="39"/>
        <v>2095.0907785135837</v>
      </c>
      <c r="CN114" s="75">
        <f t="shared" si="39"/>
        <v>2093.1208926353165</v>
      </c>
      <c r="CO114" s="75">
        <f t="shared" si="39"/>
        <v>2091.1594813920915</v>
      </c>
      <c r="CP114" s="75">
        <f t="shared" si="39"/>
        <v>2089.206509170549</v>
      </c>
      <c r="CQ114" s="75">
        <f t="shared" si="39"/>
        <v>2087.261940364479</v>
      </c>
      <c r="CR114" s="75">
        <f t="shared" si="39"/>
        <v>2085.3257393994149</v>
      </c>
      <c r="CS114" s="75">
        <f t="shared" si="39"/>
        <v>2083.3978707529727</v>
      </c>
      <c r="CT114" s="75">
        <f t="shared" si="39"/>
        <v>2081.4782989716537</v>
      </c>
      <c r="CU114" s="75">
        <f t="shared" si="39"/>
        <v>2079.5669886847054</v>
      </c>
      <c r="CV114" s="75">
        <f t="shared" si="39"/>
        <v>2077.6639046155369</v>
      </c>
      <c r="CW114" s="75">
        <f t="shared" si="39"/>
        <v>2075.7690115911032</v>
      </c>
      <c r="CX114" s="75">
        <f t="shared" si="39"/>
        <v>2073.8822745495982</v>
      </c>
    </row>
    <row r="115" spans="1:102" s="89" customFormat="1" ht="15">
      <c r="A115" s="113" t="s">
        <v>53</v>
      </c>
      <c r="B115" s="75">
        <f>B60</f>
        <v>10010</v>
      </c>
      <c r="C115" s="89">
        <f t="shared" ref="C115:BN115" si="40">($B67/100)*B114+($B68/100)*B115</f>
        <v>10010.4925</v>
      </c>
      <c r="D115" s="89">
        <f t="shared" si="40"/>
        <v>10011.078048125</v>
      </c>
      <c r="E115" s="89">
        <f t="shared" si="40"/>
        <v>10011.776914989081</v>
      </c>
      <c r="F115" s="89">
        <f t="shared" si="40"/>
        <v>10012.625759206219</v>
      </c>
      <c r="G115" s="89">
        <f t="shared" si="40"/>
        <v>10013.656557542952</v>
      </c>
      <c r="H115" s="89">
        <f t="shared" si="40"/>
        <v>10014.89452576361</v>
      </c>
      <c r="I115" s="89">
        <f t="shared" si="40"/>
        <v>10016.356025729288</v>
      </c>
      <c r="J115" s="89">
        <f t="shared" si="40"/>
        <v>10018.047239596595</v>
      </c>
      <c r="K115" s="89">
        <f t="shared" si="40"/>
        <v>10019.963591686957</v>
      </c>
      <c r="L115" s="89">
        <f t="shared" si="40"/>
        <v>10022.090383290644</v>
      </c>
      <c r="M115" s="89">
        <f t="shared" si="40"/>
        <v>10024.406110787055</v>
      </c>
      <c r="N115" s="89">
        <f t="shared" si="40"/>
        <v>10026.892620038798</v>
      </c>
      <c r="O115" s="89">
        <f t="shared" si="40"/>
        <v>10029.535851650686</v>
      </c>
      <c r="P115" s="89">
        <f t="shared" si="40"/>
        <v>10032.326535481356</v>
      </c>
      <c r="Q115" s="89">
        <f t="shared" si="40"/>
        <v>10035.25341196173</v>
      </c>
      <c r="R115" s="89">
        <f t="shared" si="40"/>
        <v>10038.305946307919</v>
      </c>
      <c r="S115" s="89">
        <f t="shared" si="40"/>
        <v>10041.470141812284</v>
      </c>
      <c r="T115" s="89">
        <f t="shared" si="40"/>
        <v>10044.726020352373</v>
      </c>
      <c r="U115" s="89">
        <f t="shared" si="40"/>
        <v>10048.054303978673</v>
      </c>
      <c r="V115" s="89">
        <f t="shared" si="40"/>
        <v>10051.438893436891</v>
      </c>
      <c r="W115" s="89">
        <f t="shared" si="40"/>
        <v>10054.867818643004</v>
      </c>
      <c r="X115" s="89">
        <f t="shared" si="40"/>
        <v>10058.331102398672</v>
      </c>
      <c r="Y115" s="89">
        <f t="shared" si="40"/>
        <v>10061.820431639708</v>
      </c>
      <c r="Z115" s="89">
        <f t="shared" si="40"/>
        <v>10065.328882660626</v>
      </c>
      <c r="AA115" s="89">
        <f t="shared" si="40"/>
        <v>10068.850691503863</v>
      </c>
      <c r="AB115" s="89">
        <f t="shared" si="40"/>
        <v>10072.381062130342</v>
      </c>
      <c r="AC115" s="89">
        <f t="shared" si="40"/>
        <v>10075.916006186739</v>
      </c>
      <c r="AD115" s="89">
        <f t="shared" si="40"/>
        <v>10079.452209190664</v>
      </c>
      <c r="AE115" s="89">
        <f t="shared" si="40"/>
        <v>10082.986918798568</v>
      </c>
      <c r="AF115" s="89">
        <f t="shared" si="40"/>
        <v>10086.517851356271</v>
      </c>
      <c r="AG115" s="89">
        <f t="shared" si="40"/>
        <v>10090.043114415197</v>
      </c>
      <c r="AH115" s="89">
        <f t="shared" si="40"/>
        <v>10093.561141548551</v>
      </c>
      <c r="AI115" s="89">
        <f t="shared" si="40"/>
        <v>10097.070638133348</v>
      </c>
      <c r="AJ115" s="89">
        <f t="shared" si="40"/>
        <v>10100.570536115731</v>
      </c>
      <c r="AK115" s="89">
        <f t="shared" si="40"/>
        <v>10104.059956276431</v>
      </c>
      <c r="AL115" s="89">
        <f t="shared" si="40"/>
        <v>10107.538176756974</v>
      </c>
      <c r="AM115" s="89">
        <f t="shared" si="40"/>
        <v>10111.004606811217</v>
      </c>
      <c r="AN115" s="89">
        <f t="shared" si="40"/>
        <v>10114.458764917394</v>
      </c>
      <c r="AO115" s="89">
        <f t="shared" si="40"/>
        <v>10117.900260528397</v>
      </c>
      <c r="AP115" s="89">
        <f t="shared" si="40"/>
        <v>10121.328778857282</v>
      </c>
      <c r="AQ115" s="89">
        <f t="shared" si="40"/>
        <v>10124.744068194526</v>
      </c>
      <c r="AR115" s="89">
        <f t="shared" si="40"/>
        <v>10128.145929336899</v>
      </c>
      <c r="AS115" s="89">
        <f t="shared" si="40"/>
        <v>10131.534206777202</v>
      </c>
      <c r="AT115" s="89">
        <f t="shared" si="40"/>
        <v>10134.90878136231</v>
      </c>
      <c r="AU115" s="89">
        <f t="shared" si="40"/>
        <v>10138.269564175389</v>
      </c>
      <c r="AV115" s="89">
        <f t="shared" si="40"/>
        <v>10141.616491438615</v>
      </c>
      <c r="AW115" s="89">
        <f t="shared" si="40"/>
        <v>10144.949520266564</v>
      </c>
      <c r="AX115" s="89">
        <f t="shared" si="40"/>
        <v>10148.2686251286</v>
      </c>
      <c r="AY115" s="89">
        <f t="shared" si="40"/>
        <v>10151.573794902155</v>
      </c>
      <c r="AZ115" s="89">
        <f t="shared" si="40"/>
        <v>10154.865030418401</v>
      </c>
      <c r="BA115" s="89">
        <f t="shared" si="40"/>
        <v>10158.142342418214</v>
      </c>
      <c r="BB115" s="89">
        <f t="shared" si="40"/>
        <v>10161.405749849973</v>
      </c>
      <c r="BC115" s="89">
        <f t="shared" si="40"/>
        <v>10164.655278452163</v>
      </c>
      <c r="BD115" s="89">
        <f t="shared" si="40"/>
        <v>10167.890959573213</v>
      </c>
      <c r="BE115" s="89">
        <f t="shared" si="40"/>
        <v>10171.112829188973</v>
      </c>
      <c r="BF115" s="89">
        <f t="shared" si="40"/>
        <v>10174.320927084793</v>
      </c>
      <c r="BG115" s="89">
        <f t="shared" si="40"/>
        <v>10177.515296174688</v>
      </c>
      <c r="BH115" s="89">
        <f t="shared" si="40"/>
        <v>10180.695981934688</v>
      </c>
      <c r="BI115" s="89">
        <f t="shared" si="40"/>
        <v>10183.863031931272</v>
      </c>
      <c r="BJ115" s="89">
        <f t="shared" si="40"/>
        <v>10187.016495428965</v>
      </c>
      <c r="BK115" s="89">
        <f t="shared" si="40"/>
        <v>10190.156423063878</v>
      </c>
      <c r="BL115" s="89">
        <f t="shared" si="40"/>
        <v>10193.282866572124</v>
      </c>
      <c r="BM115" s="89">
        <f t="shared" si="40"/>
        <v>10196.395878549236</v>
      </c>
      <c r="BN115" s="89">
        <f t="shared" si="40"/>
        <v>10199.49551228253</v>
      </c>
      <c r="BO115" s="89">
        <f t="shared" ref="BO115:CX115" si="41">($B67/100)*BN114+($B68/100)*BN115</f>
        <v>10202.581821593427</v>
      </c>
      <c r="BP115" s="89">
        <f t="shared" si="41"/>
        <v>10205.654860706522</v>
      </c>
      <c r="BQ115" s="89">
        <f t="shared" si="41"/>
        <v>10208.714684140874</v>
      </c>
      <c r="BR115" s="89">
        <f t="shared" si="41"/>
        <v>10211.761346619805</v>
      </c>
      <c r="BS115" s="89">
        <f t="shared" si="41"/>
        <v>10214.794902996064</v>
      </c>
      <c r="BT115" s="89">
        <f t="shared" si="41"/>
        <v>10217.815408189766</v>
      </c>
      <c r="BU115" s="89">
        <f t="shared" si="41"/>
        <v>10220.822917136979</v>
      </c>
      <c r="BV115" s="89">
        <f t="shared" si="41"/>
        <v>10223.817484747125</v>
      </c>
      <c r="BW115" s="89">
        <f t="shared" si="41"/>
        <v>10226.799165867749</v>
      </c>
      <c r="BX115" s="89">
        <f t="shared" si="41"/>
        <v>10229.768015255377</v>
      </c>
      <c r="BY115" s="89">
        <f t="shared" si="41"/>
        <v>10232.724087551471</v>
      </c>
      <c r="BZ115" s="89">
        <f t="shared" si="41"/>
        <v>10235.667437262591</v>
      </c>
      <c r="CA115" s="89">
        <f t="shared" si="41"/>
        <v>10238.598118744083</v>
      </c>
      <c r="CB115" s="89">
        <f t="shared" si="41"/>
        <v>10241.516186186665</v>
      </c>
      <c r="CC115" s="89">
        <f t="shared" si="41"/>
        <v>10244.421693605456</v>
      </c>
      <c r="CD115" s="89">
        <f t="shared" si="41"/>
        <v>10247.314694831011</v>
      </c>
      <c r="CE115" s="89">
        <f t="shared" si="41"/>
        <v>10250.195243502038</v>
      </c>
      <c r="CF115" s="89">
        <f t="shared" si="41"/>
        <v>10253.063393059505</v>
      </c>
      <c r="CG115" s="89">
        <f t="shared" si="41"/>
        <v>10255.919196741905</v>
      </c>
      <c r="CH115" s="89">
        <f t="shared" si="41"/>
        <v>10258.76270758148</v>
      </c>
      <c r="CI115" s="89">
        <f t="shared" si="41"/>
        <v>10261.593978401246</v>
      </c>
      <c r="CJ115" s="89">
        <f t="shared" si="41"/>
        <v>10264.413061812686</v>
      </c>
      <c r="CK115" s="89">
        <f t="shared" si="41"/>
        <v>10267.220010213981</v>
      </c>
      <c r="CL115" s="89">
        <f t="shared" si="41"/>
        <v>10270.01487578872</v>
      </c>
      <c r="CM115" s="89">
        <f t="shared" si="41"/>
        <v>10272.797710504967</v>
      </c>
      <c r="CN115" s="89">
        <f t="shared" si="41"/>
        <v>10275.568566114656</v>
      </c>
      <c r="CO115" s="89">
        <f t="shared" si="41"/>
        <v>10278.327494153247</v>
      </c>
      <c r="CP115" s="89">
        <f t="shared" si="41"/>
        <v>10281.074545939593</v>
      </c>
      <c r="CQ115" s="89">
        <f t="shared" si="41"/>
        <v>10283.809772575991</v>
      </c>
      <c r="CR115" s="89">
        <f t="shared" si="41"/>
        <v>10286.533224948382</v>
      </c>
      <c r="CS115" s="89">
        <f t="shared" si="41"/>
        <v>10289.244953726668</v>
      </c>
      <c r="CT115" s="89">
        <f t="shared" si="41"/>
        <v>10291.945009365138</v>
      </c>
      <c r="CU115" s="89">
        <f t="shared" si="41"/>
        <v>10294.633442102971</v>
      </c>
      <c r="CV115" s="89">
        <f t="shared" si="41"/>
        <v>10297.310301964817</v>
      </c>
      <c r="CW115" s="89">
        <f t="shared" si="41"/>
        <v>10299.97563876142</v>
      </c>
      <c r="CX115" s="89">
        <f t="shared" si="41"/>
        <v>10302.629502090304</v>
      </c>
    </row>
    <row r="116" spans="1:102" s="89" customFormat="1">
      <c r="A116" s="86" t="s">
        <v>95</v>
      </c>
      <c r="B116" s="75"/>
      <c r="C116" s="75"/>
      <c r="D116" s="75"/>
      <c r="E116" s="75"/>
      <c r="F116" s="75"/>
      <c r="G116" s="75"/>
    </row>
    <row r="117" spans="1:102" s="89" customFormat="1" ht="15">
      <c r="A117" s="107" t="s">
        <v>96</v>
      </c>
      <c r="B117" s="75">
        <f>+B110*10</f>
        <v>79.896907537688435</v>
      </c>
      <c r="C117" s="75">
        <f>+C110*10+B117</f>
        <v>161.53631628068891</v>
      </c>
      <c r="D117" s="75">
        <f t="shared" ref="D117:BI117" si="42">+D110*10+C117</f>
        <v>248.62669550023261</v>
      </c>
      <c r="E117" s="75">
        <f t="shared" si="42"/>
        <v>335.88680614581415</v>
      </c>
      <c r="F117" s="75">
        <f t="shared" si="42"/>
        <v>417.51047740861907</v>
      </c>
      <c r="G117" s="75">
        <f t="shared" si="42"/>
        <v>488.44106478065817</v>
      </c>
      <c r="H117" s="75">
        <f t="shared" si="42"/>
        <v>544.54106608506413</v>
      </c>
      <c r="I117" s="75">
        <f t="shared" si="42"/>
        <v>583.56816859073774</v>
      </c>
      <c r="J117" s="75">
        <f t="shared" si="42"/>
        <v>607.96400528505626</v>
      </c>
      <c r="K117" s="75">
        <f t="shared" si="42"/>
        <v>632.5408798476509</v>
      </c>
      <c r="L117" s="75">
        <f t="shared" si="42"/>
        <v>659.37211818716719</v>
      </c>
      <c r="M117" s="75">
        <f t="shared" si="42"/>
        <v>690.68661311047606</v>
      </c>
      <c r="N117" s="75">
        <f t="shared" si="42"/>
        <v>716.48007286999439</v>
      </c>
      <c r="O117" s="75">
        <f t="shared" si="42"/>
        <v>740.63708226584629</v>
      </c>
      <c r="P117" s="75">
        <f t="shared" si="42"/>
        <v>756.33092810894072</v>
      </c>
      <c r="Q117" s="75">
        <f t="shared" si="42"/>
        <v>758.31756345127644</v>
      </c>
      <c r="R117" s="75">
        <f t="shared" si="42"/>
        <v>755.96535340377704</v>
      </c>
      <c r="S117" s="75">
        <f t="shared" si="42"/>
        <v>753.56013899323841</v>
      </c>
      <c r="T117" s="75">
        <f t="shared" si="42"/>
        <v>753.56013899323841</v>
      </c>
      <c r="U117" s="75">
        <f t="shared" si="42"/>
        <v>753.56013899323841</v>
      </c>
      <c r="V117" s="75">
        <f t="shared" si="42"/>
        <v>753.56013899323841</v>
      </c>
      <c r="W117" s="75">
        <f t="shared" si="42"/>
        <v>753.56013899323841</v>
      </c>
      <c r="X117" s="75">
        <f t="shared" si="42"/>
        <v>753.56013899323841</v>
      </c>
      <c r="Y117" s="75">
        <f t="shared" si="42"/>
        <v>753.56013899323841</v>
      </c>
      <c r="Z117" s="75">
        <f t="shared" si="42"/>
        <v>753.56013899323841</v>
      </c>
      <c r="AA117" s="75">
        <f t="shared" si="42"/>
        <v>753.56013899323841</v>
      </c>
      <c r="AB117" s="75">
        <f t="shared" si="42"/>
        <v>753.56013899323841</v>
      </c>
      <c r="AC117" s="75">
        <f t="shared" si="42"/>
        <v>753.55985209507196</v>
      </c>
      <c r="AD117" s="75">
        <f t="shared" si="42"/>
        <v>753.55985209507196</v>
      </c>
      <c r="AE117" s="75">
        <f t="shared" si="42"/>
        <v>753.55985209507196</v>
      </c>
      <c r="AF117" s="75">
        <f t="shared" si="42"/>
        <v>753.55985209507196</v>
      </c>
      <c r="AG117" s="75">
        <f t="shared" si="42"/>
        <v>753.55985209507196</v>
      </c>
      <c r="AH117" s="75">
        <f t="shared" si="42"/>
        <v>753.55985209507196</v>
      </c>
      <c r="AI117" s="75">
        <f t="shared" si="42"/>
        <v>753.55985209507196</v>
      </c>
      <c r="AJ117" s="75">
        <f t="shared" si="42"/>
        <v>753.55985209507196</v>
      </c>
      <c r="AK117" s="75">
        <f t="shared" si="42"/>
        <v>753.55985209507196</v>
      </c>
      <c r="AL117" s="75">
        <f t="shared" si="42"/>
        <v>753.55985209507196</v>
      </c>
      <c r="AM117" s="75">
        <f t="shared" si="42"/>
        <v>753.55985209507196</v>
      </c>
      <c r="AN117" s="75">
        <f t="shared" si="42"/>
        <v>753.55985209507196</v>
      </c>
      <c r="AO117" s="75">
        <f t="shared" si="42"/>
        <v>753.55985209507196</v>
      </c>
      <c r="AP117" s="75">
        <f t="shared" si="42"/>
        <v>753.55985209507196</v>
      </c>
      <c r="AQ117" s="75">
        <f t="shared" si="42"/>
        <v>753.55985209507196</v>
      </c>
      <c r="AR117" s="75">
        <f t="shared" si="42"/>
        <v>753.55985209507196</v>
      </c>
      <c r="AS117" s="75">
        <f t="shared" si="42"/>
        <v>753.55985209507196</v>
      </c>
      <c r="AT117" s="75">
        <f t="shared" si="42"/>
        <v>753.55985209507196</v>
      </c>
      <c r="AU117" s="75">
        <f t="shared" si="42"/>
        <v>753.55985209507196</v>
      </c>
      <c r="AV117" s="75">
        <f t="shared" si="42"/>
        <v>753.55985209507196</v>
      </c>
      <c r="AW117" s="75">
        <f t="shared" si="42"/>
        <v>753.55985209507196</v>
      </c>
      <c r="AX117" s="75">
        <f t="shared" si="42"/>
        <v>753.55985209507196</v>
      </c>
      <c r="AY117" s="75">
        <f t="shared" si="42"/>
        <v>753.55985209507196</v>
      </c>
      <c r="AZ117" s="75">
        <f t="shared" si="42"/>
        <v>753.55985209507196</v>
      </c>
      <c r="BA117" s="75">
        <f t="shared" si="42"/>
        <v>753.55985209507196</v>
      </c>
      <c r="BB117" s="75">
        <f t="shared" si="42"/>
        <v>753.55985209507196</v>
      </c>
      <c r="BC117" s="75">
        <f t="shared" si="42"/>
        <v>753.55985209507196</v>
      </c>
      <c r="BD117" s="75">
        <f t="shared" si="42"/>
        <v>753.55985209507196</v>
      </c>
      <c r="BE117" s="75">
        <f t="shared" si="42"/>
        <v>753.55985209507196</v>
      </c>
      <c r="BF117" s="75">
        <f t="shared" si="42"/>
        <v>753.55985209507196</v>
      </c>
      <c r="BG117" s="75">
        <f t="shared" si="42"/>
        <v>753.55985209507196</v>
      </c>
      <c r="BH117" s="75">
        <f t="shared" si="42"/>
        <v>753.55985209507196</v>
      </c>
      <c r="BI117" s="75">
        <f t="shared" si="42"/>
        <v>753.55985209507196</v>
      </c>
    </row>
    <row r="118" spans="1:102" s="89" customFormat="1" ht="15">
      <c r="A118" s="107" t="s">
        <v>97</v>
      </c>
      <c r="B118" s="75">
        <f t="shared" ref="B118:BI118" si="43">+B117/$B$55</f>
        <v>1.3316151256281406E-2</v>
      </c>
      <c r="C118" s="75">
        <f t="shared" si="43"/>
        <v>2.6922719380114819E-2</v>
      </c>
      <c r="D118" s="75">
        <f t="shared" si="43"/>
        <v>4.14377825833721E-2</v>
      </c>
      <c r="E118" s="75">
        <f t="shared" si="43"/>
        <v>5.5981134357635694E-2</v>
      </c>
      <c r="F118" s="75">
        <f t="shared" si="43"/>
        <v>6.9585079568103184E-2</v>
      </c>
      <c r="G118" s="75">
        <f t="shared" si="43"/>
        <v>8.1406844130109693E-2</v>
      </c>
      <c r="H118" s="75">
        <f t="shared" si="43"/>
        <v>9.075684434751069E-2</v>
      </c>
      <c r="I118" s="75">
        <f t="shared" si="43"/>
        <v>9.7261361431789622E-2</v>
      </c>
      <c r="J118" s="75">
        <f t="shared" si="43"/>
        <v>0.10132733421417604</v>
      </c>
      <c r="K118" s="75">
        <f t="shared" si="43"/>
        <v>0.10542347997460848</v>
      </c>
      <c r="L118" s="75">
        <f t="shared" si="43"/>
        <v>0.10989535303119453</v>
      </c>
      <c r="M118" s="75">
        <f t="shared" si="43"/>
        <v>0.11511443551841267</v>
      </c>
      <c r="N118" s="75">
        <f t="shared" si="43"/>
        <v>0.11941334547833239</v>
      </c>
      <c r="O118" s="75">
        <f t="shared" si="43"/>
        <v>0.12343951371097438</v>
      </c>
      <c r="P118" s="75">
        <f t="shared" si="43"/>
        <v>0.12605515468482345</v>
      </c>
      <c r="Q118" s="75">
        <f t="shared" si="43"/>
        <v>0.12638626057521274</v>
      </c>
      <c r="R118" s="75">
        <f t="shared" si="43"/>
        <v>0.12599422556729617</v>
      </c>
      <c r="S118" s="75">
        <f t="shared" si="43"/>
        <v>0.12559335649887307</v>
      </c>
      <c r="T118" s="75">
        <f t="shared" si="43"/>
        <v>0.12559335649887307</v>
      </c>
      <c r="U118" s="75">
        <f t="shared" si="43"/>
        <v>0.12559335649887307</v>
      </c>
      <c r="V118" s="75">
        <f t="shared" si="43"/>
        <v>0.12559335649887307</v>
      </c>
      <c r="W118" s="75">
        <f t="shared" si="43"/>
        <v>0.12559335649887307</v>
      </c>
      <c r="X118" s="75">
        <f t="shared" si="43"/>
        <v>0.12559335649887307</v>
      </c>
      <c r="Y118" s="75">
        <f t="shared" si="43"/>
        <v>0.12559335649887307</v>
      </c>
      <c r="Z118" s="75">
        <f t="shared" si="43"/>
        <v>0.12559335649887307</v>
      </c>
      <c r="AA118" s="75">
        <f t="shared" si="43"/>
        <v>0.12559335649887307</v>
      </c>
      <c r="AB118" s="75">
        <f t="shared" si="43"/>
        <v>0.12559335649887307</v>
      </c>
      <c r="AC118" s="75">
        <f t="shared" si="43"/>
        <v>0.12559330868251201</v>
      </c>
      <c r="AD118" s="75">
        <f t="shared" si="43"/>
        <v>0.12559330868251201</v>
      </c>
      <c r="AE118" s="75">
        <f t="shared" si="43"/>
        <v>0.12559330868251201</v>
      </c>
      <c r="AF118" s="75">
        <f t="shared" si="43"/>
        <v>0.12559330868251201</v>
      </c>
      <c r="AG118" s="75">
        <f t="shared" si="43"/>
        <v>0.12559330868251201</v>
      </c>
      <c r="AH118" s="75">
        <f t="shared" si="43"/>
        <v>0.12559330868251201</v>
      </c>
      <c r="AI118" s="75">
        <f t="shared" si="43"/>
        <v>0.12559330868251201</v>
      </c>
      <c r="AJ118" s="75">
        <f t="shared" si="43"/>
        <v>0.12559330868251201</v>
      </c>
      <c r="AK118" s="75">
        <f t="shared" si="43"/>
        <v>0.12559330868251201</v>
      </c>
      <c r="AL118" s="75">
        <f t="shared" si="43"/>
        <v>0.12559330868251201</v>
      </c>
      <c r="AM118" s="75">
        <f t="shared" si="43"/>
        <v>0.12559330868251201</v>
      </c>
      <c r="AN118" s="75">
        <f t="shared" si="43"/>
        <v>0.12559330868251201</v>
      </c>
      <c r="AO118" s="75">
        <f t="shared" si="43"/>
        <v>0.12559330868251201</v>
      </c>
      <c r="AP118" s="75">
        <f t="shared" si="43"/>
        <v>0.12559330868251201</v>
      </c>
      <c r="AQ118" s="75">
        <f t="shared" si="43"/>
        <v>0.12559330868251201</v>
      </c>
      <c r="AR118" s="75">
        <f t="shared" si="43"/>
        <v>0.12559330868251201</v>
      </c>
      <c r="AS118" s="75">
        <f t="shared" si="43"/>
        <v>0.12559330868251201</v>
      </c>
      <c r="AT118" s="75">
        <f t="shared" si="43"/>
        <v>0.12559330868251201</v>
      </c>
      <c r="AU118" s="75">
        <f t="shared" si="43"/>
        <v>0.12559330868251201</v>
      </c>
      <c r="AV118" s="75">
        <f t="shared" si="43"/>
        <v>0.12559330868251201</v>
      </c>
      <c r="AW118" s="75">
        <f t="shared" si="43"/>
        <v>0.12559330868251201</v>
      </c>
      <c r="AX118" s="75">
        <f t="shared" si="43"/>
        <v>0.12559330868251201</v>
      </c>
      <c r="AY118" s="75">
        <f t="shared" si="43"/>
        <v>0.12559330868251201</v>
      </c>
      <c r="AZ118" s="75">
        <f t="shared" si="43"/>
        <v>0.12559330868251201</v>
      </c>
      <c r="BA118" s="75">
        <f t="shared" si="43"/>
        <v>0.12559330868251201</v>
      </c>
      <c r="BB118" s="75">
        <f t="shared" si="43"/>
        <v>0.12559330868251201</v>
      </c>
      <c r="BC118" s="75">
        <f t="shared" si="43"/>
        <v>0.12559330868251201</v>
      </c>
      <c r="BD118" s="75">
        <f t="shared" si="43"/>
        <v>0.12559330868251201</v>
      </c>
      <c r="BE118" s="75">
        <f t="shared" si="43"/>
        <v>0.12559330868251201</v>
      </c>
      <c r="BF118" s="75">
        <f t="shared" si="43"/>
        <v>0.12559330868251201</v>
      </c>
      <c r="BG118" s="75">
        <f t="shared" si="43"/>
        <v>0.12559330868251201</v>
      </c>
      <c r="BH118" s="75">
        <f t="shared" si="43"/>
        <v>0.12559330868251201</v>
      </c>
      <c r="BI118" s="75">
        <f t="shared" si="43"/>
        <v>0.12559330868251201</v>
      </c>
    </row>
    <row r="119" spans="1:102" s="89" customFormat="1" ht="15">
      <c r="A119" s="107" t="s">
        <v>149</v>
      </c>
      <c r="B119" s="117">
        <f>+MAX(B118:BI118)</f>
        <v>0.12638626057521274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</row>
    <row r="120" spans="1:102">
      <c r="A120" s="86" t="s">
        <v>20</v>
      </c>
      <c r="C120" s="72"/>
      <c r="D120" s="72"/>
      <c r="E120" s="72"/>
      <c r="F120" s="72"/>
      <c r="G120" s="72"/>
      <c r="H120" s="72"/>
      <c r="I120" s="72"/>
      <c r="J120" s="72"/>
    </row>
    <row r="121" spans="1:102" ht="30">
      <c r="A121" s="107" t="s">
        <v>54</v>
      </c>
      <c r="B121" s="135">
        <f>B73</f>
        <v>0.83</v>
      </c>
      <c r="C121" s="135">
        <f>C73</f>
        <v>0.98</v>
      </c>
      <c r="D121" s="75">
        <f t="shared" ref="D121:BO121" si="44">C121+$B75*(D122-($B$77/$B76)*C121-$B78*(C121-C123))</f>
        <v>1.3391633309271016</v>
      </c>
      <c r="E121" s="75">
        <f t="shared" si="44"/>
        <v>1.6521248288179864</v>
      </c>
      <c r="F121" s="75">
        <f t="shared" si="44"/>
        <v>1.9184497930307942</v>
      </c>
      <c r="G121" s="75">
        <f t="shared" si="44"/>
        <v>2.1360415399718997</v>
      </c>
      <c r="H121" s="75">
        <f t="shared" si="44"/>
        <v>2.3024940168690322</v>
      </c>
      <c r="I121" s="75">
        <f t="shared" si="44"/>
        <v>2.4160996823312799</v>
      </c>
      <c r="J121" s="75">
        <f t="shared" si="44"/>
        <v>2.4781601749199265</v>
      </c>
      <c r="K121" s="75">
        <f t="shared" si="44"/>
        <v>2.4999999999911449</v>
      </c>
      <c r="L121" s="75">
        <f t="shared" si="44"/>
        <v>2.4985683610779001</v>
      </c>
      <c r="M121" s="75">
        <f t="shared" si="44"/>
        <v>2.4982046421741342</v>
      </c>
      <c r="N121" s="75">
        <f t="shared" si="44"/>
        <v>2.4996665236938047</v>
      </c>
      <c r="O121" s="75">
        <f t="shared" si="44"/>
        <v>2.4999999999900839</v>
      </c>
      <c r="P121" s="75">
        <f t="shared" si="44"/>
        <v>2.4957661721245641</v>
      </c>
      <c r="Q121" s="75">
        <f t="shared" si="44"/>
        <v>2.4782333579837279</v>
      </c>
      <c r="R121" s="75">
        <f t="shared" si="44"/>
        <v>2.4443258843169664</v>
      </c>
      <c r="S121" s="75">
        <f t="shared" si="44"/>
        <v>2.3999868462824057</v>
      </c>
      <c r="T121" s="75">
        <f t="shared" si="44"/>
        <v>2.3529235855867747</v>
      </c>
      <c r="U121" s="75">
        <f t="shared" si="44"/>
        <v>2.3078991636612369</v>
      </c>
      <c r="V121" s="75">
        <f t="shared" si="44"/>
        <v>2.2662355236615341</v>
      </c>
      <c r="W121" s="75">
        <f t="shared" si="44"/>
        <v>2.2285350821163834</v>
      </c>
      <c r="X121" s="75">
        <f t="shared" si="44"/>
        <v>2.1949498305377575</v>
      </c>
      <c r="Y121" s="75">
        <f t="shared" si="44"/>
        <v>2.165360623789764</v>
      </c>
      <c r="Z121" s="75">
        <f t="shared" si="44"/>
        <v>2.1394953458759729</v>
      </c>
      <c r="AA121" s="75">
        <f t="shared" si="44"/>
        <v>2.1170056107915127</v>
      </c>
      <c r="AB121" s="75">
        <f t="shared" si="44"/>
        <v>2.0975154685392208</v>
      </c>
      <c r="AC121" s="75">
        <f t="shared" si="44"/>
        <v>2.0806511580164058</v>
      </c>
      <c r="AD121" s="75">
        <f t="shared" si="44"/>
        <v>2.066059016620315</v>
      </c>
      <c r="AE121" s="75">
        <f t="shared" si="44"/>
        <v>2.0534146766300077</v>
      </c>
      <c r="AF121" s="75">
        <f t="shared" si="44"/>
        <v>2.0424266778889759</v>
      </c>
      <c r="AG121" s="75">
        <f t="shared" si="44"/>
        <v>2.0328375259664599</v>
      </c>
      <c r="AH121" s="75">
        <f t="shared" si="44"/>
        <v>2.024422478823054</v>
      </c>
      <c r="AI121" s="75">
        <f t="shared" si="44"/>
        <v>2.016987233841312</v>
      </c>
      <c r="AJ121" s="75">
        <f t="shared" si="44"/>
        <v>2.0103650794232282</v>
      </c>
      <c r="AK121" s="75">
        <f t="shared" si="44"/>
        <v>2.00441386935056</v>
      </c>
      <c r="AL121" s="75">
        <f t="shared" si="44"/>
        <v>1.9990130395366341</v>
      </c>
      <c r="AM121" s="75">
        <f t="shared" si="44"/>
        <v>1.9940607945718289</v>
      </c>
      <c r="AN121" s="75">
        <f t="shared" si="44"/>
        <v>1.989471530961199</v>
      </c>
      <c r="AO121" s="75">
        <f t="shared" si="44"/>
        <v>1.9851735250514277</v>
      </c>
      <c r="AP121" s="75">
        <f t="shared" si="44"/>
        <v>1.981106889350188</v>
      </c>
      <c r="AQ121" s="75">
        <f t="shared" si="44"/>
        <v>1.9772217864311996</v>
      </c>
      <c r="AR121" s="75">
        <f t="shared" si="44"/>
        <v>1.9734768815793744</v>
      </c>
      <c r="AS121" s="75">
        <f t="shared" si="44"/>
        <v>1.9698380114971668</v>
      </c>
      <c r="AT121" s="75">
        <f t="shared" si="44"/>
        <v>1.9662770452267666</v>
      </c>
      <c r="AU121" s="75">
        <f t="shared" si="44"/>
        <v>1.9627709139065981</v>
      </c>
      <c r="AV121" s="75">
        <f t="shared" si="44"/>
        <v>1.9593007873844388</v>
      </c>
      <c r="AW121" s="75">
        <f t="shared" si="44"/>
        <v>1.9558513776004982</v>
      </c>
      <c r="AX121" s="75">
        <f t="shared" si="44"/>
        <v>1.952410350741226</v>
      </c>
      <c r="AY121" s="75">
        <f t="shared" si="44"/>
        <v>1.948967832267215</v>
      </c>
      <c r="AZ121" s="75">
        <f t="shared" si="44"/>
        <v>1.9455159909286195</v>
      </c>
      <c r="BA121" s="75">
        <f t="shared" si="44"/>
        <v>1.9420486897398692</v>
      </c>
      <c r="BB121" s="75">
        <f t="shared" si="44"/>
        <v>1.9385611935644906</v>
      </c>
      <c r="BC121" s="75">
        <f t="shared" si="44"/>
        <v>1.935049924452898</v>
      </c>
      <c r="BD121" s="75">
        <f t="shared" si="44"/>
        <v>1.9315122571855732</v>
      </c>
      <c r="BE121" s="75">
        <f t="shared" si="44"/>
        <v>1.9279463486125852</v>
      </c>
      <c r="BF121" s="75">
        <f t="shared" si="44"/>
        <v>1.9243509953629154</v>
      </c>
      <c r="BG121" s="75">
        <f t="shared" si="44"/>
        <v>1.9207255153399516</v>
      </c>
      <c r="BH121" s="75">
        <f t="shared" si="44"/>
        <v>1.9170696491392434</v>
      </c>
      <c r="BI121" s="75">
        <f t="shared" si="44"/>
        <v>1.9133834781367769</v>
      </c>
      <c r="BJ121" s="75">
        <f t="shared" si="44"/>
        <v>1.8472673401128188</v>
      </c>
      <c r="BK121" s="75">
        <f t="shared" si="44"/>
        <v>1.8005581516351354</v>
      </c>
      <c r="BL121" s="75">
        <f t="shared" si="44"/>
        <v>1.7670014567434229</v>
      </c>
      <c r="BM121" s="75">
        <f t="shared" si="44"/>
        <v>1.7423640186530167</v>
      </c>
      <c r="BN121" s="75">
        <f t="shared" si="44"/>
        <v>1.723780457331596</v>
      </c>
      <c r="BO121" s="75">
        <f t="shared" si="44"/>
        <v>1.709311098147392</v>
      </c>
      <c r="BP121" s="75">
        <f t="shared" ref="BP121:CX121" si="45">BO121+$B75*(BP122-($B$77/$B76)*BO121-$B78*(BO121-BO123))</f>
        <v>1.6976427527601397</v>
      </c>
      <c r="BQ121" s="75">
        <f t="shared" si="45"/>
        <v>1.6878862262792134</v>
      </c>
      <c r="BR121" s="75">
        <f t="shared" si="45"/>
        <v>1.6794392819353989</v>
      </c>
      <c r="BS121" s="75">
        <f t="shared" si="45"/>
        <v>1.6718939028884263</v>
      </c>
      <c r="BT121" s="75">
        <f t="shared" si="45"/>
        <v>1.66497353137557</v>
      </c>
      <c r="BU121" s="75">
        <f t="shared" si="45"/>
        <v>1.6584905945981738</v>
      </c>
      <c r="BV121" s="75">
        <f t="shared" si="45"/>
        <v>1.6523177594335479</v>
      </c>
      <c r="BW121" s="75">
        <f t="shared" si="45"/>
        <v>1.6463684780323444</v>
      </c>
      <c r="BX121" s="75">
        <f t="shared" si="45"/>
        <v>1.6405838210034487</v>
      </c>
      <c r="BY121" s="75">
        <f t="shared" si="45"/>
        <v>1.63492356575015</v>
      </c>
      <c r="BZ121" s="75">
        <f t="shared" si="45"/>
        <v>1.6293601645314237</v>
      </c>
      <c r="CA121" s="75">
        <f t="shared" si="45"/>
        <v>1.6238746614406965</v>
      </c>
      <c r="CB121" s="75">
        <f t="shared" si="45"/>
        <v>1.618453928382062</v>
      </c>
      <c r="CC121" s="75">
        <f t="shared" si="45"/>
        <v>1.6130887937448422</v>
      </c>
      <c r="CD121" s="75">
        <f t="shared" si="45"/>
        <v>1.6077727752751809</v>
      </c>
      <c r="CE121" s="75">
        <f t="shared" si="45"/>
        <v>1.6025012218966812</v>
      </c>
      <c r="CF121" s="75">
        <f t="shared" si="45"/>
        <v>1.5972707323407438</v>
      </c>
      <c r="CG121" s="75">
        <f t="shared" si="45"/>
        <v>1.5920787611560294</v>
      </c>
      <c r="CH121" s="75">
        <f t="shared" si="45"/>
        <v>1.5869233515698551</v>
      </c>
      <c r="CI121" s="75">
        <f t="shared" si="45"/>
        <v>1.5818029542350995</v>
      </c>
      <c r="CJ121" s="75">
        <f t="shared" si="45"/>
        <v>1.576716304134389</v>
      </c>
      <c r="CK121" s="75">
        <f t="shared" si="45"/>
        <v>1.5716623368727558</v>
      </c>
      <c r="CL121" s="75">
        <f t="shared" si="45"/>
        <v>1.5666401316536789</v>
      </c>
      <c r="CM121" s="75">
        <f t="shared" si="45"/>
        <v>1.5616488723374649</v>
      </c>
      <c r="CN121" s="75">
        <f t="shared" si="45"/>
        <v>1.5566878207586998</v>
      </c>
      <c r="CO121" s="75">
        <f t="shared" si="45"/>
        <v>1.5517562983596922</v>
      </c>
      <c r="CP121" s="75">
        <f t="shared" si="45"/>
        <v>1.5468536734695366</v>
      </c>
      <c r="CQ121" s="75">
        <f t="shared" si="45"/>
        <v>1.5419793524199765</v>
      </c>
      <c r="CR121" s="75">
        <f t="shared" si="45"/>
        <v>1.5371327732725142</v>
      </c>
      <c r="CS121" s="75">
        <f t="shared" si="45"/>
        <v>1.5323134013261355</v>
      </c>
      <c r="CT121" s="75">
        <f t="shared" si="45"/>
        <v>1.5275207258424213</v>
      </c>
      <c r="CU121" s="75">
        <f t="shared" si="45"/>
        <v>1.5227542576059352</v>
      </c>
      <c r="CV121" s="75">
        <f t="shared" si="45"/>
        <v>1.5180135270604493</v>
      </c>
      <c r="CW121" s="75">
        <f t="shared" si="45"/>
        <v>1.5132980828446985</v>
      </c>
      <c r="CX121" s="75">
        <f t="shared" si="45"/>
        <v>0.71873914502732772</v>
      </c>
    </row>
    <row r="122" spans="1:102" s="109" customFormat="1" ht="30">
      <c r="A122" s="108" t="s">
        <v>55</v>
      </c>
      <c r="B122" s="109">
        <f t="shared" ref="B122:BM122" si="46">$B$77*((LOG(( ((B112+C112)/2) +0.000001)/596.4)/LOG(2)))+B70</f>
        <v>2.4946851411366682</v>
      </c>
      <c r="C122" s="109">
        <f t="shared" si="46"/>
        <v>2.8125499874954594</v>
      </c>
      <c r="D122" s="109">
        <f t="shared" si="46"/>
        <v>3.1794291833033732</v>
      </c>
      <c r="E122" s="109">
        <f t="shared" si="46"/>
        <v>3.4807054540772033</v>
      </c>
      <c r="F122" s="109">
        <f t="shared" si="46"/>
        <v>3.7058598723179097</v>
      </c>
      <c r="G122" s="109">
        <f t="shared" si="46"/>
        <v>3.8472095346051165</v>
      </c>
      <c r="H122" s="109">
        <f t="shared" si="46"/>
        <v>3.9010444885682656</v>
      </c>
      <c r="I122" s="109">
        <f t="shared" si="46"/>
        <v>3.8680237205463133</v>
      </c>
      <c r="J122" s="109">
        <f t="shared" si="46"/>
        <v>3.760953323874884</v>
      </c>
      <c r="K122" s="109">
        <f t="shared" si="46"/>
        <v>3.6308469577787701</v>
      </c>
      <c r="L122" s="109">
        <f t="shared" si="46"/>
        <v>3.5225184278828228</v>
      </c>
      <c r="M122" s="109">
        <f t="shared" si="46"/>
        <v>3.4974762140608426</v>
      </c>
      <c r="N122" s="109">
        <f t="shared" si="46"/>
        <v>3.4790997234222969</v>
      </c>
      <c r="O122" s="109">
        <f t="shared" si="46"/>
        <v>3.450591194170364</v>
      </c>
      <c r="P122" s="109">
        <f t="shared" si="46"/>
        <v>3.4051006845454928</v>
      </c>
      <c r="Q122" s="109">
        <f t="shared" si="46"/>
        <v>3.3119878119900106</v>
      </c>
      <c r="R122" s="109">
        <f t="shared" si="46"/>
        <v>3.185380205256779</v>
      </c>
      <c r="S122" s="109">
        <f t="shared" si="46"/>
        <v>3.0641772720239344</v>
      </c>
      <c r="T122" s="109">
        <f t="shared" si="46"/>
        <v>2.9659469014107724</v>
      </c>
      <c r="U122" s="109">
        <f t="shared" si="46"/>
        <v>2.88816036809708</v>
      </c>
      <c r="V122" s="109">
        <f t="shared" si="46"/>
        <v>2.8213675428181313</v>
      </c>
      <c r="W122" s="109">
        <f t="shared" si="46"/>
        <v>2.7639779182670132</v>
      </c>
      <c r="X122" s="109">
        <f t="shared" si="46"/>
        <v>2.7146023063632945</v>
      </c>
      <c r="Y122" s="109">
        <f t="shared" si="46"/>
        <v>2.6720359235168987</v>
      </c>
      <c r="Z122" s="109">
        <f t="shared" si="46"/>
        <v>2.635240150351049</v>
      </c>
      <c r="AA122" s="109">
        <f t="shared" si="46"/>
        <v>2.6033241326068497</v>
      </c>
      <c r="AB122" s="109">
        <f t="shared" si="46"/>
        <v>2.5755270169159594</v>
      </c>
      <c r="AC122" s="109">
        <f t="shared" si="46"/>
        <v>2.5512004468460918</v>
      </c>
      <c r="AD122" s="109">
        <f t="shared" si="46"/>
        <v>2.5297960696739623</v>
      </c>
      <c r="AE122" s="109">
        <f t="shared" si="46"/>
        <v>2.5108499004952014</v>
      </c>
      <c r="AF122" s="109">
        <f t="shared" si="46"/>
        <v>2.4939684347244819</v>
      </c>
      <c r="AG122" s="109">
        <f t="shared" si="46"/>
        <v>2.4788208605362771</v>
      </c>
      <c r="AH122" s="109">
        <f t="shared" si="46"/>
        <v>2.4651287964233468</v>
      </c>
      <c r="AI122" s="109">
        <f t="shared" si="46"/>
        <v>2.4526582910538677</v>
      </c>
      <c r="AJ122" s="109">
        <f t="shared" si="46"/>
        <v>2.4412129525642654</v>
      </c>
      <c r="AK122" s="109">
        <f t="shared" si="46"/>
        <v>2.4306280756298348</v>
      </c>
      <c r="AL122" s="109">
        <f t="shared" si="46"/>
        <v>2.4207656409471476</v>
      </c>
      <c r="AM122" s="109">
        <f t="shared" si="46"/>
        <v>2.4115100712770117</v>
      </c>
      <c r="AN122" s="109">
        <f t="shared" si="46"/>
        <v>2.4027646392640021</v>
      </c>
      <c r="AO122" s="109">
        <f t="shared" si="46"/>
        <v>2.3944484337616205</v>
      </c>
      <c r="AP122" s="109">
        <f t="shared" si="46"/>
        <v>2.3864938026487228</v>
      </c>
      <c r="AQ122" s="109">
        <f t="shared" si="46"/>
        <v>2.3788442007054806</v>
      </c>
      <c r="AR122" s="109">
        <f t="shared" si="46"/>
        <v>2.371452380802332</v>
      </c>
      <c r="AS122" s="109">
        <f t="shared" si="46"/>
        <v>2.3642788753497403</v>
      </c>
      <c r="AT122" s="109">
        <f t="shared" si="46"/>
        <v>2.3572907226495428</v>
      </c>
      <c r="AU122" s="109">
        <f t="shared" si="46"/>
        <v>2.3504603995208999</v>
      </c>
      <c r="AV122" s="109">
        <f t="shared" si="46"/>
        <v>2.3437649274147843</v>
      </c>
      <c r="AW122" s="109">
        <f t="shared" si="46"/>
        <v>2.3371851242639248</v>
      </c>
      <c r="AX122" s="109">
        <f t="shared" si="46"/>
        <v>2.3307049786284568</v>
      </c>
      <c r="AY122" s="109">
        <f t="shared" si="46"/>
        <v>2.3243111263775029</v>
      </c>
      <c r="AZ122" s="109">
        <f t="shared" si="46"/>
        <v>2.3179924132753782</v>
      </c>
      <c r="BA122" s="109">
        <f t="shared" si="46"/>
        <v>2.3117395294927148</v>
      </c>
      <c r="BB122" s="109">
        <f t="shared" si="46"/>
        <v>2.305544704304765</v>
      </c>
      <c r="BC122" s="109">
        <f t="shared" si="46"/>
        <v>2.2994014511308603</v>
      </c>
      <c r="BD122" s="109">
        <f t="shared" si="46"/>
        <v>2.2933043546624456</v>
      </c>
      <c r="BE122" s="109">
        <f t="shared" si="46"/>
        <v>2.2872488931674853</v>
      </c>
      <c r="BF122" s="109">
        <f t="shared" si="46"/>
        <v>2.2812312901850551</v>
      </c>
      <c r="BG122" s="109">
        <f t="shared" si="46"/>
        <v>2.2752483907689789</v>
      </c>
      <c r="BH122" s="109">
        <f t="shared" si="46"/>
        <v>2.2692975582319073</v>
      </c>
      <c r="BI122" s="109">
        <f t="shared" si="46"/>
        <v>2.2633765880052072</v>
      </c>
      <c r="BJ122" s="109">
        <f t="shared" si="46"/>
        <v>1.9574835569290165</v>
      </c>
      <c r="BK122" s="109">
        <f t="shared" si="46"/>
        <v>1.9516169460458519</v>
      </c>
      <c r="BL122" s="109">
        <f t="shared" si="46"/>
        <v>1.9457755592505364</v>
      </c>
      <c r="BM122" s="109">
        <f t="shared" si="46"/>
        <v>1.9399583000598557</v>
      </c>
      <c r="BN122" s="109">
        <f t="shared" ref="BN122:CX122" si="47">$B$77*((LOG(( ((BN112+BO112)/2) +0.000001)/596.4)/LOG(2)))+BN70</f>
        <v>1.9341642487051645</v>
      </c>
      <c r="BO122" s="109">
        <f t="shared" si="47"/>
        <v>1.9283926325252632</v>
      </c>
      <c r="BP122" s="109">
        <f t="shared" si="47"/>
        <v>1.9226428013177064</v>
      </c>
      <c r="BQ122" s="109">
        <f t="shared" si="47"/>
        <v>1.9169142068184672</v>
      </c>
      <c r="BR122" s="109">
        <f t="shared" si="47"/>
        <v>1.9112063856187655</v>
      </c>
      <c r="BS122" s="109">
        <f t="shared" si="47"/>
        <v>1.905518944943539</v>
      </c>
      <c r="BT122" s="109">
        <f t="shared" si="47"/>
        <v>1.8998515508123188</v>
      </c>
      <c r="BU122" s="109">
        <f t="shared" si="47"/>
        <v>1.894203918183553</v>
      </c>
      <c r="BV122" s="109">
        <f t="shared" si="47"/>
        <v>1.8885758027501696</v>
      </c>
      <c r="BW122" s="109">
        <f t="shared" si="47"/>
        <v>1.8829669941097822</v>
      </c>
      <c r="BX122" s="109">
        <f t="shared" si="47"/>
        <v>1.8773773100793165</v>
      </c>
      <c r="BY122" s="109">
        <f t="shared" si="47"/>
        <v>1.8718065919623279</v>
      </c>
      <c r="BZ122" s="109">
        <f t="shared" si="47"/>
        <v>1.8662547006094166</v>
      </c>
      <c r="CA122" s="109">
        <f t="shared" si="47"/>
        <v>1.8607215131388894</v>
      </c>
      <c r="CB122" s="109">
        <f t="shared" si="47"/>
        <v>1.8552069202070398</v>
      </c>
      <c r="CC122" s="109">
        <f t="shared" si="47"/>
        <v>1.8497108237359761</v>
      </c>
      <c r="CD122" s="109">
        <f t="shared" si="47"/>
        <v>1.8442331350223258</v>
      </c>
      <c r="CE122" s="109">
        <f t="shared" si="47"/>
        <v>1.8387737731630223</v>
      </c>
      <c r="CF122" s="109">
        <f t="shared" si="47"/>
        <v>1.8333326637450187</v>
      </c>
      <c r="CG122" s="109">
        <f t="shared" si="47"/>
        <v>1.8279097377547235</v>
      </c>
      <c r="CH122" s="109">
        <f t="shared" si="47"/>
        <v>1.8225049306703425</v>
      </c>
      <c r="CI122" s="109">
        <f t="shared" si="47"/>
        <v>1.8171181817064661</v>
      </c>
      <c r="CJ122" s="109">
        <f t="shared" si="47"/>
        <v>1.8117494331853996</v>
      </c>
      <c r="CK122" s="109">
        <f t="shared" si="47"/>
        <v>1.8063986300139947</v>
      </c>
      <c r="CL122" s="109">
        <f t="shared" si="47"/>
        <v>1.8010657192482988</v>
      </c>
      <c r="CM122" s="109">
        <f t="shared" si="47"/>
        <v>1.7957506497313136</v>
      </c>
      <c r="CN122" s="109">
        <f t="shared" si="47"/>
        <v>1.7904533717916085</v>
      </c>
      <c r="CO122" s="109">
        <f t="shared" si="47"/>
        <v>1.7851738369925718</v>
      </c>
      <c r="CP122" s="109">
        <f t="shared" si="47"/>
        <v>1.7799119979238507</v>
      </c>
      <c r="CQ122" s="109">
        <f t="shared" si="47"/>
        <v>1.7746678080278702</v>
      </c>
      <c r="CR122" s="109">
        <f t="shared" si="47"/>
        <v>1.7694412214555704</v>
      </c>
      <c r="CS122" s="109">
        <f t="shared" si="47"/>
        <v>1.7642321929464735</v>
      </c>
      <c r="CT122" s="109">
        <f t="shared" si="47"/>
        <v>1.759040677728972</v>
      </c>
      <c r="CU122" s="109">
        <f t="shared" si="47"/>
        <v>1.7538666314374893</v>
      </c>
      <c r="CV122" s="109">
        <f t="shared" si="47"/>
        <v>1.7487100100436395</v>
      </c>
      <c r="CW122" s="109">
        <f t="shared" si="47"/>
        <v>1.7435707697990832</v>
      </c>
      <c r="CX122" s="109">
        <f t="shared" si="47"/>
        <v>-2.0589951019482413</v>
      </c>
    </row>
    <row r="123" spans="1:102" ht="30">
      <c r="A123" s="107" t="s">
        <v>56</v>
      </c>
      <c r="B123" s="75">
        <f>B74</f>
        <v>6.7999999999999996E-3</v>
      </c>
      <c r="C123" s="75">
        <f t="shared" ref="C123:BN123" si="48">B123+$B79*(B121-B123)</f>
        <v>4.7960000000000003E-2</v>
      </c>
      <c r="D123" s="75">
        <f t="shared" si="48"/>
        <v>9.4562000000000007E-2</v>
      </c>
      <c r="E123" s="75">
        <f t="shared" si="48"/>
        <v>0.15679206654635508</v>
      </c>
      <c r="F123" s="75">
        <f t="shared" si="48"/>
        <v>0.23155870465993666</v>
      </c>
      <c r="G123" s="75">
        <f t="shared" si="48"/>
        <v>0.31590325907847955</v>
      </c>
      <c r="H123" s="75">
        <f t="shared" si="48"/>
        <v>0.40691017312315059</v>
      </c>
      <c r="I123" s="75">
        <f t="shared" si="48"/>
        <v>0.50168936531044461</v>
      </c>
      <c r="J123" s="75">
        <f t="shared" si="48"/>
        <v>0.59740988116148641</v>
      </c>
      <c r="K123" s="75">
        <f t="shared" si="48"/>
        <v>0.6914473958494084</v>
      </c>
      <c r="L123" s="75">
        <f t="shared" si="48"/>
        <v>0.78187502605649528</v>
      </c>
      <c r="M123" s="75">
        <f t="shared" si="48"/>
        <v>0.86770969280756549</v>
      </c>
      <c r="N123" s="75">
        <f t="shared" si="48"/>
        <v>0.94923444027589388</v>
      </c>
      <c r="O123" s="75">
        <f t="shared" si="48"/>
        <v>1.0267560444467894</v>
      </c>
      <c r="P123" s="75">
        <f t="shared" si="48"/>
        <v>1.1004182422239541</v>
      </c>
      <c r="Q123" s="75">
        <f t="shared" si="48"/>
        <v>1.1701856387189846</v>
      </c>
      <c r="R123" s="75">
        <f t="shared" si="48"/>
        <v>1.2355880246822217</v>
      </c>
      <c r="S123" s="75">
        <f t="shared" si="48"/>
        <v>1.2960249176639589</v>
      </c>
      <c r="T123" s="75">
        <f t="shared" si="48"/>
        <v>1.3512230140948813</v>
      </c>
      <c r="U123" s="75">
        <f t="shared" si="48"/>
        <v>1.401308042669476</v>
      </c>
      <c r="V123" s="75">
        <f t="shared" si="48"/>
        <v>1.4466375987190641</v>
      </c>
      <c r="W123" s="75">
        <f t="shared" si="48"/>
        <v>1.4876174949661876</v>
      </c>
      <c r="X123" s="75">
        <f t="shared" si="48"/>
        <v>1.5246633743236973</v>
      </c>
      <c r="Y123" s="75">
        <f t="shared" si="48"/>
        <v>1.5581776971344004</v>
      </c>
      <c r="Z123" s="75">
        <f t="shared" si="48"/>
        <v>1.5885368434671685</v>
      </c>
      <c r="AA123" s="75">
        <f t="shared" si="48"/>
        <v>1.6160847685876087</v>
      </c>
      <c r="AB123" s="75">
        <f t="shared" si="48"/>
        <v>1.641130810697804</v>
      </c>
      <c r="AC123" s="75">
        <f t="shared" si="48"/>
        <v>1.6639500435898749</v>
      </c>
      <c r="AD123" s="75">
        <f t="shared" si="48"/>
        <v>1.6847850993112015</v>
      </c>
      <c r="AE123" s="75">
        <f t="shared" si="48"/>
        <v>1.7038487951766572</v>
      </c>
      <c r="AF123" s="75">
        <f t="shared" si="48"/>
        <v>1.7213270892493246</v>
      </c>
      <c r="AG123" s="75">
        <f t="shared" si="48"/>
        <v>1.7373820686813073</v>
      </c>
      <c r="AH123" s="75">
        <f t="shared" si="48"/>
        <v>1.752154841545565</v>
      </c>
      <c r="AI123" s="75">
        <f t="shared" si="48"/>
        <v>1.7657682234094394</v>
      </c>
      <c r="AJ123" s="75">
        <f t="shared" si="48"/>
        <v>1.778329173931033</v>
      </c>
      <c r="AK123" s="75">
        <f t="shared" si="48"/>
        <v>1.7899309692056427</v>
      </c>
      <c r="AL123" s="75">
        <f t="shared" si="48"/>
        <v>1.8006551142128886</v>
      </c>
      <c r="AM123" s="75">
        <f t="shared" si="48"/>
        <v>1.8105730104790758</v>
      </c>
      <c r="AN123" s="75">
        <f t="shared" si="48"/>
        <v>1.8197473996837135</v>
      </c>
      <c r="AO123" s="75">
        <f t="shared" si="48"/>
        <v>1.8282336062475877</v>
      </c>
      <c r="AP123" s="75">
        <f t="shared" si="48"/>
        <v>1.8360806021877796</v>
      </c>
      <c r="AQ123" s="75">
        <f t="shared" si="48"/>
        <v>1.8433319165458999</v>
      </c>
      <c r="AR123" s="75">
        <f t="shared" si="48"/>
        <v>1.8500264100401649</v>
      </c>
      <c r="AS123" s="75">
        <f t="shared" si="48"/>
        <v>1.8561989336171254</v>
      </c>
      <c r="AT123" s="75">
        <f t="shared" si="48"/>
        <v>1.8618808875111275</v>
      </c>
      <c r="AU123" s="75">
        <f t="shared" si="48"/>
        <v>1.8671006953969094</v>
      </c>
      <c r="AV123" s="75">
        <f t="shared" si="48"/>
        <v>1.8718842063223937</v>
      </c>
      <c r="AW123" s="75">
        <f t="shared" si="48"/>
        <v>1.8762550353754959</v>
      </c>
      <c r="AX123" s="75">
        <f t="shared" si="48"/>
        <v>1.880234852486746</v>
      </c>
      <c r="AY123" s="75">
        <f t="shared" si="48"/>
        <v>1.8838436273994701</v>
      </c>
      <c r="AZ123" s="75">
        <f t="shared" si="48"/>
        <v>1.8870998376428574</v>
      </c>
      <c r="BA123" s="75">
        <f t="shared" si="48"/>
        <v>1.8900206453071455</v>
      </c>
      <c r="BB123" s="75">
        <f t="shared" si="48"/>
        <v>1.8926220475287816</v>
      </c>
      <c r="BC123" s="75">
        <f t="shared" si="48"/>
        <v>1.8949190048305671</v>
      </c>
      <c r="BD123" s="75">
        <f t="shared" si="48"/>
        <v>1.8969255508116836</v>
      </c>
      <c r="BE123" s="75">
        <f t="shared" si="48"/>
        <v>1.898654886130378</v>
      </c>
      <c r="BF123" s="75">
        <f t="shared" si="48"/>
        <v>1.9001194592544883</v>
      </c>
      <c r="BG123" s="75">
        <f t="shared" si="48"/>
        <v>1.9013310360599096</v>
      </c>
      <c r="BH123" s="75">
        <f t="shared" si="48"/>
        <v>1.9023007600239117</v>
      </c>
      <c r="BI123" s="75">
        <f t="shared" si="48"/>
        <v>1.9030392044796782</v>
      </c>
      <c r="BJ123" s="75">
        <f t="shared" si="48"/>
        <v>1.9035564181625331</v>
      </c>
      <c r="BK123" s="75">
        <f t="shared" si="48"/>
        <v>1.9007419642600474</v>
      </c>
      <c r="BL123" s="75">
        <f t="shared" si="48"/>
        <v>1.8957327736288019</v>
      </c>
      <c r="BM123" s="75">
        <f t="shared" si="48"/>
        <v>1.889296207784533</v>
      </c>
      <c r="BN123" s="75">
        <f t="shared" si="48"/>
        <v>1.8819495983279573</v>
      </c>
      <c r="BO123" s="75">
        <f t="shared" ref="BO123:CX123" si="49">BN123+$B79*(BN121-BN123)</f>
        <v>1.8740411412781393</v>
      </c>
      <c r="BP123" s="75">
        <f t="shared" si="49"/>
        <v>1.8658046391216019</v>
      </c>
      <c r="BQ123" s="75">
        <f t="shared" si="49"/>
        <v>1.8573965448035288</v>
      </c>
      <c r="BR123" s="75">
        <f t="shared" si="49"/>
        <v>1.848921028877313</v>
      </c>
      <c r="BS123" s="75">
        <f t="shared" si="49"/>
        <v>1.8404469415302174</v>
      </c>
      <c r="BT123" s="75">
        <f t="shared" si="49"/>
        <v>1.8320192895981278</v>
      </c>
      <c r="BU123" s="75">
        <f t="shared" si="49"/>
        <v>1.8236670016869998</v>
      </c>
      <c r="BV123" s="75">
        <f t="shared" si="49"/>
        <v>1.8154081813325584</v>
      </c>
      <c r="BW123" s="75">
        <f t="shared" si="49"/>
        <v>1.8072536602376079</v>
      </c>
      <c r="BX123" s="75">
        <f t="shared" si="49"/>
        <v>1.7992094011273447</v>
      </c>
      <c r="BY123" s="75">
        <f t="shared" si="49"/>
        <v>1.79127812212115</v>
      </c>
      <c r="BZ123" s="75">
        <f t="shared" si="49"/>
        <v>1.7834603943025999</v>
      </c>
      <c r="CA123" s="75">
        <f t="shared" si="49"/>
        <v>1.7757553828140411</v>
      </c>
      <c r="CB123" s="75">
        <f t="shared" si="49"/>
        <v>1.7681613467453738</v>
      </c>
      <c r="CC123" s="75">
        <f t="shared" si="49"/>
        <v>1.7606759758272084</v>
      </c>
      <c r="CD123" s="75">
        <f t="shared" si="49"/>
        <v>1.7532966167230901</v>
      </c>
      <c r="CE123" s="75">
        <f t="shared" si="49"/>
        <v>1.7460204246506947</v>
      </c>
      <c r="CF123" s="75">
        <f t="shared" si="49"/>
        <v>1.7388444645129941</v>
      </c>
      <c r="CG123" s="75">
        <f t="shared" si="49"/>
        <v>1.7317657779043816</v>
      </c>
      <c r="CH123" s="75">
        <f t="shared" si="49"/>
        <v>1.7247814270669639</v>
      </c>
      <c r="CI123" s="75">
        <f t="shared" si="49"/>
        <v>1.7178885232921084</v>
      </c>
      <c r="CJ123" s="75">
        <f t="shared" si="49"/>
        <v>1.711084244839258</v>
      </c>
      <c r="CK123" s="75">
        <f t="shared" si="49"/>
        <v>1.7043658478040147</v>
      </c>
      <c r="CL123" s="75">
        <f t="shared" si="49"/>
        <v>1.6977306722574517</v>
      </c>
      <c r="CM123" s="75">
        <f t="shared" si="49"/>
        <v>1.6911761452272631</v>
      </c>
      <c r="CN123" s="75">
        <f t="shared" si="49"/>
        <v>1.6846997815827731</v>
      </c>
      <c r="CO123" s="75">
        <f t="shared" si="49"/>
        <v>1.6782991835415695</v>
      </c>
      <c r="CP123" s="75">
        <f t="shared" si="49"/>
        <v>1.6719720392824757</v>
      </c>
      <c r="CQ123" s="75">
        <f t="shared" si="49"/>
        <v>1.6657161209918288</v>
      </c>
      <c r="CR123" s="75">
        <f t="shared" si="49"/>
        <v>1.6595292825632362</v>
      </c>
      <c r="CS123" s="75">
        <f t="shared" si="49"/>
        <v>1.6534094570987001</v>
      </c>
      <c r="CT123" s="75">
        <f t="shared" si="49"/>
        <v>1.6473546543100719</v>
      </c>
      <c r="CU123" s="75">
        <f t="shared" si="49"/>
        <v>1.6413629578866893</v>
      </c>
      <c r="CV123" s="75">
        <f t="shared" si="49"/>
        <v>1.6354325228726516</v>
      </c>
      <c r="CW123" s="75">
        <f t="shared" si="49"/>
        <v>1.6295615730820414</v>
      </c>
      <c r="CX123" s="75">
        <f t="shared" si="49"/>
        <v>1.6237483985701742</v>
      </c>
    </row>
    <row r="124" spans="1:102">
      <c r="A124" s="86" t="s">
        <v>37</v>
      </c>
    </row>
    <row r="125" spans="1:102" ht="15">
      <c r="A125" s="107" t="s">
        <v>57</v>
      </c>
      <c r="B125" s="75">
        <f>B98-B101</f>
        <v>41.664969276361354</v>
      </c>
      <c r="C125" s="75">
        <f t="shared" ref="C125:BH125" si="50">C98-C101</f>
        <v>66.144025459278524</v>
      </c>
      <c r="D125" s="75">
        <f t="shared" si="50"/>
        <v>93.20308536979141</v>
      </c>
      <c r="E125" s="75">
        <f t="shared" si="50"/>
        <v>122.20224826751885</v>
      </c>
      <c r="F125" s="75">
        <f t="shared" si="50"/>
        <v>152.98572716351694</v>
      </c>
      <c r="G125" s="75">
        <f t="shared" si="50"/>
        <v>185.58208366889565</v>
      </c>
      <c r="H125" s="75">
        <f t="shared" si="50"/>
        <v>220.04380150436359</v>
      </c>
      <c r="I125" s="75">
        <f t="shared" si="50"/>
        <v>256.47067514472354</v>
      </c>
      <c r="J125" s="75">
        <f t="shared" si="50"/>
        <v>295.1631836039993</v>
      </c>
      <c r="K125" s="75">
        <f t="shared" si="50"/>
        <v>337.09338823158498</v>
      </c>
      <c r="L125" s="75">
        <f t="shared" si="50"/>
        <v>381.67800060653531</v>
      </c>
      <c r="M125" s="75">
        <f t="shared" si="50"/>
        <v>428.7315137749971</v>
      </c>
      <c r="N125" s="75">
        <f t="shared" si="50"/>
        <v>477.38588317458004</v>
      </c>
      <c r="O125" s="75">
        <f t="shared" si="50"/>
        <v>528.1781042891281</v>
      </c>
      <c r="P125" s="75">
        <f t="shared" si="50"/>
        <v>580.46418129976826</v>
      </c>
      <c r="Q125" s="75">
        <f t="shared" si="50"/>
        <v>634.16294171123127</v>
      </c>
      <c r="R125" s="75">
        <f t="shared" si="50"/>
        <v>690.22407384871531</v>
      </c>
      <c r="S125" s="75">
        <f t="shared" si="50"/>
        <v>748.46604826881332</v>
      </c>
      <c r="T125" s="75">
        <f t="shared" si="50"/>
        <v>808.69638074816066</v>
      </c>
      <c r="U125" s="75">
        <f t="shared" si="50"/>
        <v>870.47178393023978</v>
      </c>
      <c r="V125" s="75">
        <f t="shared" si="50"/>
        <v>933.78765573740975</v>
      </c>
      <c r="W125" s="75">
        <f t="shared" si="50"/>
        <v>998.48793337353493</v>
      </c>
      <c r="X125" s="75">
        <f t="shared" si="50"/>
        <v>1063.8649517828817</v>
      </c>
      <c r="Y125" s="75">
        <f t="shared" si="50"/>
        <v>1133.2789397421861</v>
      </c>
      <c r="Z125" s="75">
        <f t="shared" si="50"/>
        <v>1203.5400027986539</v>
      </c>
      <c r="AA125" s="75">
        <f t="shared" si="50"/>
        <v>1274.9537094302705</v>
      </c>
      <c r="AB125" s="75">
        <f t="shared" si="50"/>
        <v>1347.7093478371728</v>
      </c>
      <c r="AC125" s="75">
        <f t="shared" si="50"/>
        <v>1421.934071519865</v>
      </c>
      <c r="AD125" s="75">
        <f t="shared" si="50"/>
        <v>1497.7234235181588</v>
      </c>
      <c r="AE125" s="75">
        <f t="shared" si="50"/>
        <v>1575.1582549677769</v>
      </c>
      <c r="AF125" s="75">
        <f t="shared" si="50"/>
        <v>1654.3144316145658</v>
      </c>
      <c r="AG125" s="75">
        <f t="shared" si="50"/>
        <v>1735.2680993535514</v>
      </c>
      <c r="AH125" s="75">
        <f t="shared" si="50"/>
        <v>1818.098676896765</v>
      </c>
      <c r="AI125" s="75">
        <f t="shared" si="50"/>
        <v>1902.890538700357</v>
      </c>
      <c r="AJ125" s="75">
        <f t="shared" si="50"/>
        <v>1989.7339919782034</v>
      </c>
      <c r="AK125" s="75">
        <f t="shared" si="50"/>
        <v>2078.7258805978881</v>
      </c>
      <c r="AL125" s="75">
        <f t="shared" si="50"/>
        <v>2169.9700020776118</v>
      </c>
      <c r="AM125" s="75">
        <f t="shared" si="50"/>
        <v>2263.5774415650094</v>
      </c>
      <c r="AN125" s="75">
        <f t="shared" si="50"/>
        <v>2359.6668806114662</v>
      </c>
      <c r="AO125" s="75">
        <f t="shared" si="50"/>
        <v>2458.3649129241981</v>
      </c>
      <c r="AP125" s="75">
        <f t="shared" si="50"/>
        <v>2559.8063851350448</v>
      </c>
      <c r="AQ125" s="75">
        <f t="shared" si="50"/>
        <v>2664.1347729259569</v>
      </c>
      <c r="AR125" s="75">
        <f t="shared" si="50"/>
        <v>2771.5025987579361</v>
      </c>
      <c r="AS125" s="75">
        <f t="shared" si="50"/>
        <v>2882.0718953708833</v>
      </c>
      <c r="AT125" s="75">
        <f t="shared" si="50"/>
        <v>2996.0147182652518</v>
      </c>
      <c r="AU125" s="75">
        <f t="shared" si="50"/>
        <v>3113.5137100462885</v>
      </c>
      <c r="AV125" s="75">
        <f t="shared" si="50"/>
        <v>3234.7627195328037</v>
      </c>
      <c r="AW125" s="75">
        <f t="shared" si="50"/>
        <v>3359.9674787539216</v>
      </c>
      <c r="AX125" s="75">
        <f t="shared" si="50"/>
        <v>3489.346341297115</v>
      </c>
      <c r="AY125" s="75">
        <f t="shared" si="50"/>
        <v>3623.1310858865422</v>
      </c>
      <c r="AZ125" s="75">
        <f t="shared" si="50"/>
        <v>3761.5677895402155</v>
      </c>
      <c r="BA125" s="75">
        <f t="shared" si="50"/>
        <v>3904.9177751695788</v>
      </c>
      <c r="BB125" s="75">
        <f t="shared" si="50"/>
        <v>4053.4586390423183</v>
      </c>
      <c r="BC125" s="75">
        <f t="shared" si="50"/>
        <v>4207.4853641309255</v>
      </c>
      <c r="BD125" s="75">
        <f t="shared" si="50"/>
        <v>4367.3115260193517</v>
      </c>
      <c r="BE125" s="75">
        <f t="shared" si="50"/>
        <v>4533.27059874313</v>
      </c>
      <c r="BF125" s="75">
        <f t="shared" si="50"/>
        <v>4705.7173687016793</v>
      </c>
      <c r="BG125" s="75">
        <f t="shared" si="50"/>
        <v>4885.0294656120468</v>
      </c>
      <c r="BH125" s="75">
        <f t="shared" si="50"/>
        <v>5071.6090203794893</v>
      </c>
      <c r="BI125" s="75">
        <f>+BH125</f>
        <v>5071.6090203794893</v>
      </c>
    </row>
    <row r="126" spans="1:102" ht="15">
      <c r="A126" s="107" t="s">
        <v>58</v>
      </c>
      <c r="B126" s="75">
        <f t="shared" ref="B126:BI126" si="51">(B125/B27)*1000</f>
        <v>6.4989813252786393</v>
      </c>
      <c r="C126" s="75">
        <f t="shared" si="51"/>
        <v>8.8963775522626936</v>
      </c>
      <c r="D126" s="75">
        <f t="shared" si="51"/>
        <v>11.615369713230134</v>
      </c>
      <c r="E126" s="75">
        <f t="shared" si="51"/>
        <v>14.643205965615001</v>
      </c>
      <c r="F126" s="75">
        <f t="shared" si="51"/>
        <v>17.965319614200961</v>
      </c>
      <c r="G126" s="75">
        <f t="shared" si="51"/>
        <v>21.567753560887077</v>
      </c>
      <c r="H126" s="75">
        <f t="shared" si="51"/>
        <v>25.436314490937615</v>
      </c>
      <c r="I126" s="75">
        <f t="shared" si="51"/>
        <v>29.565604459582495</v>
      </c>
      <c r="J126" s="75">
        <f t="shared" si="51"/>
        <v>33.977833889728181</v>
      </c>
      <c r="K126" s="75">
        <f t="shared" si="51"/>
        <v>38.776350751875832</v>
      </c>
      <c r="L126" s="75">
        <f t="shared" si="51"/>
        <v>43.888504341404179</v>
      </c>
      <c r="M126" s="75">
        <f t="shared" si="51"/>
        <v>49.289582973448013</v>
      </c>
      <c r="N126" s="75">
        <f t="shared" si="51"/>
        <v>54.877727596918739</v>
      </c>
      <c r="O126" s="75">
        <f t="shared" si="51"/>
        <v>60.713422130689622</v>
      </c>
      <c r="P126" s="75">
        <f t="shared" si="51"/>
        <v>66.721884640990893</v>
      </c>
      <c r="Q126" s="75">
        <f t="shared" si="51"/>
        <v>72.893340125413417</v>
      </c>
      <c r="R126" s="75">
        <f t="shared" si="51"/>
        <v>79.336687481541063</v>
      </c>
      <c r="S126" s="75">
        <f t="shared" si="51"/>
        <v>86.030907885639479</v>
      </c>
      <c r="T126" s="75">
        <f t="shared" si="51"/>
        <v>92.953789169966967</v>
      </c>
      <c r="U126" s="75">
        <f t="shared" si="51"/>
        <v>100.05432896694822</v>
      </c>
      <c r="V126" s="75">
        <f t="shared" si="51"/>
        <v>107.3319701760003</v>
      </c>
      <c r="W126" s="75">
        <f t="shared" si="51"/>
        <v>114.76875864024157</v>
      </c>
      <c r="X126" s="75">
        <f t="shared" si="51"/>
        <v>122.28334460754186</v>
      </c>
      <c r="Y126" s="75">
        <f t="shared" si="51"/>
        <v>130.26195631640206</v>
      </c>
      <c r="Z126" s="75">
        <f t="shared" si="51"/>
        <v>138.33793639539832</v>
      </c>
      <c r="AA126" s="75">
        <f t="shared" si="51"/>
        <v>146.54640613022025</v>
      </c>
      <c r="AB126" s="75">
        <f t="shared" si="51"/>
        <v>154.90912193576486</v>
      </c>
      <c r="AC126" s="75">
        <f t="shared" si="51"/>
        <v>163.44069868749671</v>
      </c>
      <c r="AD126" s="75">
        <f t="shared" si="51"/>
        <v>172.15211808576223</v>
      </c>
      <c r="AE126" s="75">
        <f t="shared" si="51"/>
        <v>181.05267322296294</v>
      </c>
      <c r="AF126" s="75">
        <f t="shared" si="51"/>
        <v>190.15108422236221</v>
      </c>
      <c r="AG126" s="75">
        <f t="shared" si="51"/>
        <v>199.45610344346906</v>
      </c>
      <c r="AH126" s="75">
        <f t="shared" si="51"/>
        <v>208.97685945089694</v>
      </c>
      <c r="AI126" s="75">
        <f t="shared" si="51"/>
        <v>218.72305044551555</v>
      </c>
      <c r="AJ126" s="75">
        <f t="shared" si="51"/>
        <v>228.70505656008268</v>
      </c>
      <c r="AK126" s="75">
        <f t="shared" si="51"/>
        <v>238.93400926996651</v>
      </c>
      <c r="AL126" s="75">
        <f t="shared" si="51"/>
        <v>249.42183932240408</v>
      </c>
      <c r="AM126" s="75">
        <f t="shared" si="51"/>
        <v>260.1813151240998</v>
      </c>
      <c r="AN126" s="75">
        <f t="shared" si="51"/>
        <v>271.226078232107</v>
      </c>
      <c r="AO126" s="75">
        <f t="shared" si="51"/>
        <v>282.5706796469442</v>
      </c>
      <c r="AP126" s="75">
        <f t="shared" si="51"/>
        <v>294.23061898129941</v>
      </c>
      <c r="AQ126" s="75">
        <f t="shared" si="51"/>
        <v>306.22238769277789</v>
      </c>
      <c r="AR126" s="75">
        <f t="shared" si="51"/>
        <v>318.56351709868778</v>
      </c>
      <c r="AS126" s="75">
        <f t="shared" si="51"/>
        <v>331.27263165186548</v>
      </c>
      <c r="AT126" s="75">
        <f t="shared" si="51"/>
        <v>344.36950784660195</v>
      </c>
      <c r="AU126" s="75">
        <f t="shared" si="51"/>
        <v>357.87513908579172</v>
      </c>
      <c r="AV126" s="75">
        <f t="shared" si="51"/>
        <v>371.81180684285715</v>
      </c>
      <c r="AW126" s="75">
        <f t="shared" si="51"/>
        <v>386.20315847746554</v>
      </c>
      <c r="AX126" s="75">
        <f t="shared" si="51"/>
        <v>401.07429210311847</v>
      </c>
      <c r="AY126" s="75">
        <f t="shared" si="51"/>
        <v>416.45184895247701</v>
      </c>
      <c r="AZ126" s="75">
        <f t="shared" si="51"/>
        <v>432.36411374025516</v>
      </c>
      <c r="BA126" s="75">
        <f t="shared" si="51"/>
        <v>448.84112358271051</v>
      </c>
      <c r="BB126" s="75">
        <f t="shared" si="51"/>
        <v>465.91478609681843</v>
      </c>
      <c r="BC126" s="75">
        <f t="shared" si="51"/>
        <v>483.61900737137086</v>
      </c>
      <c r="BD126" s="75">
        <f t="shared" si="51"/>
        <v>501.98983057693715</v>
      </c>
      <c r="BE126" s="75">
        <f t="shared" si="51"/>
        <v>521.06558606242879</v>
      </c>
      <c r="BF126" s="75">
        <f t="shared" si="51"/>
        <v>540.88705387375637</v>
      </c>
      <c r="BG126" s="75">
        <f t="shared" si="51"/>
        <v>561.49763972552273</v>
      </c>
      <c r="BH126" s="75">
        <f t="shared" si="51"/>
        <v>582.94356556086086</v>
      </c>
      <c r="BI126" s="75">
        <f t="shared" si="51"/>
        <v>582.94356556086086</v>
      </c>
    </row>
    <row r="127" spans="1:102" ht="15">
      <c r="A127" s="107"/>
      <c r="C127" s="75">
        <f>+LN(C126/B126)/10</f>
        <v>3.1399873185270336E-2</v>
      </c>
      <c r="D127" s="75">
        <f>+LN(D126/C126)/10</f>
        <v>2.6668501910096454E-2</v>
      </c>
      <c r="E127" s="75">
        <f>+LN(E126/D126)/10</f>
        <v>2.316472748957869E-2</v>
      </c>
      <c r="F127" s="75">
        <f>+LN(F126/E126)/10</f>
        <v>2.0446674006380415E-2</v>
      </c>
    </row>
    <row r="128" spans="1:102" s="91" customFormat="1" ht="15">
      <c r="A128" s="118" t="s">
        <v>80</v>
      </c>
      <c r="B128" s="91">
        <f t="shared" ref="B128:BI128" si="52">+(1/(1-$B$19))*(B126)^(1-$B$19)+1</f>
        <v>0.21547398189826927</v>
      </c>
      <c r="C128" s="91">
        <f t="shared" si="52"/>
        <v>0.32946200291003469</v>
      </c>
      <c r="D128" s="91">
        <f t="shared" si="52"/>
        <v>0.41316842046107505</v>
      </c>
      <c r="E128" s="91">
        <f t="shared" si="52"/>
        <v>0.47734885020915618</v>
      </c>
      <c r="F128" s="91">
        <f t="shared" si="52"/>
        <v>0.52814069719579937</v>
      </c>
      <c r="G128" s="91">
        <f t="shared" si="52"/>
        <v>0.56934693804715963</v>
      </c>
      <c r="H128" s="91">
        <f t="shared" si="52"/>
        <v>0.60344548154722477</v>
      </c>
      <c r="I128" s="91">
        <f t="shared" si="52"/>
        <v>0.63217892067257597</v>
      </c>
      <c r="J128" s="91">
        <f t="shared" si="52"/>
        <v>0.65689096747045495</v>
      </c>
      <c r="K128" s="91">
        <f t="shared" si="52"/>
        <v>0.67882145370182545</v>
      </c>
      <c r="L128" s="91">
        <f t="shared" si="52"/>
        <v>0.69810591416707291</v>
      </c>
      <c r="M128" s="91">
        <f t="shared" si="52"/>
        <v>0.71512625573427102</v>
      </c>
      <c r="N128" s="91">
        <f t="shared" si="52"/>
        <v>0.73001978686094604</v>
      </c>
      <c r="O128" s="91">
        <f t="shared" si="52"/>
        <v>0.74332259537058265</v>
      </c>
      <c r="P128" s="91">
        <f t="shared" si="52"/>
        <v>0.75515240464550892</v>
      </c>
      <c r="Q128" s="91">
        <f t="shared" si="52"/>
        <v>0.7657465098469326</v>
      </c>
      <c r="R128" s="91">
        <f t="shared" si="52"/>
        <v>0.77546039005548439</v>
      </c>
      <c r="S128" s="91">
        <f t="shared" si="52"/>
        <v>0.78437319760390989</v>
      </c>
      <c r="T128" s="91">
        <f t="shared" si="52"/>
        <v>0.79255811668448672</v>
      </c>
      <c r="U128" s="91">
        <f t="shared" si="52"/>
        <v>0.80005430683969103</v>
      </c>
      <c r="V128" s="91">
        <f t="shared" si="52"/>
        <v>0.8069519384929984</v>
      </c>
      <c r="W128" s="91">
        <f t="shared" si="52"/>
        <v>0.81331124755022377</v>
      </c>
      <c r="X128" s="91">
        <f t="shared" si="52"/>
        <v>0.81913841133956522</v>
      </c>
      <c r="Y128" s="91">
        <f t="shared" si="52"/>
        <v>0.82476486094677415</v>
      </c>
      <c r="Z128" s="91">
        <f t="shared" si="52"/>
        <v>0.8299567687037227</v>
      </c>
      <c r="AA128" s="91">
        <f t="shared" si="52"/>
        <v>0.83478768774533274</v>
      </c>
      <c r="AB128" s="91">
        <f t="shared" si="52"/>
        <v>0.8393090199409553</v>
      </c>
      <c r="AC128" s="91">
        <f t="shared" si="52"/>
        <v>0.84355924956158057</v>
      </c>
      <c r="AD128" s="91">
        <f t="shared" si="52"/>
        <v>0.84756882040782444</v>
      </c>
      <c r="AE128" s="91">
        <f t="shared" si="52"/>
        <v>0.8513627968031332</v>
      </c>
      <c r="AF128" s="91">
        <f t="shared" si="52"/>
        <v>0.85496240402525592</v>
      </c>
      <c r="AG128" s="91">
        <f t="shared" si="52"/>
        <v>0.85838595418982799</v>
      </c>
      <c r="AH128" s="91">
        <f t="shared" si="52"/>
        <v>0.86164944790533271</v>
      </c>
      <c r="AI128" s="91">
        <f t="shared" si="52"/>
        <v>0.86476698877107405</v>
      </c>
      <c r="AJ128" s="91">
        <f t="shared" si="52"/>
        <v>0.86775108664025391</v>
      </c>
      <c r="AK128" s="91">
        <f t="shared" si="52"/>
        <v>0.87061289063968395</v>
      </c>
      <c r="AL128" s="91">
        <f t="shared" si="52"/>
        <v>0.8733623750428583</v>
      </c>
      <c r="AM128" s="91">
        <f t="shared" si="52"/>
        <v>0.87600849159855176</v>
      </c>
      <c r="AN128" s="91">
        <f t="shared" si="52"/>
        <v>0.87855929675876276</v>
      </c>
      <c r="AO128" s="91">
        <f t="shared" si="52"/>
        <v>0.88102205935757349</v>
      </c>
      <c r="AP128" s="91">
        <f t="shared" si="52"/>
        <v>0.88340335260382519</v>
      </c>
      <c r="AQ128" s="91">
        <f t="shared" si="52"/>
        <v>0.88570913321524225</v>
      </c>
      <c r="AR128" s="91">
        <f t="shared" si="52"/>
        <v>0.88794480985158286</v>
      </c>
      <c r="AS128" s="91">
        <f t="shared" si="52"/>
        <v>0.89011530254632054</v>
      </c>
      <c r="AT128" s="91">
        <f t="shared" si="52"/>
        <v>0.89222509450706933</v>
      </c>
      <c r="AU128" s="91">
        <f t="shared" si="52"/>
        <v>0.8942782774080581</v>
      </c>
      <c r="AV128" s="91">
        <f t="shared" si="52"/>
        <v>0.89627859110658792</v>
      </c>
      <c r="AW128" s="91">
        <f t="shared" si="52"/>
        <v>0.89822945856338876</v>
      </c>
      <c r="AX128" s="91">
        <f t="shared" si="52"/>
        <v>0.90013401662385006</v>
      </c>
      <c r="AY128" s="91">
        <f t="shared" si="52"/>
        <v>0.90199514321638774</v>
      </c>
      <c r="AZ128" s="91">
        <f t="shared" si="52"/>
        <v>0.90381548144092905</v>
      </c>
      <c r="BA128" s="91">
        <f t="shared" si="52"/>
        <v>0.9055974609511559</v>
      </c>
      <c r="BB128" s="91">
        <f t="shared" si="52"/>
        <v>0.90734331697607851</v>
      </c>
      <c r="BC128" s="91">
        <f t="shared" si="52"/>
        <v>0.90905510727769134</v>
      </c>
      <c r="BD128" s="91">
        <f t="shared" si="52"/>
        <v>0.9107347273002464</v>
      </c>
      <c r="BE128" s="91">
        <f t="shared" si="52"/>
        <v>0.91238392373177213</v>
      </c>
      <c r="BF128" s="91">
        <f t="shared" si="52"/>
        <v>0.91400430666881805</v>
      </c>
      <c r="BG128" s="91">
        <f t="shared" si="52"/>
        <v>0.91559736055014485</v>
      </c>
      <c r="BH128" s="91">
        <f t="shared" si="52"/>
        <v>0.91716445400350655</v>
      </c>
      <c r="BI128" s="91">
        <f t="shared" si="52"/>
        <v>0.91716445400350655</v>
      </c>
    </row>
    <row r="129" spans="1:61" ht="15">
      <c r="A129" s="107" t="s">
        <v>67</v>
      </c>
      <c r="B129" s="75">
        <f t="shared" ref="B129:BI129" si="53">B18*B27*B128</f>
        <v>1381.4036979498044</v>
      </c>
      <c r="C129" s="75">
        <f t="shared" si="53"/>
        <v>2110.6796762734302</v>
      </c>
      <c r="D129" s="75">
        <f t="shared" si="53"/>
        <v>2461.5208934766824</v>
      </c>
      <c r="E129" s="75">
        <f t="shared" si="53"/>
        <v>2548.5762897272775</v>
      </c>
      <c r="F129" s="75">
        <f t="shared" si="53"/>
        <v>2479.2704924178015</v>
      </c>
      <c r="G129" s="75">
        <f t="shared" si="53"/>
        <v>2327.0515866477213</v>
      </c>
      <c r="H129" s="75">
        <f t="shared" si="53"/>
        <v>2136.6355899480131</v>
      </c>
      <c r="I129" s="75">
        <f t="shared" si="53"/>
        <v>1934.0513731732028</v>
      </c>
      <c r="J129" s="75">
        <f t="shared" si="53"/>
        <v>1734.1090604113715</v>
      </c>
      <c r="K129" s="75">
        <f t="shared" si="53"/>
        <v>1545.2368492090131</v>
      </c>
      <c r="L129" s="75">
        <f t="shared" si="53"/>
        <v>1369.8198015790065</v>
      </c>
      <c r="M129" s="75">
        <f t="shared" si="53"/>
        <v>1209.3397823071566</v>
      </c>
      <c r="N129" s="75">
        <f t="shared" si="53"/>
        <v>1063.8564094369597</v>
      </c>
      <c r="O129" s="75">
        <f t="shared" si="53"/>
        <v>933.44239767753947</v>
      </c>
      <c r="P129" s="75">
        <f t="shared" si="53"/>
        <v>817.13876839092813</v>
      </c>
      <c r="Q129" s="75">
        <f t="shared" si="53"/>
        <v>713.98929023078006</v>
      </c>
      <c r="R129" s="75">
        <f t="shared" si="53"/>
        <v>623.02991291938304</v>
      </c>
      <c r="S129" s="75">
        <f t="shared" si="53"/>
        <v>543.01666927044016</v>
      </c>
      <c r="T129" s="75">
        <f t="shared" si="53"/>
        <v>472.78306797907203</v>
      </c>
      <c r="U129" s="75">
        <f t="shared" si="53"/>
        <v>411.23517467986761</v>
      </c>
      <c r="V129" s="75">
        <f t="shared" si="53"/>
        <v>357.4030435390473</v>
      </c>
      <c r="W129" s="75">
        <f t="shared" si="53"/>
        <v>310.38951519484897</v>
      </c>
      <c r="X129" s="75">
        <f t="shared" si="53"/>
        <v>269.36873673936213</v>
      </c>
      <c r="Y129" s="75">
        <f t="shared" si="53"/>
        <v>233.70050676757708</v>
      </c>
      <c r="Z129" s="75">
        <f t="shared" si="53"/>
        <v>202.63971601544179</v>
      </c>
      <c r="AA129" s="75">
        <f t="shared" si="53"/>
        <v>175.62434487317151</v>
      </c>
      <c r="AB129" s="75">
        <f t="shared" si="53"/>
        <v>152.14936847310727</v>
      </c>
      <c r="AC129" s="75">
        <f t="shared" si="53"/>
        <v>131.76602203694404</v>
      </c>
      <c r="AD129" s="75">
        <f t="shared" si="53"/>
        <v>114.07813003505333</v>
      </c>
      <c r="AE129" s="75">
        <f t="shared" si="53"/>
        <v>98.737395694752891</v>
      </c>
      <c r="AF129" s="75">
        <f t="shared" si="53"/>
        <v>85.438496074105899</v>
      </c>
      <c r="AG129" s="75">
        <f t="shared" si="53"/>
        <v>73.914349277320767</v>
      </c>
      <c r="AH129" s="75">
        <f t="shared" si="53"/>
        <v>63.931713838502368</v>
      </c>
      <c r="AI129" s="75">
        <f t="shared" si="53"/>
        <v>55.287176731405118</v>
      </c>
      <c r="AJ129" s="75">
        <f t="shared" si="53"/>
        <v>47.803539493125683</v>
      </c>
      <c r="AK129" s="75">
        <f t="shared" si="53"/>
        <v>41.326588759447446</v>
      </c>
      <c r="AL129" s="75">
        <f t="shared" si="53"/>
        <v>35.722226614495348</v>
      </c>
      <c r="AM129" s="75">
        <f t="shared" si="53"/>
        <v>30.873931512336743</v>
      </c>
      <c r="AN129" s="75">
        <f t="shared" si="53"/>
        <v>26.680519199645587</v>
      </c>
      <c r="AO129" s="75">
        <f t="shared" si="53"/>
        <v>23.054173540523166</v>
      </c>
      <c r="AP129" s="75">
        <f t="shared" si="53"/>
        <v>19.918718593041973</v>
      </c>
      <c r="AQ129" s="75">
        <f t="shared" si="53"/>
        <v>17.208105242389337</v>
      </c>
      <c r="AR129" s="75">
        <f t="shared" si="53"/>
        <v>14.865087879578514</v>
      </c>
      <c r="AS129" s="75">
        <f t="shared" si="53"/>
        <v>12.840068859096156</v>
      </c>
      <c r="AT129" s="75">
        <f t="shared" si="53"/>
        <v>11.090090671053407</v>
      </c>
      <c r="AU129" s="75">
        <f t="shared" si="53"/>
        <v>9.5779578622489705</v>
      </c>
      <c r="AV129" s="75">
        <f t="shared" si="53"/>
        <v>8.2714727015444005</v>
      </c>
      <c r="AW129" s="75">
        <f t="shared" si="53"/>
        <v>7.1427703910448912</v>
      </c>
      <c r="AX129" s="75">
        <f t="shared" si="53"/>
        <v>6.1677412701490599</v>
      </c>
      <c r="AY129" s="75">
        <f t="shared" si="53"/>
        <v>5.3255289463495998</v>
      </c>
      <c r="AZ129" s="75">
        <f t="shared" si="53"/>
        <v>4.5980946211564921</v>
      </c>
      <c r="BA129" s="75">
        <f t="shared" si="53"/>
        <v>3.969839070870202</v>
      </c>
      <c r="BB129" s="75">
        <f t="shared" si="53"/>
        <v>3.4272748008332132</v>
      </c>
      <c r="BC129" s="75">
        <f t="shared" si="53"/>
        <v>2.9587418295251919</v>
      </c>
      <c r="BD129" s="75">
        <f t="shared" si="53"/>
        <v>2.5541613867587243</v>
      </c>
      <c r="BE129" s="75">
        <f t="shared" si="53"/>
        <v>2.2048225392485703</v>
      </c>
      <c r="BF129" s="75">
        <f t="shared" si="53"/>
        <v>1.9031973973532641</v>
      </c>
      <c r="BG129" s="75">
        <f t="shared" si="53"/>
        <v>1.6427811184921002</v>
      </c>
      <c r="BH129" s="75">
        <f t="shared" si="53"/>
        <v>1.4179534145102566</v>
      </c>
      <c r="BI129" s="75">
        <f t="shared" si="53"/>
        <v>1.2218039933920724</v>
      </c>
    </row>
    <row r="130" spans="1:61" s="101" customFormat="1" ht="15">
      <c r="A130" s="130" t="s">
        <v>125</v>
      </c>
      <c r="B130" s="131">
        <f>SUM(B129:AO129)*10*B88+B89</f>
        <v>2260.9406418197937</v>
      </c>
      <c r="C130" s="132">
        <v>2248.4225797851295</v>
      </c>
      <c r="D130" s="136">
        <f>+B130-C130</f>
        <v>12.518062034664126</v>
      </c>
      <c r="I130" s="133"/>
    </row>
    <row r="131" spans="1:61" s="89" customFormat="1" ht="16.5">
      <c r="A131" s="256" t="s">
        <v>260</v>
      </c>
      <c r="B131" s="119"/>
      <c r="C131" s="120"/>
      <c r="D131" s="119"/>
      <c r="K131" s="121">
        <v>877.91471780412439</v>
      </c>
    </row>
    <row r="132" spans="1:61" s="250" customFormat="1" ht="20.25" customHeight="1">
      <c r="A132" s="249" t="s">
        <v>145</v>
      </c>
      <c r="B132" s="250">
        <v>24.554002106803711</v>
      </c>
      <c r="C132" s="250">
        <v>23.103636027301587</v>
      </c>
      <c r="D132" s="250">
        <v>22.421360030060733</v>
      </c>
      <c r="E132" s="250">
        <v>22.125021910056038</v>
      </c>
      <c r="F132" s="250">
        <v>22.024242596459654</v>
      </c>
      <c r="G132" s="250">
        <v>22.0208568700785</v>
      </c>
      <c r="H132" s="250">
        <v>22.064854789637376</v>
      </c>
      <c r="I132" s="250">
        <v>22.12674344104407</v>
      </c>
      <c r="J132" s="250">
        <v>22.195038188449697</v>
      </c>
      <c r="K132" s="250">
        <v>22.263839873481526</v>
      </c>
      <c r="L132" s="250">
        <v>22.331706680945125</v>
      </c>
      <c r="M132" s="250">
        <v>22.394178178360352</v>
      </c>
      <c r="N132" s="250">
        <v>22.451369088297795</v>
      </c>
      <c r="O132" s="250">
        <v>22.503609489157363</v>
      </c>
      <c r="P132" s="250">
        <v>22.551308561131318</v>
      </c>
      <c r="Q132" s="250">
        <v>22.594861899627411</v>
      </c>
      <c r="R132" s="250">
        <v>22.634658596226444</v>
      </c>
      <c r="S132" s="250">
        <v>22.671201267364324</v>
      </c>
      <c r="T132" s="250">
        <v>22.705363891809583</v>
      </c>
      <c r="U132" s="250">
        <v>22.739001661408672</v>
      </c>
      <c r="V132" s="250">
        <v>22.776565567463976</v>
      </c>
      <c r="W132" s="250">
        <v>22.829446301269822</v>
      </c>
      <c r="X132" s="250">
        <v>22.954270043676697</v>
      </c>
      <c r="Y132" s="250">
        <f>+X132</f>
        <v>22.954270043676697</v>
      </c>
      <c r="Z132" s="250">
        <f t="shared" ref="Z132:BI132" si="54">+Y132</f>
        <v>22.954270043676697</v>
      </c>
      <c r="AA132" s="250">
        <f t="shared" si="54"/>
        <v>22.954270043676697</v>
      </c>
      <c r="AB132" s="250">
        <f t="shared" si="54"/>
        <v>22.954270043676697</v>
      </c>
      <c r="AC132" s="250">
        <f t="shared" si="54"/>
        <v>22.954270043676697</v>
      </c>
      <c r="AD132" s="250">
        <f t="shared" si="54"/>
        <v>22.954270043676697</v>
      </c>
      <c r="AE132" s="250">
        <f t="shared" si="54"/>
        <v>22.954270043676697</v>
      </c>
      <c r="AF132" s="250">
        <f t="shared" si="54"/>
        <v>22.954270043676697</v>
      </c>
      <c r="AG132" s="250">
        <f t="shared" si="54"/>
        <v>22.954270043676697</v>
      </c>
      <c r="AH132" s="250">
        <f t="shared" si="54"/>
        <v>22.954270043676697</v>
      </c>
      <c r="AI132" s="250">
        <f t="shared" si="54"/>
        <v>22.954270043676697</v>
      </c>
      <c r="AJ132" s="250">
        <f t="shared" si="54"/>
        <v>22.954270043676697</v>
      </c>
      <c r="AK132" s="250">
        <f t="shared" si="54"/>
        <v>22.954270043676697</v>
      </c>
      <c r="AL132" s="250">
        <f t="shared" si="54"/>
        <v>22.954270043676697</v>
      </c>
      <c r="AM132" s="250">
        <f t="shared" si="54"/>
        <v>22.954270043676697</v>
      </c>
      <c r="AN132" s="250">
        <f t="shared" si="54"/>
        <v>22.954270043676697</v>
      </c>
      <c r="AO132" s="250">
        <f t="shared" si="54"/>
        <v>22.954270043676697</v>
      </c>
      <c r="AP132" s="250">
        <f t="shared" si="54"/>
        <v>22.954270043676697</v>
      </c>
      <c r="AQ132" s="250">
        <f t="shared" si="54"/>
        <v>22.954270043676697</v>
      </c>
      <c r="AR132" s="250">
        <f t="shared" si="54"/>
        <v>22.954270043676697</v>
      </c>
      <c r="AS132" s="250">
        <f t="shared" si="54"/>
        <v>22.954270043676697</v>
      </c>
      <c r="AT132" s="250">
        <f t="shared" si="54"/>
        <v>22.954270043676697</v>
      </c>
      <c r="AU132" s="250">
        <f t="shared" si="54"/>
        <v>22.954270043676697</v>
      </c>
      <c r="AV132" s="250">
        <f t="shared" si="54"/>
        <v>22.954270043676697</v>
      </c>
      <c r="AW132" s="250">
        <f t="shared" si="54"/>
        <v>22.954270043676697</v>
      </c>
      <c r="AX132" s="250">
        <f t="shared" si="54"/>
        <v>22.954270043676697</v>
      </c>
      <c r="AY132" s="250">
        <f t="shared" si="54"/>
        <v>22.954270043676697</v>
      </c>
      <c r="AZ132" s="250">
        <f t="shared" si="54"/>
        <v>22.954270043676697</v>
      </c>
      <c r="BA132" s="250">
        <f t="shared" si="54"/>
        <v>22.954270043676697</v>
      </c>
      <c r="BB132" s="250">
        <f t="shared" si="54"/>
        <v>22.954270043676697</v>
      </c>
      <c r="BC132" s="250">
        <f t="shared" si="54"/>
        <v>22.954270043676697</v>
      </c>
      <c r="BD132" s="250">
        <f t="shared" si="54"/>
        <v>22.954270043676697</v>
      </c>
      <c r="BE132" s="250">
        <f t="shared" si="54"/>
        <v>22.954270043676697</v>
      </c>
      <c r="BF132" s="250">
        <f t="shared" si="54"/>
        <v>22.954270043676697</v>
      </c>
      <c r="BG132" s="250">
        <f t="shared" si="54"/>
        <v>22.954270043676697</v>
      </c>
      <c r="BH132" s="250">
        <f t="shared" si="54"/>
        <v>22.954270043676697</v>
      </c>
      <c r="BI132" s="250">
        <f t="shared" si="54"/>
        <v>22.954270043676697</v>
      </c>
    </row>
    <row r="133" spans="1:61" s="282" customFormat="1" ht="16.5">
      <c r="A133" s="279" t="s">
        <v>284</v>
      </c>
      <c r="B133" s="97">
        <f>+(B134/(1000*B$42))^(1/($B$44-1))</f>
        <v>1.0000000000000011E-3</v>
      </c>
      <c r="C133" s="97">
        <f>+(C134/(1000*C$42))^(1/($B$44-1))</f>
        <v>0.22284495010125815</v>
      </c>
      <c r="D133" s="97">
        <f>+(D134/(1000*D$42))^(1/($B$44-1))</f>
        <v>0.3051527239050395</v>
      </c>
      <c r="E133" s="97">
        <f>+(E134/(1000*E$42))^(1/($B$44-1))</f>
        <v>0.38299834068306732</v>
      </c>
      <c r="F133" s="97">
        <f t="shared" ref="F133:AG133" si="55">+(F134/(1000*F$42))^(1/($B$44-1))</f>
        <v>0.47122145835920137</v>
      </c>
      <c r="G133" s="97">
        <f t="shared" si="55"/>
        <v>0.57024216328308974</v>
      </c>
      <c r="H133" s="97">
        <f t="shared" si="55"/>
        <v>0.67783282178169335</v>
      </c>
      <c r="I133" s="97">
        <f t="shared" si="55"/>
        <v>0.78564462053004624</v>
      </c>
      <c r="J133" s="97">
        <f t="shared" si="55"/>
        <v>0.87103104485857952</v>
      </c>
      <c r="K133" s="97">
        <f t="shared" si="55"/>
        <v>0.87439812923138338</v>
      </c>
      <c r="L133" s="97">
        <f t="shared" si="55"/>
        <v>0.86709871292726581</v>
      </c>
      <c r="M133" s="97">
        <f t="shared" si="55"/>
        <v>0.8493525182201499</v>
      </c>
      <c r="N133" s="97">
        <f t="shared" si="55"/>
        <v>0.8792697508631182</v>
      </c>
      <c r="O133" s="97">
        <f t="shared" si="55"/>
        <v>0.88979645468723889</v>
      </c>
      <c r="P133" s="97">
        <f t="shared" si="55"/>
        <v>0.93013719743339585</v>
      </c>
      <c r="Q133" s="97">
        <f t="shared" si="55"/>
        <v>0.99136109719696586</v>
      </c>
      <c r="R133" s="97">
        <f t="shared" si="55"/>
        <v>1.0100000382232945</v>
      </c>
      <c r="S133" s="97">
        <f t="shared" si="55"/>
        <v>1.0099999999999723</v>
      </c>
      <c r="T133" s="97">
        <f t="shared" si="55"/>
        <v>1</v>
      </c>
      <c r="U133" s="97">
        <f t="shared" si="55"/>
        <v>1</v>
      </c>
      <c r="V133" s="97">
        <f t="shared" si="55"/>
        <v>1</v>
      </c>
      <c r="W133" s="97">
        <f t="shared" si="55"/>
        <v>1</v>
      </c>
      <c r="X133" s="97">
        <f t="shared" si="55"/>
        <v>1</v>
      </c>
      <c r="Y133" s="97">
        <f t="shared" si="55"/>
        <v>1</v>
      </c>
      <c r="Z133" s="97">
        <f t="shared" si="55"/>
        <v>1</v>
      </c>
      <c r="AA133" s="97">
        <f t="shared" si="55"/>
        <v>1</v>
      </c>
      <c r="AB133" s="97">
        <f t="shared" si="55"/>
        <v>1</v>
      </c>
      <c r="AC133" s="97">
        <f t="shared" si="55"/>
        <v>1.0000009530792546</v>
      </c>
      <c r="AD133" s="97">
        <f t="shared" si="55"/>
        <v>1</v>
      </c>
      <c r="AE133" s="97">
        <f t="shared" si="55"/>
        <v>1</v>
      </c>
      <c r="AF133" s="97">
        <f t="shared" si="55"/>
        <v>1</v>
      </c>
      <c r="AG133" s="97">
        <f t="shared" si="55"/>
        <v>1</v>
      </c>
      <c r="AH133" s="97">
        <v>1</v>
      </c>
      <c r="AI133" s="97">
        <v>1</v>
      </c>
      <c r="AJ133" s="97">
        <v>1</v>
      </c>
      <c r="AK133" s="97">
        <v>1</v>
      </c>
      <c r="AL133" s="97">
        <v>1</v>
      </c>
      <c r="AM133" s="97">
        <v>1</v>
      </c>
      <c r="AN133" s="97">
        <v>1</v>
      </c>
      <c r="AO133" s="97">
        <v>1</v>
      </c>
      <c r="AP133" s="97">
        <v>1</v>
      </c>
      <c r="AQ133" s="97">
        <v>1</v>
      </c>
      <c r="AR133" s="97">
        <v>1</v>
      </c>
      <c r="AS133" s="97">
        <v>1</v>
      </c>
      <c r="AT133" s="97">
        <v>1</v>
      </c>
      <c r="AU133" s="97">
        <v>1</v>
      </c>
      <c r="AV133" s="97">
        <v>1</v>
      </c>
      <c r="AW133" s="97">
        <v>1</v>
      </c>
      <c r="AX133" s="97">
        <v>1</v>
      </c>
      <c r="AY133" s="97">
        <v>1</v>
      </c>
      <c r="AZ133" s="97">
        <v>1</v>
      </c>
      <c r="BA133" s="97">
        <v>1</v>
      </c>
      <c r="BB133" s="97">
        <v>1</v>
      </c>
      <c r="BC133" s="97">
        <v>1</v>
      </c>
      <c r="BD133" s="97">
        <v>1</v>
      </c>
      <c r="BE133" s="97">
        <v>1</v>
      </c>
      <c r="BF133" s="97">
        <v>1</v>
      </c>
      <c r="BG133" s="97">
        <v>1</v>
      </c>
      <c r="BH133" s="97">
        <v>1</v>
      </c>
      <c r="BI133" s="97">
        <v>1</v>
      </c>
    </row>
    <row r="134" spans="1:61" s="288" customFormat="1">
      <c r="A134" s="285" t="s">
        <v>285</v>
      </c>
      <c r="B134" s="121">
        <v>5.0161503489740749E-3</v>
      </c>
      <c r="C134" s="121">
        <v>82.424044350857059</v>
      </c>
      <c r="D134" s="121">
        <v>141.68684012569872</v>
      </c>
      <c r="E134" s="121">
        <v>208.34024721699268</v>
      </c>
      <c r="F134" s="121">
        <v>295.74272219738049</v>
      </c>
      <c r="G134" s="121">
        <v>407.7318591346604</v>
      </c>
      <c r="H134" s="121">
        <v>544.64640681646245</v>
      </c>
      <c r="I134" s="121">
        <v>695.6527885648469</v>
      </c>
      <c r="J134" s="121">
        <v>820.73089925662691</v>
      </c>
      <c r="K134" s="121">
        <v>810.27500183452537</v>
      </c>
      <c r="L134" s="121">
        <v>782.98409921630605</v>
      </c>
      <c r="M134" s="121">
        <v>740.48588151385513</v>
      </c>
      <c r="N134" s="121">
        <v>774.03213409021532</v>
      </c>
      <c r="O134" s="121">
        <v>777.12605804010013</v>
      </c>
      <c r="P134" s="121">
        <v>827.61175128450657</v>
      </c>
      <c r="Q134" s="121">
        <v>913.21673807013394</v>
      </c>
      <c r="R134" s="121">
        <v>929.57839903550018</v>
      </c>
      <c r="S134" s="121">
        <v>915.52299696116472</v>
      </c>
      <c r="T134" s="121">
        <v>886.13888563657747</v>
      </c>
      <c r="U134" s="121">
        <v>873.6468447763358</v>
      </c>
      <c r="V134" s="286">
        <v>861.76404793800862</v>
      </c>
      <c r="W134" s="286">
        <v>850.4607819400278</v>
      </c>
      <c r="X134" s="286">
        <v>839.70878272979007</v>
      </c>
      <c r="Y134" s="286">
        <v>829.48116470880359</v>
      </c>
      <c r="Z134" s="286">
        <v>819.75235350468722</v>
      </c>
      <c r="AA134" s="287">
        <v>409.87617675234361</v>
      </c>
      <c r="AB134" s="287">
        <v>204.93808837617181</v>
      </c>
      <c r="AC134" s="287">
        <v>102.46921997816939</v>
      </c>
      <c r="AD134" s="287">
        <v>51.234522094042951</v>
      </c>
      <c r="AE134" s="287">
        <v>25.617261047021476</v>
      </c>
      <c r="AF134" s="287">
        <v>12.808630523510738</v>
      </c>
      <c r="AG134" s="287">
        <v>6.4043152617553689</v>
      </c>
      <c r="AH134" s="287">
        <v>3.2021576308776845</v>
      </c>
      <c r="AI134" s="287">
        <v>1.6010788154388422</v>
      </c>
      <c r="AJ134" s="287">
        <v>0.80053940771942111</v>
      </c>
      <c r="AK134" s="287">
        <v>0.40026970385971056</v>
      </c>
      <c r="AL134" s="287">
        <v>0.20013485192985528</v>
      </c>
      <c r="AM134" s="287">
        <v>0.10006742596492764</v>
      </c>
      <c r="AN134" s="287">
        <v>5.003371298246382E-2</v>
      </c>
      <c r="AO134" s="287">
        <v>2.501685649123191E-2</v>
      </c>
      <c r="AP134" s="287">
        <v>1.2508428245615955E-2</v>
      </c>
      <c r="AQ134" s="287">
        <v>6.2542141228079775E-3</v>
      </c>
      <c r="AR134" s="287">
        <v>3.1271070614039887E-3</v>
      </c>
      <c r="AS134" s="287">
        <v>1.5635535307019944E-3</v>
      </c>
      <c r="AT134" s="287">
        <v>7.8177676535099718E-4</v>
      </c>
      <c r="AU134" s="287">
        <v>3.9088838267549859E-4</v>
      </c>
      <c r="AV134" s="287">
        <v>1.954441913377493E-4</v>
      </c>
      <c r="AW134" s="287">
        <v>9.7722095668874648E-5</v>
      </c>
      <c r="AX134" s="287">
        <v>4.8861047834437324E-5</v>
      </c>
      <c r="AY134" s="287">
        <v>2.4430523917218662E-5</v>
      </c>
      <c r="AZ134" s="287">
        <v>1.2215261958609331E-5</v>
      </c>
      <c r="BA134" s="287">
        <v>6.1076309793046655E-6</v>
      </c>
      <c r="BB134" s="287">
        <v>3.0538154896523327E-6</v>
      </c>
      <c r="BC134" s="287">
        <v>1.5269077448261664E-6</v>
      </c>
      <c r="BD134" s="287">
        <v>7.6345387241308319E-7</v>
      </c>
      <c r="BE134" s="287">
        <v>3.8172693620654159E-7</v>
      </c>
      <c r="BF134" s="287">
        <v>1.908634681032708E-7</v>
      </c>
      <c r="BG134" s="287">
        <v>9.5431734051635398E-8</v>
      </c>
      <c r="BH134" s="287">
        <v>4.7715867025817699E-8</v>
      </c>
      <c r="BI134" s="287">
        <v>2.385793351290885E-8</v>
      </c>
    </row>
    <row r="135" spans="1:61" s="124" customFormat="1" ht="25.5" customHeight="1">
      <c r="A135" s="251" t="s">
        <v>113</v>
      </c>
      <c r="B135" s="123">
        <v>1</v>
      </c>
      <c r="C135" s="123">
        <v>1</v>
      </c>
      <c r="D135" s="123">
        <v>1</v>
      </c>
      <c r="E135" s="123">
        <v>1</v>
      </c>
      <c r="F135" s="123">
        <v>1</v>
      </c>
      <c r="G135" s="123">
        <v>1</v>
      </c>
      <c r="H135" s="123">
        <v>1</v>
      </c>
      <c r="I135" s="123">
        <v>1</v>
      </c>
      <c r="J135" s="123">
        <v>1</v>
      </c>
      <c r="K135" s="123">
        <v>1</v>
      </c>
      <c r="L135" s="123">
        <v>1</v>
      </c>
      <c r="M135" s="123">
        <v>1</v>
      </c>
      <c r="N135" s="123">
        <v>1</v>
      </c>
      <c r="O135" s="123">
        <v>1</v>
      </c>
      <c r="P135" s="123">
        <v>1</v>
      </c>
      <c r="Q135" s="123">
        <v>1</v>
      </c>
      <c r="R135" s="123">
        <v>1</v>
      </c>
      <c r="S135" s="123">
        <v>1</v>
      </c>
      <c r="T135" s="123">
        <v>1</v>
      </c>
      <c r="U135" s="123">
        <v>1</v>
      </c>
      <c r="V135" s="123">
        <v>1</v>
      </c>
      <c r="W135" s="123">
        <v>1</v>
      </c>
      <c r="X135" s="123">
        <v>1</v>
      </c>
      <c r="Y135" s="123">
        <v>1</v>
      </c>
      <c r="Z135" s="123">
        <v>1</v>
      </c>
      <c r="AA135" s="123">
        <v>1</v>
      </c>
      <c r="AB135" s="123">
        <v>1</v>
      </c>
      <c r="AC135" s="123">
        <v>1</v>
      </c>
      <c r="AD135" s="123">
        <v>1</v>
      </c>
      <c r="AE135" s="123">
        <v>1</v>
      </c>
      <c r="AF135" s="123">
        <v>1</v>
      </c>
      <c r="AG135" s="123">
        <v>1</v>
      </c>
      <c r="AH135" s="123">
        <v>1</v>
      </c>
      <c r="AI135" s="123">
        <v>1</v>
      </c>
      <c r="AJ135" s="123">
        <v>1</v>
      </c>
      <c r="AK135" s="123">
        <v>1</v>
      </c>
      <c r="AL135" s="123">
        <v>1</v>
      </c>
      <c r="AM135" s="123">
        <v>1</v>
      </c>
      <c r="AN135" s="123">
        <v>1</v>
      </c>
      <c r="AO135" s="123">
        <v>1</v>
      </c>
      <c r="AP135" s="123">
        <v>1</v>
      </c>
      <c r="AQ135" s="123">
        <v>1</v>
      </c>
      <c r="AR135" s="123">
        <v>1</v>
      </c>
      <c r="AS135" s="123">
        <v>1</v>
      </c>
      <c r="AT135" s="123">
        <v>1</v>
      </c>
      <c r="AU135" s="123">
        <v>1</v>
      </c>
      <c r="AV135" s="123">
        <v>1</v>
      </c>
      <c r="AW135" s="123">
        <v>1</v>
      </c>
      <c r="AX135" s="123">
        <v>1</v>
      </c>
      <c r="AY135" s="123">
        <v>1</v>
      </c>
      <c r="AZ135" s="123">
        <v>1</v>
      </c>
      <c r="BA135" s="123">
        <v>1</v>
      </c>
      <c r="BB135" s="123">
        <v>1</v>
      </c>
      <c r="BC135" s="123">
        <v>1</v>
      </c>
      <c r="BD135" s="123">
        <v>1</v>
      </c>
      <c r="BE135" s="123">
        <v>1</v>
      </c>
      <c r="BF135" s="123">
        <v>1</v>
      </c>
      <c r="BG135" s="123">
        <v>1</v>
      </c>
      <c r="BH135" s="123">
        <v>1</v>
      </c>
      <c r="BI135" s="123">
        <v>1</v>
      </c>
    </row>
    <row r="136" spans="1:61" s="124" customFormat="1">
      <c r="A136" s="289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</row>
    <row r="137" spans="1:61" s="89" customFormat="1">
      <c r="A137" s="12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</row>
    <row r="138" spans="1:61" ht="16.5" customHeight="1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</row>
    <row r="139" spans="1:61" s="89" customFormat="1">
      <c r="A139" s="12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</row>
    <row r="140" spans="1:61" s="89" customFormat="1">
      <c r="A140" s="12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1">
      <c r="A141" s="74" t="s">
        <v>88</v>
      </c>
    </row>
    <row r="142" spans="1:61">
      <c r="A142" s="74" t="s">
        <v>89</v>
      </c>
      <c r="C142" s="75">
        <f t="shared" ref="C142:BI142" si="56">+$B$9*C92/C102</f>
        <v>0.15277091368116219</v>
      </c>
      <c r="D142" s="75">
        <f t="shared" si="56"/>
        <v>0.1406791274289205</v>
      </c>
      <c r="E142" s="75">
        <f t="shared" si="56"/>
        <v>0.13229052530629759</v>
      </c>
      <c r="F142" s="75">
        <f t="shared" si="56"/>
        <v>0.12623598794724494</v>
      </c>
      <c r="G142" s="75">
        <f t="shared" si="56"/>
        <v>0.12170468016011884</v>
      </c>
      <c r="H142" s="75">
        <f t="shared" si="56"/>
        <v>0.11820624368513316</v>
      </c>
      <c r="I142" s="75">
        <f t="shared" si="56"/>
        <v>0.11543196958042998</v>
      </c>
      <c r="J142" s="75">
        <f t="shared" si="56"/>
        <v>0.11317731447999266</v>
      </c>
      <c r="K142" s="75">
        <f t="shared" si="56"/>
        <v>0.11125047646223257</v>
      </c>
      <c r="L142" s="75">
        <f t="shared" si="56"/>
        <v>0.10940661192076331</v>
      </c>
      <c r="M142" s="75">
        <f t="shared" si="56"/>
        <v>0.10768060638315041</v>
      </c>
      <c r="N142" s="75">
        <f t="shared" si="56"/>
        <v>0.10610013423073993</v>
      </c>
      <c r="O142" s="75">
        <f t="shared" si="56"/>
        <v>0.10474358229926969</v>
      </c>
      <c r="P142" s="75">
        <f t="shared" si="56"/>
        <v>0.1035384140026421</v>
      </c>
      <c r="Q142" s="75">
        <f t="shared" si="56"/>
        <v>0.10250063175180257</v>
      </c>
      <c r="R142" s="75">
        <f t="shared" si="56"/>
        <v>0.10161407936548164</v>
      </c>
      <c r="S142" s="75">
        <f t="shared" si="56"/>
        <v>0.10078643540280699</v>
      </c>
      <c r="T142" s="75">
        <f t="shared" si="56"/>
        <v>0.10000124566372637</v>
      </c>
      <c r="U142" s="75">
        <f t="shared" si="56"/>
        <v>9.9261289840532257E-2</v>
      </c>
      <c r="V142" s="75">
        <f t="shared" si="56"/>
        <v>9.8583272594345545E-2</v>
      </c>
      <c r="W142" s="75">
        <f t="shared" si="56"/>
        <v>9.7953686111826282E-2</v>
      </c>
      <c r="X142" s="75">
        <f t="shared" si="56"/>
        <v>9.7340422799997744E-2</v>
      </c>
      <c r="Y142" s="75">
        <f t="shared" si="56"/>
        <v>9.6612549502188408E-2</v>
      </c>
      <c r="Z142" s="75">
        <f t="shared" si="56"/>
        <v>9.6091592564618356E-2</v>
      </c>
      <c r="AA142" s="75">
        <f t="shared" si="56"/>
        <v>9.569381073134442E-2</v>
      </c>
      <c r="AB142" s="75">
        <f t="shared" si="56"/>
        <v>9.5374281224434795E-2</v>
      </c>
      <c r="AC142" s="75">
        <f t="shared" si="56"/>
        <v>9.5108220767808019E-2</v>
      </c>
      <c r="AD142" s="75">
        <f t="shared" si="56"/>
        <v>9.488145732338904E-2</v>
      </c>
      <c r="AE142" s="75">
        <f t="shared" si="56"/>
        <v>9.4685495356183133E-2</v>
      </c>
      <c r="AF142" s="75">
        <f t="shared" si="56"/>
        <v>9.4514939566615844E-2</v>
      </c>
      <c r="AG142" s="75">
        <f t="shared" si="56"/>
        <v>9.436612844489746E-2</v>
      </c>
      <c r="AH142" s="75">
        <f t="shared" si="56"/>
        <v>9.4236407536451003E-2</v>
      </c>
      <c r="AI142" s="75">
        <f t="shared" si="56"/>
        <v>9.4123735308994982E-2</v>
      </c>
      <c r="AJ142" s="75">
        <f t="shared" si="56"/>
        <v>9.4026465416924374E-2</v>
      </c>
      <c r="AK142" s="75">
        <f t="shared" si="56"/>
        <v>9.3943222982582605E-2</v>
      </c>
      <c r="AL142" s="75">
        <f t="shared" si="56"/>
        <v>9.3872831539142762E-2</v>
      </c>
      <c r="AM142" s="75">
        <f t="shared" si="56"/>
        <v>9.3814267704469351E-2</v>
      </c>
      <c r="AN142" s="75">
        <f t="shared" si="56"/>
        <v>9.3766631381137014E-2</v>
      </c>
      <c r="AO142" s="75">
        <f t="shared" si="56"/>
        <v>9.3729124929404564E-2</v>
      </c>
      <c r="AP142" s="75">
        <f t="shared" si="56"/>
        <v>9.3701037749528857E-2</v>
      </c>
      <c r="AQ142" s="75">
        <f t="shared" si="56"/>
        <v>9.3681734299345371E-2</v>
      </c>
      <c r="AR142" s="75">
        <f t="shared" si="56"/>
        <v>9.367064442423241E-2</v>
      </c>
      <c r="AS142" s="75">
        <f t="shared" si="56"/>
        <v>9.3667255337182093E-2</v>
      </c>
      <c r="AT142" s="75">
        <f t="shared" si="56"/>
        <v>9.3671104839799582E-2</v>
      </c>
      <c r="AU142" s="75">
        <f t="shared" si="56"/>
        <v>9.3681775517266919E-2</v>
      </c>
      <c r="AV142" s="75">
        <f t="shared" si="56"/>
        <v>9.3698889722748813E-2</v>
      </c>
      <c r="AW142" s="75">
        <f t="shared" si="56"/>
        <v>9.3722105216531543E-2</v>
      </c>
      <c r="AX142" s="75">
        <f t="shared" si="56"/>
        <v>9.3751111356829175E-2</v>
      </c>
      <c r="AY142" s="75">
        <f t="shared" si="56"/>
        <v>9.3785625760469185E-2</v>
      </c>
      <c r="AZ142" s="75">
        <f t="shared" si="56"/>
        <v>9.3825391366774605E-2</v>
      </c>
      <c r="BA142" s="75">
        <f t="shared" si="56"/>
        <v>9.3870173849259053E-2</v>
      </c>
      <c r="BB142" s="75">
        <f t="shared" si="56"/>
        <v>9.3919759328527655E-2</v>
      </c>
      <c r="BC142" s="75">
        <f t="shared" si="56"/>
        <v>9.3973952346827427E-2</v>
      </c>
      <c r="BD142" s="75">
        <f t="shared" si="56"/>
        <v>9.4032574070470054E-2</v>
      </c>
      <c r="BE142" s="75">
        <f t="shared" si="56"/>
        <v>9.4095460691153127E-2</v>
      </c>
      <c r="BF142" s="75">
        <f t="shared" si="56"/>
        <v>9.4162462001255623E-2</v>
      </c>
      <c r="BG142" s="75">
        <f t="shared" si="56"/>
        <v>9.4233440121604617E-2</v>
      </c>
      <c r="BH142" s="75">
        <f t="shared" si="56"/>
        <v>9.4308268363121561E-2</v>
      </c>
      <c r="BI142" s="75">
        <f t="shared" si="56"/>
        <v>9.4386830206245984E-2</v>
      </c>
    </row>
    <row r="143" spans="1:61">
      <c r="A143" s="74" t="s">
        <v>90</v>
      </c>
      <c r="C143" s="75">
        <f t="shared" ref="C143:BI143" si="57">+$B$16/100+LN(D27/C27)/10+$B$19*LN(D126/C126)/10</f>
        <v>4.7778876711403205E-2</v>
      </c>
      <c r="D143" s="75">
        <f t="shared" si="57"/>
        <v>3.8822025630766338E-2</v>
      </c>
      <c r="E143" s="75">
        <f t="shared" si="57"/>
        <v>3.2840055573046804E-2</v>
      </c>
      <c r="F143" s="75">
        <f t="shared" si="57"/>
        <v>2.8603070179498782E-2</v>
      </c>
      <c r="G143" s="75">
        <f t="shared" si="57"/>
        <v>2.5431861495548734E-2</v>
      </c>
      <c r="H143" s="75">
        <f t="shared" si="57"/>
        <v>2.299046152880457E-2</v>
      </c>
      <c r="I143" s="75">
        <f t="shared" si="57"/>
        <v>2.1156238371488154E-2</v>
      </c>
      <c r="J143" s="75">
        <f t="shared" si="57"/>
        <v>2.0038272846996073E-2</v>
      </c>
      <c r="K143" s="75">
        <f t="shared" si="57"/>
        <v>1.8763825521019548E-2</v>
      </c>
      <c r="L143" s="75">
        <f t="shared" si="57"/>
        <v>1.7578372536110089E-2</v>
      </c>
      <c r="M143" s="75">
        <f t="shared" si="57"/>
        <v>1.6269167014655962E-2</v>
      </c>
      <c r="N143" s="75">
        <f t="shared" si="57"/>
        <v>1.5313701243372E-2</v>
      </c>
      <c r="O143" s="75">
        <f t="shared" si="57"/>
        <v>1.4307865480575754E-2</v>
      </c>
      <c r="P143" s="75">
        <f t="shared" si="57"/>
        <v>1.3420996815775037E-2</v>
      </c>
      <c r="Q143" s="75">
        <f t="shared" si="57"/>
        <v>1.2856205468672558E-2</v>
      </c>
      <c r="R143" s="75">
        <f t="shared" si="57"/>
        <v>1.2301253476380633E-2</v>
      </c>
      <c r="S143" s="75">
        <f t="shared" si="57"/>
        <v>1.1759562821561683E-2</v>
      </c>
      <c r="T143" s="75">
        <f t="shared" si="57"/>
        <v>1.1191722490671224E-2</v>
      </c>
      <c r="U143" s="75">
        <f t="shared" si="57"/>
        <v>1.0682033223761484E-2</v>
      </c>
      <c r="V143" s="75">
        <f t="shared" si="57"/>
        <v>1.0198938146434315E-2</v>
      </c>
      <c r="W143" s="75">
        <f t="shared" si="57"/>
        <v>9.6632438360607868E-3</v>
      </c>
      <c r="X143" s="75">
        <f t="shared" si="57"/>
        <v>9.6310001042793341E-3</v>
      </c>
      <c r="Y143" s="75">
        <f t="shared" si="57"/>
        <v>9.1728086250943003E-3</v>
      </c>
      <c r="Z143" s="75">
        <f t="shared" si="57"/>
        <v>8.7963973981778666E-3</v>
      </c>
      <c r="AA143" s="75">
        <f t="shared" si="57"/>
        <v>8.4744745882223277E-3</v>
      </c>
      <c r="AB143" s="75">
        <f t="shared" si="57"/>
        <v>8.1917390442807232E-3</v>
      </c>
      <c r="AC143" s="75">
        <f t="shared" si="57"/>
        <v>7.9392404476072327E-3</v>
      </c>
      <c r="AD143" s="75">
        <f t="shared" si="57"/>
        <v>7.7114262911291837E-3</v>
      </c>
      <c r="AE143" s="75">
        <f t="shared" si="57"/>
        <v>7.5046403256081931E-3</v>
      </c>
      <c r="AF143" s="75">
        <f t="shared" si="57"/>
        <v>7.3162864775092318E-3</v>
      </c>
      <c r="AG143" s="75">
        <f t="shared" si="57"/>
        <v>7.1444019543967065E-3</v>
      </c>
      <c r="AH143" s="75">
        <f t="shared" si="57"/>
        <v>6.9874191358005825E-3</v>
      </c>
      <c r="AI143" s="75">
        <f t="shared" si="57"/>
        <v>6.8440336714170697E-3</v>
      </c>
      <c r="AJ143" s="75">
        <f t="shared" si="57"/>
        <v>6.7131286773076939E-3</v>
      </c>
      <c r="AK143" s="75">
        <f t="shared" si="57"/>
        <v>6.5937292360600253E-3</v>
      </c>
      <c r="AL143" s="75">
        <f t="shared" si="57"/>
        <v>6.4849735456959413E-3</v>
      </c>
      <c r="AM143" s="75">
        <f t="shared" si="57"/>
        <v>6.3860934431223416E-3</v>
      </c>
      <c r="AN143" s="75">
        <f t="shared" si="57"/>
        <v>6.2964003928008697E-3</v>
      </c>
      <c r="AO143" s="75">
        <f t="shared" si="57"/>
        <v>6.2152748120826839E-3</v>
      </c>
      <c r="AP143" s="75">
        <f t="shared" si="57"/>
        <v>6.1421575516986179E-3</v>
      </c>
      <c r="AQ143" s="75">
        <f t="shared" si="57"/>
        <v>6.0765428569565126E-3</v>
      </c>
      <c r="AR143" s="75">
        <f t="shared" si="57"/>
        <v>6.0179724095179576E-3</v>
      </c>
      <c r="AS143" s="75">
        <f t="shared" si="57"/>
        <v>5.9660302003079245E-3</v>
      </c>
      <c r="AT143" s="75">
        <f t="shared" si="57"/>
        <v>5.9203380687828516E-3</v>
      </c>
      <c r="AU143" s="75">
        <f t="shared" si="57"/>
        <v>5.8805517929089784E-3</v>
      </c>
      <c r="AV143" s="75">
        <f t="shared" si="57"/>
        <v>5.8463576439772846E-3</v>
      </c>
      <c r="AW143" s="75">
        <f t="shared" si="57"/>
        <v>5.8174693393831826E-3</v>
      </c>
      <c r="AX143" s="75">
        <f t="shared" si="57"/>
        <v>5.7936253393981217E-3</v>
      </c>
      <c r="AY143" s="75">
        <f t="shared" si="57"/>
        <v>5.7745864431968837E-3</v>
      </c>
      <c r="AZ143" s="75">
        <f t="shared" si="57"/>
        <v>5.7601336464275007E-3</v>
      </c>
      <c r="BA143" s="75">
        <f t="shared" si="57"/>
        <v>5.7500662281194832E-3</v>
      </c>
      <c r="BB143" s="75">
        <f t="shared" si="57"/>
        <v>5.7442000392289366E-3</v>
      </c>
      <c r="BC143" s="75">
        <f t="shared" si="57"/>
        <v>5.7423659688582524E-3</v>
      </c>
      <c r="BD143" s="75">
        <f t="shared" si="57"/>
        <v>5.7444085673290703E-3</v>
      </c>
      <c r="BE143" s="75">
        <f t="shared" si="57"/>
        <v>5.7501848079881185E-3</v>
      </c>
      <c r="BF143" s="75">
        <f t="shared" si="57"/>
        <v>5.7595629719166905E-3</v>
      </c>
      <c r="BG143" s="75">
        <f t="shared" si="57"/>
        <v>5.7724216417049546E-3</v>
      </c>
      <c r="BH143" s="75">
        <f t="shared" si="57"/>
        <v>1.4999999999999999E-4</v>
      </c>
      <c r="BI143" s="75" t="e">
        <f t="shared" si="57"/>
        <v>#NUM!</v>
      </c>
    </row>
    <row r="144" spans="1:61">
      <c r="A144" s="74" t="s">
        <v>91</v>
      </c>
      <c r="C144" s="75">
        <f t="shared" ref="C144:BI144" si="58">+$B$16/100+LN(C27/B27)/10+$B$19*LN(C126/B126)/10</f>
        <v>6.206732238954081E-2</v>
      </c>
      <c r="D144" s="75">
        <f t="shared" si="58"/>
        <v>4.7778876711403205E-2</v>
      </c>
      <c r="E144" s="75">
        <f t="shared" si="58"/>
        <v>3.8822025630766338E-2</v>
      </c>
      <c r="F144" s="75">
        <f t="shared" si="58"/>
        <v>3.2840055573046804E-2</v>
      </c>
      <c r="G144" s="75">
        <f t="shared" si="58"/>
        <v>2.8603070179498782E-2</v>
      </c>
      <c r="H144" s="75">
        <f t="shared" si="58"/>
        <v>2.5431861495548734E-2</v>
      </c>
      <c r="I144" s="75">
        <f t="shared" si="58"/>
        <v>2.299046152880457E-2</v>
      </c>
      <c r="J144" s="75">
        <f t="shared" si="58"/>
        <v>2.1156238371488154E-2</v>
      </c>
      <c r="K144" s="75">
        <f t="shared" si="58"/>
        <v>2.0038272846996073E-2</v>
      </c>
      <c r="L144" s="75">
        <f t="shared" si="58"/>
        <v>1.8763825521019548E-2</v>
      </c>
      <c r="M144" s="75">
        <f t="shared" si="58"/>
        <v>1.7578372536110089E-2</v>
      </c>
      <c r="N144" s="75">
        <f t="shared" si="58"/>
        <v>1.6269167014655962E-2</v>
      </c>
      <c r="O144" s="75">
        <f t="shared" si="58"/>
        <v>1.5313701243372E-2</v>
      </c>
      <c r="P144" s="75">
        <f t="shared" si="58"/>
        <v>1.4307865480575754E-2</v>
      </c>
      <c r="Q144" s="75">
        <f t="shared" si="58"/>
        <v>1.3420996815775037E-2</v>
      </c>
      <c r="R144" s="75">
        <f t="shared" si="58"/>
        <v>1.2856205468672558E-2</v>
      </c>
      <c r="S144" s="75">
        <f t="shared" si="58"/>
        <v>1.2301253476380633E-2</v>
      </c>
      <c r="T144" s="75">
        <f t="shared" si="58"/>
        <v>1.1759562821561683E-2</v>
      </c>
      <c r="U144" s="75">
        <f t="shared" si="58"/>
        <v>1.1191722490671224E-2</v>
      </c>
      <c r="V144" s="75">
        <f t="shared" si="58"/>
        <v>1.0682033223761484E-2</v>
      </c>
      <c r="W144" s="75">
        <f t="shared" si="58"/>
        <v>1.0198938146434315E-2</v>
      </c>
      <c r="X144" s="75">
        <f t="shared" si="58"/>
        <v>9.6632438360607868E-3</v>
      </c>
      <c r="Y144" s="75">
        <f t="shared" si="58"/>
        <v>9.6310001042793341E-3</v>
      </c>
      <c r="Z144" s="75">
        <f t="shared" si="58"/>
        <v>9.1728086250943003E-3</v>
      </c>
      <c r="AA144" s="75">
        <f t="shared" si="58"/>
        <v>8.7963973981778666E-3</v>
      </c>
      <c r="AB144" s="75">
        <f t="shared" si="58"/>
        <v>8.4744745882223277E-3</v>
      </c>
      <c r="AC144" s="75">
        <f t="shared" si="58"/>
        <v>8.1917390442807232E-3</v>
      </c>
      <c r="AD144" s="75">
        <f t="shared" si="58"/>
        <v>7.9392404476072327E-3</v>
      </c>
      <c r="AE144" s="75">
        <f t="shared" si="58"/>
        <v>7.7114262911291837E-3</v>
      </c>
      <c r="AF144" s="75">
        <f t="shared" si="58"/>
        <v>7.5046403256081931E-3</v>
      </c>
      <c r="AG144" s="75">
        <f t="shared" si="58"/>
        <v>7.3162864775092318E-3</v>
      </c>
      <c r="AH144" s="75">
        <f t="shared" si="58"/>
        <v>7.1444019543967065E-3</v>
      </c>
      <c r="AI144" s="75">
        <f t="shared" si="58"/>
        <v>6.9874191358005825E-3</v>
      </c>
      <c r="AJ144" s="75">
        <f t="shared" si="58"/>
        <v>6.8440336714170697E-3</v>
      </c>
      <c r="AK144" s="75">
        <f t="shared" si="58"/>
        <v>6.7131286773076939E-3</v>
      </c>
      <c r="AL144" s="75">
        <f t="shared" si="58"/>
        <v>6.5937292360600253E-3</v>
      </c>
      <c r="AM144" s="75">
        <f t="shared" si="58"/>
        <v>6.4849735456959413E-3</v>
      </c>
      <c r="AN144" s="75">
        <f t="shared" si="58"/>
        <v>6.3860934431223416E-3</v>
      </c>
      <c r="AO144" s="75">
        <f t="shared" si="58"/>
        <v>6.2964003928008697E-3</v>
      </c>
      <c r="AP144" s="75">
        <f t="shared" si="58"/>
        <v>6.2152748120826839E-3</v>
      </c>
      <c r="AQ144" s="75">
        <f t="shared" si="58"/>
        <v>6.1421575516986179E-3</v>
      </c>
      <c r="AR144" s="75">
        <f t="shared" si="58"/>
        <v>6.0765428569565126E-3</v>
      </c>
      <c r="AS144" s="75">
        <f t="shared" si="58"/>
        <v>6.0179724095179576E-3</v>
      </c>
      <c r="AT144" s="75">
        <f t="shared" si="58"/>
        <v>5.9660302003079245E-3</v>
      </c>
      <c r="AU144" s="75">
        <f t="shared" si="58"/>
        <v>5.9203380687828516E-3</v>
      </c>
      <c r="AV144" s="75">
        <f t="shared" si="58"/>
        <v>5.8805517929089784E-3</v>
      </c>
      <c r="AW144" s="75">
        <f t="shared" si="58"/>
        <v>5.8463576439772846E-3</v>
      </c>
      <c r="AX144" s="75">
        <f t="shared" si="58"/>
        <v>5.8174693393831826E-3</v>
      </c>
      <c r="AY144" s="75">
        <f t="shared" si="58"/>
        <v>5.7936253393981217E-3</v>
      </c>
      <c r="AZ144" s="75">
        <f t="shared" si="58"/>
        <v>5.7745864431968837E-3</v>
      </c>
      <c r="BA144" s="75">
        <f t="shared" si="58"/>
        <v>5.7601336464275007E-3</v>
      </c>
      <c r="BB144" s="75">
        <f t="shared" si="58"/>
        <v>5.7500662281194832E-3</v>
      </c>
      <c r="BC144" s="75">
        <f t="shared" si="58"/>
        <v>5.7442000392289366E-3</v>
      </c>
      <c r="BD144" s="75">
        <f t="shared" si="58"/>
        <v>5.7423659688582524E-3</v>
      </c>
      <c r="BE144" s="75">
        <f t="shared" si="58"/>
        <v>5.7444085673290703E-3</v>
      </c>
      <c r="BF144" s="75">
        <f t="shared" si="58"/>
        <v>5.7501848079881185E-3</v>
      </c>
      <c r="BG144" s="75">
        <f t="shared" si="58"/>
        <v>5.7595629719166905E-3</v>
      </c>
      <c r="BH144" s="75">
        <f t="shared" si="58"/>
        <v>5.7724216417049546E-3</v>
      </c>
      <c r="BI144" s="75">
        <f t="shared" si="58"/>
        <v>1.4999999999999999E-4</v>
      </c>
    </row>
    <row r="145" spans="1:61">
      <c r="A145" s="74" t="s">
        <v>112</v>
      </c>
      <c r="C145" s="75">
        <f t="shared" ref="C145:BB145" si="59">+AVERAGE(C143:C144)</f>
        <v>5.4923099550472004E-2</v>
      </c>
      <c r="D145" s="75">
        <f t="shared" si="59"/>
        <v>4.3300451171084775E-2</v>
      </c>
      <c r="E145" s="75">
        <f t="shared" si="59"/>
        <v>3.5831040601906575E-2</v>
      </c>
      <c r="F145" s="75">
        <f t="shared" si="59"/>
        <v>3.0721562876272791E-2</v>
      </c>
      <c r="G145" s="75">
        <f t="shared" si="59"/>
        <v>2.7017465837523756E-2</v>
      </c>
      <c r="H145" s="75">
        <f t="shared" si="59"/>
        <v>2.421116151217665E-2</v>
      </c>
      <c r="I145" s="75">
        <f t="shared" si="59"/>
        <v>2.2073349950146363E-2</v>
      </c>
      <c r="J145" s="75">
        <f t="shared" si="59"/>
        <v>2.0597255609242113E-2</v>
      </c>
      <c r="K145" s="75">
        <f t="shared" si="59"/>
        <v>1.9401049184007813E-2</v>
      </c>
      <c r="L145" s="75">
        <f t="shared" si="59"/>
        <v>1.817109902856482E-2</v>
      </c>
      <c r="M145" s="75">
        <f t="shared" si="59"/>
        <v>1.6923769775383027E-2</v>
      </c>
      <c r="N145" s="75">
        <f t="shared" si="59"/>
        <v>1.579143412901398E-2</v>
      </c>
      <c r="O145" s="75">
        <f t="shared" si="59"/>
        <v>1.4810783361973877E-2</v>
      </c>
      <c r="P145" s="75">
        <f t="shared" si="59"/>
        <v>1.3864431148175396E-2</v>
      </c>
      <c r="Q145" s="75">
        <f t="shared" si="59"/>
        <v>1.3138601142223798E-2</v>
      </c>
      <c r="R145" s="75">
        <f t="shared" si="59"/>
        <v>1.2578729472526595E-2</v>
      </c>
      <c r="S145" s="75">
        <f t="shared" si="59"/>
        <v>1.2030408148971158E-2</v>
      </c>
      <c r="T145" s="75">
        <f t="shared" si="59"/>
        <v>1.1475642656116454E-2</v>
      </c>
      <c r="U145" s="75">
        <f t="shared" si="59"/>
        <v>1.0936877857216355E-2</v>
      </c>
      <c r="V145" s="75">
        <f t="shared" si="59"/>
        <v>1.04404856850979E-2</v>
      </c>
      <c r="W145" s="75">
        <f t="shared" si="59"/>
        <v>9.9310909912475511E-3</v>
      </c>
      <c r="X145" s="75">
        <f t="shared" si="59"/>
        <v>9.6471219701700604E-3</v>
      </c>
      <c r="Y145" s="75">
        <f t="shared" si="59"/>
        <v>9.4019043646868181E-3</v>
      </c>
      <c r="Z145" s="75">
        <f t="shared" si="59"/>
        <v>8.9846030116360834E-3</v>
      </c>
      <c r="AA145" s="75">
        <f t="shared" si="59"/>
        <v>8.6354359932000972E-3</v>
      </c>
      <c r="AB145" s="75">
        <f t="shared" si="59"/>
        <v>8.3331068162515246E-3</v>
      </c>
      <c r="AC145" s="75">
        <f t="shared" si="59"/>
        <v>8.0654897459439788E-3</v>
      </c>
      <c r="AD145" s="75">
        <f t="shared" si="59"/>
        <v>7.8253333693682082E-3</v>
      </c>
      <c r="AE145" s="75">
        <f t="shared" si="59"/>
        <v>7.6080333083686884E-3</v>
      </c>
      <c r="AF145" s="75">
        <f t="shared" si="59"/>
        <v>7.4104634015587124E-3</v>
      </c>
      <c r="AG145" s="75">
        <f t="shared" si="59"/>
        <v>7.2303442159529687E-3</v>
      </c>
      <c r="AH145" s="75">
        <f t="shared" si="59"/>
        <v>7.0659105450986449E-3</v>
      </c>
      <c r="AI145" s="75">
        <f t="shared" si="59"/>
        <v>6.9157264036088257E-3</v>
      </c>
      <c r="AJ145" s="75">
        <f t="shared" si="59"/>
        <v>6.7785811743623818E-3</v>
      </c>
      <c r="AK145" s="75">
        <f t="shared" si="59"/>
        <v>6.65342895668386E-3</v>
      </c>
      <c r="AL145" s="75">
        <f t="shared" si="59"/>
        <v>6.5393513908779833E-3</v>
      </c>
      <c r="AM145" s="75">
        <f t="shared" si="59"/>
        <v>6.4355334944091415E-3</v>
      </c>
      <c r="AN145" s="75">
        <f t="shared" si="59"/>
        <v>6.3412469179616061E-3</v>
      </c>
      <c r="AO145" s="75">
        <f t="shared" si="59"/>
        <v>6.2558376024417772E-3</v>
      </c>
      <c r="AP145" s="75">
        <f t="shared" si="59"/>
        <v>6.1787161818906509E-3</v>
      </c>
      <c r="AQ145" s="75">
        <f t="shared" si="59"/>
        <v>6.1093502043275648E-3</v>
      </c>
      <c r="AR145" s="75">
        <f t="shared" si="59"/>
        <v>6.0472576332372355E-3</v>
      </c>
      <c r="AS145" s="75">
        <f t="shared" si="59"/>
        <v>5.9920013049129407E-3</v>
      </c>
      <c r="AT145" s="75">
        <f t="shared" si="59"/>
        <v>5.9431841345453876E-3</v>
      </c>
      <c r="AU145" s="75">
        <f t="shared" si="59"/>
        <v>5.9004449308459155E-3</v>
      </c>
      <c r="AV145" s="75">
        <f t="shared" si="59"/>
        <v>5.863454718443132E-3</v>
      </c>
      <c r="AW145" s="75">
        <f t="shared" si="59"/>
        <v>5.8319134916802341E-3</v>
      </c>
      <c r="AX145" s="75">
        <f t="shared" si="59"/>
        <v>5.8055473393906522E-3</v>
      </c>
      <c r="AY145" s="75">
        <f t="shared" si="59"/>
        <v>5.7841058912975023E-3</v>
      </c>
      <c r="AZ145" s="75">
        <f t="shared" si="59"/>
        <v>5.7673600448121922E-3</v>
      </c>
      <c r="BA145" s="75">
        <f t="shared" si="59"/>
        <v>5.755099937273492E-3</v>
      </c>
      <c r="BB145" s="75">
        <f t="shared" si="59"/>
        <v>5.7471331336742103E-3</v>
      </c>
      <c r="BC145" s="75">
        <f>+AVERAGE(BC143:BC144)</f>
        <v>5.7432830040435945E-3</v>
      </c>
      <c r="BD145" s="75">
        <f>+AVERAGE(BD143:BD144)</f>
        <v>5.743387268093661E-3</v>
      </c>
      <c r="BE145" s="75">
        <f>+AVERAGE(BE143:BE144)</f>
        <v>5.747296687658594E-3</v>
      </c>
      <c r="BF145" s="75">
        <f>+AVERAGE(BF143:BF144)</f>
        <v>5.7548738899524041E-3</v>
      </c>
      <c r="BG145" s="75">
        <f>+AVERAGE(BG143:BG144)</f>
        <v>5.7659923068108226E-3</v>
      </c>
      <c r="BH145" s="75" t="e">
        <f>+$B$16/100+LN(BI29/BH29)/10+$B$19*LN(BI128/BH128)/10</f>
        <v>#DIV/0!</v>
      </c>
      <c r="BI145" s="75" t="e">
        <f>+BH145</f>
        <v>#DIV/0!</v>
      </c>
    </row>
    <row r="146" spans="1:61">
      <c r="A146" s="74" t="s">
        <v>92</v>
      </c>
      <c r="B146" s="91">
        <f t="shared" ref="B146:BI146" si="60">+B126^-$B$19</f>
        <v>6.0357614434912589E-2</v>
      </c>
      <c r="C146" s="91">
        <f t="shared" si="60"/>
        <v>3.7686012826615115E-2</v>
      </c>
      <c r="D146" s="91">
        <f t="shared" si="60"/>
        <v>2.5260994442153323E-2</v>
      </c>
      <c r="E146" s="91">
        <f t="shared" si="60"/>
        <v>1.7846199494090532E-2</v>
      </c>
      <c r="F146" s="91">
        <f t="shared" si="60"/>
        <v>1.3132505096965058E-2</v>
      </c>
      <c r="G146" s="91">
        <f t="shared" si="60"/>
        <v>9.9837254894692799E-3</v>
      </c>
      <c r="H146" s="91">
        <f t="shared" si="60"/>
        <v>7.7950466958186691E-3</v>
      </c>
      <c r="I146" s="91">
        <f t="shared" si="60"/>
        <v>6.2204221095877102E-3</v>
      </c>
      <c r="J146" s="91">
        <f t="shared" si="60"/>
        <v>5.049012742293588E-3</v>
      </c>
      <c r="K146" s="91">
        <f t="shared" si="60"/>
        <v>4.1414230590360208E-3</v>
      </c>
      <c r="L146" s="91">
        <f t="shared" si="60"/>
        <v>3.4393298468834098E-3</v>
      </c>
      <c r="M146" s="91">
        <f t="shared" si="60"/>
        <v>2.8897966576344209E-3</v>
      </c>
      <c r="N146" s="91">
        <f t="shared" si="60"/>
        <v>2.4598341163293079E-3</v>
      </c>
      <c r="O146" s="91">
        <f t="shared" si="60"/>
        <v>2.1138439872233055E-3</v>
      </c>
      <c r="P146" s="91">
        <f t="shared" si="60"/>
        <v>1.8348372252368003E-3</v>
      </c>
      <c r="Q146" s="91">
        <f t="shared" si="60"/>
        <v>1.6068236806684464E-3</v>
      </c>
      <c r="R146" s="91">
        <f t="shared" si="60"/>
        <v>1.4151057793833292E-3</v>
      </c>
      <c r="S146" s="91">
        <f t="shared" si="60"/>
        <v>1.2531938096173633E-3</v>
      </c>
      <c r="T146" s="91">
        <f t="shared" si="60"/>
        <v>1.1158333897298344E-3</v>
      </c>
      <c r="U146" s="91">
        <f t="shared" si="60"/>
        <v>9.9918561857707702E-4</v>
      </c>
      <c r="V146" s="91">
        <f t="shared" si="60"/>
        <v>8.9930363334636619E-4</v>
      </c>
      <c r="W146" s="91">
        <f t="shared" si="60"/>
        <v>8.1332565874907509E-4</v>
      </c>
      <c r="X146" s="91">
        <f t="shared" si="60"/>
        <v>7.3951848978654833E-4</v>
      </c>
      <c r="Y146" s="91">
        <f t="shared" si="60"/>
        <v>6.7262593012032369E-4</v>
      </c>
      <c r="Z146" s="91">
        <f t="shared" si="60"/>
        <v>6.1459363832874726E-4</v>
      </c>
      <c r="AA146" s="91">
        <f t="shared" si="60"/>
        <v>5.6368599072931409E-4</v>
      </c>
      <c r="AB146" s="91">
        <f t="shared" si="60"/>
        <v>5.1866209701219952E-4</v>
      </c>
      <c r="AC146" s="91">
        <f t="shared" si="60"/>
        <v>4.7858566346910519E-4</v>
      </c>
      <c r="AD146" s="91">
        <f t="shared" si="60"/>
        <v>4.4272234720991853E-4</v>
      </c>
      <c r="AE146" s="91">
        <f t="shared" si="60"/>
        <v>4.1048055394858206E-4</v>
      </c>
      <c r="AF146" s="91">
        <f t="shared" si="60"/>
        <v>3.8137462262675666E-4</v>
      </c>
      <c r="AG146" s="91">
        <f t="shared" si="60"/>
        <v>3.5500053236101883E-4</v>
      </c>
      <c r="AH146" s="91">
        <f t="shared" si="60"/>
        <v>3.3101883255924641E-4</v>
      </c>
      <c r="AI146" s="91">
        <f t="shared" si="60"/>
        <v>3.091421113446222E-4</v>
      </c>
      <c r="AJ146" s="91">
        <f t="shared" si="60"/>
        <v>2.8912546873445104E-4</v>
      </c>
      <c r="AK146" s="91">
        <f t="shared" si="60"/>
        <v>2.7075908899625153E-4</v>
      </c>
      <c r="AL146" s="91">
        <f t="shared" si="60"/>
        <v>2.5386234281082583E-4</v>
      </c>
      <c r="AM146" s="91">
        <f t="shared" si="60"/>
        <v>2.3827904079566111E-4</v>
      </c>
      <c r="AN146" s="91">
        <f t="shared" si="60"/>
        <v>2.2387357446010798E-4</v>
      </c>
      <c r="AO146" s="91">
        <f t="shared" si="60"/>
        <v>2.1052775325288979E-4</v>
      </c>
      <c r="AP146" s="91">
        <f t="shared" si="60"/>
        <v>1.981381947940391E-4</v>
      </c>
      <c r="AQ146" s="91">
        <f t="shared" si="60"/>
        <v>1.8661415915060677E-4</v>
      </c>
      <c r="AR146" s="91">
        <f t="shared" si="60"/>
        <v>1.7587574240917172E-4</v>
      </c>
      <c r="AS146" s="91">
        <f t="shared" si="60"/>
        <v>1.6585236290989067E-4</v>
      </c>
      <c r="AT146" s="91">
        <f t="shared" si="60"/>
        <v>1.5648148723570847E-4</v>
      </c>
      <c r="AU146" s="91">
        <f t="shared" si="60"/>
        <v>1.4770755362053498E-4</v>
      </c>
      <c r="AV146" s="91">
        <f t="shared" si="60"/>
        <v>1.3948105867607512E-4</v>
      </c>
      <c r="AW146" s="91">
        <f t="shared" si="60"/>
        <v>1.3175777981441528E-4</v>
      </c>
      <c r="AX146" s="91">
        <f t="shared" si="60"/>
        <v>1.2449811087676723E-4</v>
      </c>
      <c r="AY146" s="91">
        <f t="shared" si="60"/>
        <v>1.1766649257306584E-4</v>
      </c>
      <c r="AZ146" s="91">
        <f t="shared" si="60"/>
        <v>1.1123092262099057E-4</v>
      </c>
      <c r="BA146" s="91">
        <f t="shared" si="60"/>
        <v>1.0516253312008296E-4</v>
      </c>
      <c r="BB146" s="91">
        <f t="shared" si="60"/>
        <v>9.9435224840307138E-5</v>
      </c>
      <c r="BC146" s="91">
        <f t="shared" si="60"/>
        <v>9.4025349847831919E-5</v>
      </c>
      <c r="BD146" s="91">
        <f t="shared" si="60"/>
        <v>8.8911435314497288E-5</v>
      </c>
      <c r="BE146" s="91">
        <f t="shared" si="60"/>
        <v>8.4073942524512233E-5</v>
      </c>
      <c r="BF146" s="91">
        <f t="shared" si="60"/>
        <v>7.9495056052176705E-5</v>
      </c>
      <c r="BG146" s="91">
        <f t="shared" si="60"/>
        <v>7.5158498877318214E-5</v>
      </c>
      <c r="BH146" s="91">
        <f t="shared" si="60"/>
        <v>7.1049369862068751E-5</v>
      </c>
      <c r="BI146" s="91">
        <f t="shared" si="60"/>
        <v>7.1049369862068751E-5</v>
      </c>
    </row>
    <row r="147" spans="1:61">
      <c r="A147" s="74" t="s">
        <v>93</v>
      </c>
      <c r="B147" s="75">
        <f t="shared" ref="B147:BI147" si="61">+B18*B146/$B146</f>
        <v>1</v>
      </c>
      <c r="C147" s="75">
        <f t="shared" si="61"/>
        <v>0.53800672294584562</v>
      </c>
      <c r="D147" s="75">
        <f t="shared" si="61"/>
        <v>0.31074026506530111</v>
      </c>
      <c r="E147" s="75">
        <f t="shared" si="61"/>
        <v>0.18916135204858658</v>
      </c>
      <c r="F147" s="75">
        <f t="shared" si="61"/>
        <v>0.11994270019426054</v>
      </c>
      <c r="G147" s="75">
        <f t="shared" si="61"/>
        <v>7.8570307403888401E-2</v>
      </c>
      <c r="H147" s="75">
        <f t="shared" si="61"/>
        <v>5.2859630104036555E-2</v>
      </c>
      <c r="I147" s="75">
        <f t="shared" si="61"/>
        <v>3.6346687114997223E-2</v>
      </c>
      <c r="J147" s="75">
        <f t="shared" si="61"/>
        <v>2.5420905743099641E-2</v>
      </c>
      <c r="K147" s="75">
        <f t="shared" si="61"/>
        <v>1.7966923902744163E-2</v>
      </c>
      <c r="L147" s="75">
        <f t="shared" si="61"/>
        <v>1.2856937632454792E-2</v>
      </c>
      <c r="M147" s="75">
        <f t="shared" si="61"/>
        <v>9.3083042589578203E-3</v>
      </c>
      <c r="N147" s="75">
        <f t="shared" si="61"/>
        <v>6.8272952450910661E-3</v>
      </c>
      <c r="O147" s="75">
        <f t="shared" si="61"/>
        <v>5.0553982304524601E-3</v>
      </c>
      <c r="P147" s="75">
        <f t="shared" si="61"/>
        <v>3.7811121691614289E-3</v>
      </c>
      <c r="Q147" s="75">
        <f t="shared" si="61"/>
        <v>2.8531842613362733E-3</v>
      </c>
      <c r="R147" s="75">
        <f t="shared" si="61"/>
        <v>2.16516041456505E-3</v>
      </c>
      <c r="S147" s="75">
        <f t="shared" si="61"/>
        <v>1.6521862066447228E-3</v>
      </c>
      <c r="T147" s="75">
        <f t="shared" si="61"/>
        <v>1.2675925603447599E-3</v>
      </c>
      <c r="U147" s="75">
        <f t="shared" si="61"/>
        <v>9.7806131281130042E-4</v>
      </c>
      <c r="V147" s="75">
        <f t="shared" si="61"/>
        <v>7.5851789604427719E-4</v>
      </c>
      <c r="W147" s="75">
        <f t="shared" si="61"/>
        <v>5.9110350537547372E-4</v>
      </c>
      <c r="X147" s="75">
        <f t="shared" si="61"/>
        <v>4.6311375009067135E-4</v>
      </c>
      <c r="Y147" s="75">
        <f t="shared" si="61"/>
        <v>3.6295419626509594E-4</v>
      </c>
      <c r="Z147" s="75">
        <f t="shared" si="61"/>
        <v>2.8576290639095026E-4</v>
      </c>
      <c r="AA147" s="75">
        <f t="shared" si="61"/>
        <v>2.2583674864828907E-4</v>
      </c>
      <c r="AB147" s="75">
        <f t="shared" si="61"/>
        <v>1.7905294163159691E-4</v>
      </c>
      <c r="AC147" s="75">
        <f t="shared" si="61"/>
        <v>1.4236269832798042E-4</v>
      </c>
      <c r="AD147" s="75">
        <f t="shared" si="61"/>
        <v>1.1347692221164214E-4</v>
      </c>
      <c r="AE147" s="75">
        <f t="shared" si="61"/>
        <v>9.0658445701526587E-5</v>
      </c>
      <c r="AF147" s="75">
        <f t="shared" si="61"/>
        <v>7.2578343145772493E-5</v>
      </c>
      <c r="AG147" s="75">
        <f t="shared" si="61"/>
        <v>5.8213517322364464E-5</v>
      </c>
      <c r="AH147" s="75">
        <f t="shared" si="61"/>
        <v>4.6772126592220111E-5</v>
      </c>
      <c r="AI147" s="75">
        <f t="shared" si="61"/>
        <v>3.7638487238526829E-5</v>
      </c>
      <c r="AJ147" s="75">
        <f t="shared" si="61"/>
        <v>3.0331921173350925E-5</v>
      </c>
      <c r="AK147" s="75">
        <f t="shared" si="61"/>
        <v>2.4475760252696841E-5</v>
      </c>
      <c r="AL147" s="75">
        <f t="shared" si="61"/>
        <v>1.9773839625435271E-5</v>
      </c>
      <c r="AM147" s="75">
        <f t="shared" si="61"/>
        <v>1.5992565734684514E-5</v>
      </c>
      <c r="AN147" s="75">
        <f t="shared" si="61"/>
        <v>1.2947165881083687E-5</v>
      </c>
      <c r="AO147" s="75">
        <f t="shared" si="61"/>
        <v>1.0491094814932683E-5</v>
      </c>
      <c r="AP147" s="75">
        <f t="shared" si="61"/>
        <v>8.5078384690983971E-6</v>
      </c>
      <c r="AQ147" s="75">
        <f t="shared" si="61"/>
        <v>6.9045472130903096E-6</v>
      </c>
      <c r="AR147" s="75">
        <f t="shared" si="61"/>
        <v>5.6070719959614428E-6</v>
      </c>
      <c r="AS147" s="75">
        <f t="shared" si="61"/>
        <v>4.5560809280939331E-6</v>
      </c>
      <c r="AT147" s="75">
        <f t="shared" si="61"/>
        <v>3.7040113515672561E-6</v>
      </c>
      <c r="AU147" s="75">
        <f t="shared" si="61"/>
        <v>3.0126704430796656E-6</v>
      </c>
      <c r="AV147" s="75">
        <f t="shared" si="61"/>
        <v>2.4513410274786194E-6</v>
      </c>
      <c r="AW147" s="75">
        <f t="shared" si="61"/>
        <v>1.9952822750540978E-6</v>
      </c>
      <c r="AX147" s="75">
        <f t="shared" si="61"/>
        <v>1.6245400235102602E-6</v>
      </c>
      <c r="AY147" s="75">
        <f t="shared" si="61"/>
        <v>1.3230005950755249E-6</v>
      </c>
      <c r="AZ147" s="75">
        <f t="shared" si="61"/>
        <v>1.0776366384212828E-6</v>
      </c>
      <c r="BA147" s="75">
        <f t="shared" si="61"/>
        <v>8.7790480318310793E-7</v>
      </c>
      <c r="BB147" s="75">
        <f t="shared" si="61"/>
        <v>7.1526376439429766E-7</v>
      </c>
      <c r="BC147" s="75">
        <f t="shared" si="61"/>
        <v>5.8278786405452867E-7</v>
      </c>
      <c r="BD147" s="75">
        <f t="shared" si="61"/>
        <v>4.7485688597921851E-7</v>
      </c>
      <c r="BE147" s="75">
        <f t="shared" si="61"/>
        <v>3.8690657489684195E-7</v>
      </c>
      <c r="BF147" s="75">
        <f t="shared" si="61"/>
        <v>3.1522771497340202E-7</v>
      </c>
      <c r="BG147" s="75">
        <f t="shared" si="61"/>
        <v>2.5680409749776691E-7</v>
      </c>
      <c r="BH147" s="75">
        <f t="shared" si="61"/>
        <v>2.0918168620594457E-7</v>
      </c>
      <c r="BI147" s="75">
        <f t="shared" si="61"/>
        <v>1.8024500448005497E-7</v>
      </c>
    </row>
    <row r="148" spans="1:61">
      <c r="A148" s="74" t="s">
        <v>94</v>
      </c>
      <c r="C148" s="75">
        <f>+(C147/B147)^-0.1-1</f>
        <v>6.3950026532346715E-2</v>
      </c>
      <c r="D148" s="75">
        <f t="shared" ref="D148:BI148" si="62">+(D147/C147)^-0.1-1</f>
        <v>5.6425843999154734E-2</v>
      </c>
      <c r="E148" s="75">
        <f t="shared" si="62"/>
        <v>5.0888191984433284E-2</v>
      </c>
      <c r="F148" s="75">
        <f t="shared" si="62"/>
        <v>4.661235889862736E-2</v>
      </c>
      <c r="G148" s="75">
        <f t="shared" si="62"/>
        <v>4.3209508685668752E-2</v>
      </c>
      <c r="H148" s="75">
        <f t="shared" si="62"/>
        <v>4.0431358361888936E-2</v>
      </c>
      <c r="I148" s="75">
        <f t="shared" si="62"/>
        <v>3.8163913426051188E-2</v>
      </c>
      <c r="J148" s="75">
        <f t="shared" si="62"/>
        <v>3.6399944864120348E-2</v>
      </c>
      <c r="K148" s="75">
        <f t="shared" si="62"/>
        <v>3.5313147544237422E-2</v>
      </c>
      <c r="L148" s="75">
        <f t="shared" si="62"/>
        <v>3.4031143149112486E-2</v>
      </c>
      <c r="M148" s="75">
        <f t="shared" si="62"/>
        <v>3.2824892940629624E-2</v>
      </c>
      <c r="N148" s="75">
        <f t="shared" si="62"/>
        <v>3.1483270580700218E-2</v>
      </c>
      <c r="O148" s="75">
        <f t="shared" si="62"/>
        <v>3.0503167948692678E-2</v>
      </c>
      <c r="P148" s="75">
        <f t="shared" si="62"/>
        <v>2.9469729338609252E-2</v>
      </c>
      <c r="Q148" s="75">
        <f t="shared" si="62"/>
        <v>2.8558444592304832E-2</v>
      </c>
      <c r="R148" s="75">
        <f t="shared" si="62"/>
        <v>2.7978364090073482E-2</v>
      </c>
      <c r="S148" s="75">
        <f t="shared" si="62"/>
        <v>2.7408391637450791E-2</v>
      </c>
      <c r="T148" s="75">
        <f t="shared" si="62"/>
        <v>2.6852183790236461E-2</v>
      </c>
      <c r="U148" s="75">
        <f t="shared" si="62"/>
        <v>2.6269353283104868E-2</v>
      </c>
      <c r="V148" s="75">
        <f t="shared" si="62"/>
        <v>2.5746455444963567E-2</v>
      </c>
      <c r="W148" s="75">
        <f t="shared" si="62"/>
        <v>2.5251066417727674E-2</v>
      </c>
      <c r="X148" s="75">
        <f t="shared" si="62"/>
        <v>2.4702004866677285E-2</v>
      </c>
      <c r="Y148" s="75">
        <f t="shared" si="62"/>
        <v>2.4668971631792491E-2</v>
      </c>
      <c r="Z148" s="75">
        <f t="shared" si="62"/>
        <v>2.4199587900401109E-2</v>
      </c>
      <c r="AA148" s="75">
        <f t="shared" si="62"/>
        <v>2.3814141931710608E-2</v>
      </c>
      <c r="AB148" s="75">
        <f t="shared" si="62"/>
        <v>2.348460672987529E-2</v>
      </c>
      <c r="AC148" s="75">
        <f t="shared" si="62"/>
        <v>2.3195272609227269E-2</v>
      </c>
      <c r="AD148" s="75">
        <f t="shared" si="62"/>
        <v>2.2936950085699515E-2</v>
      </c>
      <c r="AE148" s="75">
        <f t="shared" si="62"/>
        <v>2.2703937229748394E-2</v>
      </c>
      <c r="AF148" s="75">
        <f t="shared" si="62"/>
        <v>2.2492478334328547E-2</v>
      </c>
      <c r="AG148" s="75">
        <f t="shared" si="62"/>
        <v>2.2299906109489287E-2</v>
      </c>
      <c r="AH148" s="75">
        <f t="shared" si="62"/>
        <v>2.212420369464585E-2</v>
      </c>
      <c r="AI148" s="75">
        <f t="shared" si="62"/>
        <v>2.1963760358335804E-2</v>
      </c>
      <c r="AJ148" s="75">
        <f t="shared" si="62"/>
        <v>2.1817236119264338E-2</v>
      </c>
      <c r="AK148" s="75">
        <f t="shared" si="62"/>
        <v>2.1683483896818512E-2</v>
      </c>
      <c r="AL148" s="75">
        <f t="shared" si="62"/>
        <v>2.1561502743238092E-2</v>
      </c>
      <c r="AM148" s="75">
        <f t="shared" si="62"/>
        <v>2.1450408158539824E-2</v>
      </c>
      <c r="AN148" s="75">
        <f t="shared" si="62"/>
        <v>2.1349412031045789E-2</v>
      </c>
      <c r="AO148" s="75">
        <f t="shared" si="62"/>
        <v>2.1257808195167982E-2</v>
      </c>
      <c r="AP148" s="75">
        <f t="shared" si="62"/>
        <v>2.1174961423036542E-2</v>
      </c>
      <c r="AQ148" s="75">
        <f t="shared" si="62"/>
        <v>2.1100298637128478E-2</v>
      </c>
      <c r="AR148" s="75">
        <f t="shared" si="62"/>
        <v>2.1033301650770886E-2</v>
      </c>
      <c r="AS148" s="75">
        <f t="shared" si="62"/>
        <v>2.0973501024746266E-2</v>
      </c>
      <c r="AT148" s="75">
        <f t="shared" si="62"/>
        <v>2.0920470782829881E-2</v>
      </c>
      <c r="AU148" s="75">
        <f t="shared" si="62"/>
        <v>2.0873823816112358E-2</v>
      </c>
      <c r="AV148" s="75">
        <f t="shared" si="62"/>
        <v>2.0833207856511882E-2</v>
      </c>
      <c r="AW148" s="75">
        <f t="shared" si="62"/>
        <v>2.0798301930561314E-2</v>
      </c>
      <c r="AX148" s="75">
        <f t="shared" si="62"/>
        <v>2.0768813224227634E-2</v>
      </c>
      <c r="AY148" s="75">
        <f t="shared" si="62"/>
        <v>2.074447430283044E-2</v>
      </c>
      <c r="AZ148" s="75">
        <f t="shared" si="62"/>
        <v>2.0725040639734793E-2</v>
      </c>
      <c r="BA148" s="75">
        <f t="shared" si="62"/>
        <v>2.0710288414770739E-2</v>
      </c>
      <c r="BB148" s="75">
        <f t="shared" si="62"/>
        <v>2.0700012549051516E-2</v>
      </c>
      <c r="BC148" s="75">
        <f t="shared" si="62"/>
        <v>2.069402494753958E-2</v>
      </c>
      <c r="BD148" s="75">
        <f t="shared" si="62"/>
        <v>2.0692152924587814E-2</v>
      </c>
      <c r="BE148" s="75">
        <f t="shared" si="62"/>
        <v>2.0694237790947811E-2</v>
      </c>
      <c r="BF148" s="75">
        <f t="shared" si="62"/>
        <v>2.0700133583532176E-2</v>
      </c>
      <c r="BG148" s="75">
        <f t="shared" si="62"/>
        <v>2.0709705921592603E-2</v>
      </c>
      <c r="BH148" s="75">
        <f t="shared" si="62"/>
        <v>2.0722830975035578E-2</v>
      </c>
      <c r="BI148" s="75">
        <f t="shared" si="62"/>
        <v>1.4999999999999902E-2</v>
      </c>
    </row>
    <row r="149" spans="1:61">
      <c r="A149" s="74" t="s">
        <v>128</v>
      </c>
      <c r="C149" s="75">
        <f t="shared" ref="C149:K149" si="63">+LN(C27/B27)/10</f>
        <v>1.4817512611635303E-2</v>
      </c>
      <c r="D149" s="75">
        <f t="shared" si="63"/>
        <v>7.6261238462585245E-3</v>
      </c>
      <c r="E149" s="75">
        <f t="shared" si="63"/>
        <v>3.9249343963983019E-3</v>
      </c>
      <c r="F149" s="75">
        <f t="shared" si="63"/>
        <v>2.0200445634761758E-3</v>
      </c>
      <c r="G149" s="75">
        <f t="shared" si="63"/>
        <v>1.039655603460306E-3</v>
      </c>
      <c r="H149" s="75">
        <f t="shared" si="63"/>
        <v>5.3507917268241453E-4</v>
      </c>
      <c r="I149" s="75">
        <f t="shared" si="63"/>
        <v>2.7538900390239421E-4</v>
      </c>
      <c r="J149" s="75">
        <f t="shared" si="63"/>
        <v>1.4173435884293992E-4</v>
      </c>
      <c r="K149" s="75">
        <f t="shared" si="63"/>
        <v>7.2946371103996832E-5</v>
      </c>
    </row>
    <row r="150" spans="1:61">
      <c r="A150" s="74" t="s">
        <v>129</v>
      </c>
      <c r="C150" s="75">
        <f>+C148+C149</f>
        <v>7.8767539143982018E-2</v>
      </c>
      <c r="D150" s="75">
        <f t="shared" ref="D150:K150" si="64">+D148+D149</f>
        <v>6.4051967845413255E-2</v>
      </c>
      <c r="E150" s="75">
        <f t="shared" si="64"/>
        <v>5.4813126380831585E-2</v>
      </c>
      <c r="F150" s="75">
        <f t="shared" si="64"/>
        <v>4.8632403462103534E-2</v>
      </c>
      <c r="G150" s="75">
        <f t="shared" si="64"/>
        <v>4.4249164289129055E-2</v>
      </c>
      <c r="H150" s="75">
        <f t="shared" si="64"/>
        <v>4.0966437534571354E-2</v>
      </c>
      <c r="I150" s="75">
        <f t="shared" si="64"/>
        <v>3.8439302429953581E-2</v>
      </c>
      <c r="J150" s="75">
        <f t="shared" si="64"/>
        <v>3.6541679222963287E-2</v>
      </c>
      <c r="K150" s="75">
        <f t="shared" si="64"/>
        <v>3.5386093915341421E-2</v>
      </c>
    </row>
    <row r="151" spans="1:61">
      <c r="A151" s="74" t="s">
        <v>130</v>
      </c>
      <c r="C151" s="75">
        <f>+C150-C143</f>
        <v>3.0988662432578813E-2</v>
      </c>
      <c r="D151" s="75">
        <f t="shared" ref="D151:K151" si="65">+D150-D143</f>
        <v>2.5229942214646917E-2</v>
      </c>
      <c r="E151" s="75">
        <f t="shared" si="65"/>
        <v>2.1973070807784781E-2</v>
      </c>
      <c r="F151" s="75">
        <f t="shared" si="65"/>
        <v>2.0029333282604752E-2</v>
      </c>
      <c r="G151" s="75">
        <f t="shared" si="65"/>
        <v>1.8817302793580321E-2</v>
      </c>
      <c r="H151" s="75">
        <f t="shared" si="65"/>
        <v>1.7975976005766784E-2</v>
      </c>
      <c r="I151" s="75">
        <f t="shared" si="65"/>
        <v>1.7283064058465428E-2</v>
      </c>
      <c r="J151" s="75">
        <f t="shared" si="65"/>
        <v>1.6503406375967214E-2</v>
      </c>
      <c r="K151" s="75">
        <f t="shared" si="65"/>
        <v>1.6622268394321873E-2</v>
      </c>
    </row>
    <row r="153" spans="1:61">
      <c r="B153" s="75" t="s">
        <v>103</v>
      </c>
    </row>
    <row r="154" spans="1:61">
      <c r="A154" s="74" t="s">
        <v>131</v>
      </c>
      <c r="B154" s="75">
        <f t="shared" ref="B154:BI154" si="66">+$B$9*B98/B102-(1-(1-0.1)^10)/10</f>
        <v>0.10513985811422442</v>
      </c>
      <c r="C154" s="75">
        <f t="shared" si="66"/>
        <v>8.7087499407323313E-2</v>
      </c>
      <c r="D154" s="75">
        <f t="shared" si="66"/>
        <v>7.4651979835044277E-2</v>
      </c>
      <c r="E154" s="75">
        <f t="shared" si="66"/>
        <v>6.5899639032805699E-2</v>
      </c>
      <c r="F154" s="75">
        <f t="shared" si="66"/>
        <v>5.9447793406485025E-2</v>
      </c>
      <c r="G154" s="75">
        <f t="shared" si="66"/>
        <v>5.4491685222006439E-2</v>
      </c>
      <c r="H154" s="75">
        <f t="shared" si="66"/>
        <v>5.0553446433151711E-2</v>
      </c>
      <c r="I154" s="75">
        <f t="shared" si="66"/>
        <v>4.7364083281975639E-2</v>
      </c>
      <c r="J154" s="75">
        <f t="shared" si="66"/>
        <v>4.4831574367263247E-2</v>
      </c>
      <c r="K154" s="75">
        <f t="shared" si="66"/>
        <v>4.3018790344146338E-2</v>
      </c>
      <c r="L154" s="75">
        <f t="shared" si="66"/>
        <v>4.1323614764460934E-2</v>
      </c>
      <c r="M154" s="75">
        <f t="shared" si="66"/>
        <v>3.9743286792267768E-2</v>
      </c>
      <c r="N154" s="75">
        <f t="shared" si="66"/>
        <v>3.8145495046622194E-2</v>
      </c>
      <c r="O154" s="75">
        <f t="shared" si="66"/>
        <v>3.6815441864317816E-2</v>
      </c>
      <c r="P154" s="75">
        <f t="shared" si="66"/>
        <v>3.555754479529015E-2</v>
      </c>
      <c r="Q154" s="75">
        <f t="shared" si="66"/>
        <v>3.4423799736092608E-2</v>
      </c>
      <c r="R154" s="75">
        <f t="shared" si="66"/>
        <v>3.3559696477906964E-2</v>
      </c>
      <c r="S154" s="75">
        <f t="shared" si="66"/>
        <v>3.2801109438888934E-2</v>
      </c>
      <c r="T154" s="75">
        <f t="shared" si="66"/>
        <v>3.209793869669475E-2</v>
      </c>
      <c r="U154" s="75">
        <f t="shared" si="66"/>
        <v>3.1407415200604014E-2</v>
      </c>
      <c r="V154" s="75">
        <f t="shared" si="66"/>
        <v>3.0767905563194045E-2</v>
      </c>
      <c r="W154" s="75">
        <f t="shared" si="66"/>
        <v>3.0166815462779814E-2</v>
      </c>
      <c r="X154" s="75">
        <f t="shared" si="66"/>
        <v>2.9573680875720557E-2</v>
      </c>
      <c r="Y154" s="75">
        <f t="shared" si="66"/>
        <v>2.886197064707216E-2</v>
      </c>
      <c r="Z154" s="75">
        <f t="shared" si="66"/>
        <v>2.8345355569258032E-2</v>
      </c>
      <c r="AA154" s="75">
        <f t="shared" si="66"/>
        <v>2.7943117363527725E-2</v>
      </c>
      <c r="AB154" s="75">
        <f t="shared" si="66"/>
        <v>2.7612220077184044E-2</v>
      </c>
      <c r="AC154" s="75">
        <f t="shared" si="66"/>
        <v>2.732914220702494E-2</v>
      </c>
      <c r="AD154" s="75">
        <f t="shared" si="66"/>
        <v>2.7080616106204741E-2</v>
      </c>
      <c r="AE154" s="75">
        <f t="shared" si="66"/>
        <v>2.6858821033735436E-2</v>
      </c>
      <c r="AF154" s="75">
        <f t="shared" si="66"/>
        <v>2.66588950339543E-2</v>
      </c>
      <c r="AG154" s="75">
        <f t="shared" si="66"/>
        <v>2.6477606716446681E-2</v>
      </c>
      <c r="AH154" s="75">
        <f t="shared" si="66"/>
        <v>2.6312656414741772E-2</v>
      </c>
      <c r="AI154" s="75">
        <f t="shared" si="66"/>
        <v>2.6162299337450817E-2</v>
      </c>
      <c r="AJ154" s="75">
        <f t="shared" si="66"/>
        <v>2.602513968947405E-2</v>
      </c>
      <c r="AK154" s="75">
        <f t="shared" si="66"/>
        <v>2.5900015553339581E-2</v>
      </c>
      <c r="AL154" s="75">
        <f t="shared" si="66"/>
        <v>2.5785932363471334E-2</v>
      </c>
      <c r="AM154" s="75">
        <f t="shared" si="66"/>
        <v>2.5682022716052577E-2</v>
      </c>
      <c r="AN154" s="75">
        <f t="shared" si="66"/>
        <v>2.5587520708654887E-2</v>
      </c>
      <c r="AO154" s="75">
        <f t="shared" si="66"/>
        <v>2.5501744505952231E-2</v>
      </c>
      <c r="AP154" s="75">
        <f t="shared" si="66"/>
        <v>2.5424083733448261E-2</v>
      </c>
      <c r="AQ154" s="75">
        <f t="shared" si="66"/>
        <v>2.5353989841540109E-2</v>
      </c>
      <c r="AR154" s="75">
        <f t="shared" si="66"/>
        <v>2.5290968403176614E-2</v>
      </c>
      <c r="AS154" s="75">
        <f t="shared" si="66"/>
        <v>2.5234572749232714E-2</v>
      </c>
      <c r="AT154" s="75">
        <f t="shared" si="66"/>
        <v>2.5184398585158113E-2</v>
      </c>
      <c r="AU154" s="75">
        <f t="shared" si="66"/>
        <v>2.5140079364689649E-2</v>
      </c>
      <c r="AV154" s="75">
        <f t="shared" si="66"/>
        <v>2.5101282271239797E-2</v>
      </c>
      <c r="AW154" s="75">
        <f t="shared" si="66"/>
        <v>2.5067704701373081E-2</v>
      </c>
      <c r="AX154" s="75">
        <f t="shared" si="66"/>
        <v>2.5039071171573987E-2</v>
      </c>
      <c r="AY154" s="75">
        <f t="shared" si="66"/>
        <v>2.5015130586809597E-2</v>
      </c>
      <c r="AZ154" s="75">
        <f t="shared" si="66"/>
        <v>2.4995653821204805E-2</v>
      </c>
      <c r="BA154" s="75">
        <f t="shared" si="66"/>
        <v>2.4980431569709541E-2</v>
      </c>
      <c r="BB154" s="75">
        <f t="shared" si="66"/>
        <v>2.4969272436128592E-2</v>
      </c>
      <c r="BC154" s="75">
        <f t="shared" si="66"/>
        <v>2.4962001228020531E-2</v>
      </c>
      <c r="BD154" s="75">
        <f t="shared" si="66"/>
        <v>2.495845743315063E-2</v>
      </c>
      <c r="BE154" s="75">
        <f t="shared" si="66"/>
        <v>2.4958493855642208E-2</v>
      </c>
      <c r="BF154" s="75">
        <f t="shared" si="66"/>
        <v>2.4961975392893437E-2</v>
      </c>
      <c r="BG154" s="75">
        <f t="shared" si="66"/>
        <v>2.4968777936803146E-2</v>
      </c>
      <c r="BH154" s="75">
        <f t="shared" si="66"/>
        <v>2.4978787384967727E-2</v>
      </c>
      <c r="BI154" s="75">
        <f t="shared" si="66"/>
        <v>2.4991898749333927E-2</v>
      </c>
    </row>
    <row r="155" spans="1:61">
      <c r="A155" s="74" t="s">
        <v>132</v>
      </c>
      <c r="B155" s="75">
        <v>1</v>
      </c>
      <c r="C155" s="75">
        <f t="shared" ref="C155:BG155" si="67">+B155/(1+C145)^10</f>
        <v>0.5858574792246084</v>
      </c>
      <c r="D155" s="75">
        <f t="shared" si="67"/>
        <v>0.38344053921383636</v>
      </c>
      <c r="E155" s="75">
        <f t="shared" si="67"/>
        <v>0.26965520865608628</v>
      </c>
      <c r="F155" s="75">
        <f t="shared" si="67"/>
        <v>0.19924856256243442</v>
      </c>
      <c r="G155" s="75">
        <f t="shared" si="67"/>
        <v>0.15262191645310727</v>
      </c>
      <c r="H155" s="75">
        <f t="shared" si="67"/>
        <v>0.12014947000725372</v>
      </c>
      <c r="I155" s="75">
        <f t="shared" si="67"/>
        <v>9.6583116560363447E-2</v>
      </c>
      <c r="J155" s="75">
        <f t="shared" si="67"/>
        <v>7.8769348492328931E-2</v>
      </c>
      <c r="K155" s="75">
        <f t="shared" si="67"/>
        <v>6.4998972447041753E-2</v>
      </c>
      <c r="L155" s="75">
        <f t="shared" si="67"/>
        <v>5.4287374396682166E-2</v>
      </c>
      <c r="M155" s="75">
        <f t="shared" si="67"/>
        <v>4.590022877913482E-2</v>
      </c>
      <c r="N155" s="75">
        <f t="shared" si="67"/>
        <v>3.9243649470498292E-2</v>
      </c>
      <c r="O155" s="75">
        <f t="shared" si="67"/>
        <v>3.38780694574519E-2</v>
      </c>
      <c r="P155" s="75">
        <f t="shared" si="67"/>
        <v>2.9520233069309315E-2</v>
      </c>
      <c r="Q155" s="75">
        <f t="shared" si="67"/>
        <v>2.5907837041950731E-2</v>
      </c>
      <c r="R155" s="75">
        <f t="shared" si="67"/>
        <v>2.2863523186456784E-2</v>
      </c>
      <c r="S155" s="75">
        <f t="shared" si="67"/>
        <v>2.0286519201682778E-2</v>
      </c>
      <c r="T155" s="75">
        <f t="shared" si="67"/>
        <v>1.8098944425687023E-2</v>
      </c>
      <c r="U155" s="75">
        <f t="shared" si="67"/>
        <v>1.6233525679589519E-2</v>
      </c>
      <c r="V155" s="75">
        <f t="shared" si="67"/>
        <v>1.463205965353679E-2</v>
      </c>
      <c r="W155" s="75">
        <f t="shared" si="67"/>
        <v>1.3255253576135138E-2</v>
      </c>
      <c r="X155" s="75">
        <f t="shared" si="67"/>
        <v>1.2041814253037644E-2</v>
      </c>
      <c r="Y155" s="75">
        <f t="shared" si="67"/>
        <v>1.096606274202872E-2</v>
      </c>
      <c r="Z155" s="75">
        <f t="shared" si="67"/>
        <v>1.0027792444002594E-2</v>
      </c>
      <c r="AA155" s="75">
        <f t="shared" si="67"/>
        <v>9.2015950458920904E-3</v>
      </c>
      <c r="AB155" s="75">
        <f t="shared" si="67"/>
        <v>8.4688189681258429E-3</v>
      </c>
      <c r="AC155" s="75">
        <f t="shared" si="67"/>
        <v>7.8151150592427141E-3</v>
      </c>
      <c r="AD155" s="75">
        <f t="shared" si="67"/>
        <v>7.2290739541326469E-3</v>
      </c>
      <c r="AE155" s="75">
        <f t="shared" si="67"/>
        <v>6.7014140901962387E-3</v>
      </c>
      <c r="AF155" s="75">
        <f t="shared" si="67"/>
        <v>6.2244628794305718E-3</v>
      </c>
      <c r="AG155" s="75">
        <f t="shared" si="67"/>
        <v>5.7918041942084794E-3</v>
      </c>
      <c r="AH155" s="75">
        <f t="shared" si="67"/>
        <v>5.3980253379368364E-3</v>
      </c>
      <c r="AI155" s="75">
        <f t="shared" si="67"/>
        <v>5.0385280406939686E-3</v>
      </c>
      <c r="AJ155" s="75">
        <f t="shared" si="67"/>
        <v>4.7093829224109235E-3</v>
      </c>
      <c r="AK155" s="75">
        <f t="shared" si="67"/>
        <v>4.4072149493664652E-3</v>
      </c>
      <c r="AL155" s="75">
        <f t="shared" si="67"/>
        <v>4.1291118411697515E-3</v>
      </c>
      <c r="AM155" s="75">
        <f t="shared" si="67"/>
        <v>3.8725499606193071E-3</v>
      </c>
      <c r="AN155" s="75">
        <f t="shared" si="67"/>
        <v>3.6353338012475173E-3</v>
      </c>
      <c r="AO155" s="75">
        <f t="shared" si="67"/>
        <v>3.4155462140098569E-3</v>
      </c>
      <c r="AP155" s="75">
        <f t="shared" si="67"/>
        <v>3.2115072138601069E-3</v>
      </c>
      <c r="AQ155" s="75">
        <f t="shared" si="67"/>
        <v>3.0217397029474878E-3</v>
      </c>
      <c r="AR155" s="75">
        <f t="shared" si="67"/>
        <v>2.8449408103908939E-3</v>
      </c>
      <c r="AS155" s="75">
        <f t="shared" si="67"/>
        <v>2.6799578211190345E-3</v>
      </c>
      <c r="AT155" s="75">
        <f t="shared" si="67"/>
        <v>2.5257678745245205E-3</v>
      </c>
      <c r="AU155" s="75">
        <f t="shared" si="67"/>
        <v>2.3814607750350892E-3</v>
      </c>
      <c r="AV155" s="75">
        <f t="shared" si="67"/>
        <v>2.2462243830564674E-3</v>
      </c>
      <c r="AW155" s="75">
        <f t="shared" si="67"/>
        <v>2.1193321545244542E-3</v>
      </c>
      <c r="AX155" s="75">
        <f t="shared" si="67"/>
        <v>2.0001324766569248E-3</v>
      </c>
      <c r="AY155" s="75">
        <f t="shared" si="67"/>
        <v>1.888039510981055E-3</v>
      </c>
      <c r="AZ155" s="75">
        <f t="shared" si="67"/>
        <v>1.7825253057690057E-3</v>
      </c>
      <c r="BA155" s="75">
        <f t="shared" si="67"/>
        <v>1.6831129812760791E-3</v>
      </c>
      <c r="BB155" s="75">
        <f t="shared" si="67"/>
        <v>1.5893708246667259E-3</v>
      </c>
      <c r="BC155" s="75">
        <f t="shared" si="67"/>
        <v>1.5009071588118906E-3</v>
      </c>
      <c r="BD155" s="75">
        <f t="shared" si="67"/>
        <v>1.417365871479145E-3</v>
      </c>
      <c r="BE155" s="75">
        <f t="shared" si="67"/>
        <v>1.3384225097849227E-3</v>
      </c>
      <c r="BF155" s="75">
        <f t="shared" si="67"/>
        <v>1.2637808599030877E-3</v>
      </c>
      <c r="BG155" s="75">
        <f t="shared" si="67"/>
        <v>1.1931699445354644E-3</v>
      </c>
      <c r="BH155" s="75">
        <f>+BG155</f>
        <v>1.1931699445354644E-3</v>
      </c>
      <c r="BI155" s="75">
        <f>+BH155</f>
        <v>1.1931699445354644E-3</v>
      </c>
    </row>
    <row r="156" spans="1:61">
      <c r="A156" s="74" t="s">
        <v>130</v>
      </c>
      <c r="B156" s="75">
        <f>+B154-C145</f>
        <v>5.021675856375242E-2</v>
      </c>
      <c r="C156" s="75">
        <f t="shared" ref="C156:K156" si="68">+C154-D145</f>
        <v>4.3787048236238538E-2</v>
      </c>
      <c r="D156" s="75">
        <f t="shared" si="68"/>
        <v>3.8820939233137702E-2</v>
      </c>
      <c r="E156" s="75">
        <f t="shared" si="68"/>
        <v>3.5178076156532907E-2</v>
      </c>
      <c r="F156" s="75">
        <f t="shared" si="68"/>
        <v>3.2430327568961269E-2</v>
      </c>
      <c r="G156" s="75">
        <f t="shared" si="68"/>
        <v>3.0280523709829789E-2</v>
      </c>
      <c r="H156" s="75">
        <f t="shared" si="68"/>
        <v>2.8480096483005347E-2</v>
      </c>
      <c r="I156" s="75">
        <f t="shared" si="68"/>
        <v>2.6766827672733525E-2</v>
      </c>
      <c r="J156" s="75">
        <f t="shared" si="68"/>
        <v>2.5430525183255434E-2</v>
      </c>
      <c r="K156" s="75">
        <f t="shared" si="68"/>
        <v>2.4847691315581517E-2</v>
      </c>
    </row>
    <row r="157" spans="1:61">
      <c r="A157" s="74" t="s">
        <v>92</v>
      </c>
      <c r="C157" s="75">
        <f>+EXP(C142-0.1)</f>
        <v>1.0541881173798886</v>
      </c>
      <c r="D157" s="75">
        <f>+EXP(D142-0.1)</f>
        <v>1.0415178574100856</v>
      </c>
    </row>
    <row r="158" spans="1:61">
      <c r="A158" s="74" t="s">
        <v>106</v>
      </c>
    </row>
    <row r="159" spans="1:61">
      <c r="A159" s="74" t="s">
        <v>109</v>
      </c>
      <c r="B159" s="75">
        <f>+SUMPRODUCT(Base!B155:U155*B125:U125)*10</f>
        <v>4866.649962736582</v>
      </c>
    </row>
    <row r="160" spans="1:61">
      <c r="A160" s="74" t="s">
        <v>107</v>
      </c>
      <c r="B160" s="75">
        <f>+SUMPRODUCT(Base!B155:AE155*B125:AE125)*10</f>
        <v>6323.0274318600505</v>
      </c>
    </row>
    <row r="161" spans="1:122">
      <c r="A161" s="74" t="s">
        <v>108</v>
      </c>
      <c r="B161" s="75">
        <f>+SUMPRODUCT(Base!B155:BI155*B125:BI125)*10</f>
        <v>9473.1645868654687</v>
      </c>
    </row>
    <row r="163" spans="1:122" s="127" customFormat="1" ht="15">
      <c r="A163" s="126" t="s">
        <v>140</v>
      </c>
      <c r="B163" s="127">
        <v>1</v>
      </c>
      <c r="C163" s="127">
        <f t="shared" ref="C163:BI163" si="69">+B163/(1+B107)^10</f>
        <v>0.53800672294584539</v>
      </c>
      <c r="D163" s="127">
        <f t="shared" si="69"/>
        <v>0.31074026506530128</v>
      </c>
      <c r="E163" s="127">
        <f t="shared" si="69"/>
        <v>0.18916135204858686</v>
      </c>
      <c r="F163" s="127">
        <f t="shared" si="69"/>
        <v>0.11994270019426083</v>
      </c>
      <c r="G163" s="127">
        <f t="shared" si="69"/>
        <v>7.8570307403888623E-2</v>
      </c>
      <c r="H163" s="127">
        <f t="shared" si="69"/>
        <v>5.2859630104036701E-2</v>
      </c>
      <c r="I163" s="127">
        <f t="shared" si="69"/>
        <v>3.6346687114997306E-2</v>
      </c>
      <c r="J163" s="127">
        <f t="shared" si="69"/>
        <v>2.5420905743099697E-2</v>
      </c>
      <c r="K163" s="127">
        <f t="shared" si="69"/>
        <v>1.7966923902744195E-2</v>
      </c>
      <c r="L163" s="127">
        <f t="shared" si="69"/>
        <v>1.2856937632454803E-2</v>
      </c>
      <c r="M163" s="127">
        <f t="shared" si="69"/>
        <v>9.3083042589578308E-3</v>
      </c>
      <c r="N163" s="127">
        <f t="shared" si="69"/>
        <v>6.8272952450910817E-3</v>
      </c>
      <c r="O163" s="127">
        <f t="shared" si="69"/>
        <v>5.0553982304524731E-3</v>
      </c>
      <c r="P163" s="127">
        <f t="shared" si="69"/>
        <v>3.7811121691614397E-3</v>
      </c>
      <c r="Q163" s="127">
        <f t="shared" si="69"/>
        <v>2.8531842613362794E-3</v>
      </c>
      <c r="R163" s="127">
        <f t="shared" si="69"/>
        <v>2.1651604145650522E-3</v>
      </c>
      <c r="S163" s="127">
        <f t="shared" si="69"/>
        <v>1.6521862066447217E-3</v>
      </c>
      <c r="T163" s="127">
        <f t="shared" si="69"/>
        <v>1.2675925603447579E-3</v>
      </c>
      <c r="U163" s="127">
        <f t="shared" si="69"/>
        <v>9.7806131281129934E-4</v>
      </c>
      <c r="V163" s="127">
        <f t="shared" si="69"/>
        <v>7.5851789604427654E-4</v>
      </c>
      <c r="W163" s="127">
        <f t="shared" si="69"/>
        <v>5.911035053754734E-4</v>
      </c>
      <c r="X163" s="127">
        <f t="shared" si="69"/>
        <v>4.6311375009067075E-4</v>
      </c>
      <c r="Y163" s="127">
        <f t="shared" si="69"/>
        <v>3.6295419626509545E-4</v>
      </c>
      <c r="Z163" s="127">
        <f t="shared" si="69"/>
        <v>2.8576290639094966E-4</v>
      </c>
      <c r="AA163" s="127">
        <f t="shared" si="69"/>
        <v>2.2583674864828837E-4</v>
      </c>
      <c r="AB163" s="127">
        <f t="shared" si="69"/>
        <v>1.7905294163159639E-4</v>
      </c>
      <c r="AC163" s="127">
        <f t="shared" si="69"/>
        <v>1.4236269832797999E-4</v>
      </c>
      <c r="AD163" s="127">
        <f t="shared" si="69"/>
        <v>1.1347692221164178E-4</v>
      </c>
      <c r="AE163" s="127">
        <f t="shared" si="69"/>
        <v>9.0658445701526425E-5</v>
      </c>
      <c r="AF163" s="127">
        <f t="shared" si="69"/>
        <v>7.2578343145772439E-5</v>
      </c>
      <c r="AG163" s="127">
        <f t="shared" si="69"/>
        <v>5.821351732236441E-5</v>
      </c>
      <c r="AH163" s="127">
        <f t="shared" si="69"/>
        <v>4.6772126592220131E-5</v>
      </c>
      <c r="AI163" s="127">
        <f t="shared" si="69"/>
        <v>3.7638487238526843E-5</v>
      </c>
      <c r="AJ163" s="127">
        <f t="shared" si="69"/>
        <v>3.0331921173350969E-5</v>
      </c>
      <c r="AK163" s="127">
        <f t="shared" si="69"/>
        <v>2.4475760252696878E-5</v>
      </c>
      <c r="AL163" s="127">
        <f t="shared" si="69"/>
        <v>1.9773839625435295E-5</v>
      </c>
      <c r="AM163" s="127">
        <f t="shared" si="69"/>
        <v>1.5992565734684528E-5</v>
      </c>
      <c r="AN163" s="127">
        <f t="shared" si="69"/>
        <v>1.2947165881083707E-5</v>
      </c>
      <c r="AO163" s="127">
        <f t="shared" si="69"/>
        <v>1.0491094814932681E-5</v>
      </c>
      <c r="AP163" s="127">
        <f t="shared" si="69"/>
        <v>8.5078384690984106E-6</v>
      </c>
      <c r="AQ163" s="127">
        <f t="shared" si="69"/>
        <v>6.9045472130903189E-6</v>
      </c>
      <c r="AR163" s="127">
        <f t="shared" si="69"/>
        <v>5.6070719959614487E-6</v>
      </c>
      <c r="AS163" s="127">
        <f t="shared" si="69"/>
        <v>4.5560809280939416E-6</v>
      </c>
      <c r="AT163" s="127">
        <f t="shared" si="69"/>
        <v>3.704011351567265E-6</v>
      </c>
      <c r="AU163" s="127">
        <f t="shared" si="69"/>
        <v>3.0126704430796762E-6</v>
      </c>
      <c r="AV163" s="127">
        <f t="shared" si="69"/>
        <v>2.4513410274786249E-6</v>
      </c>
      <c r="AW163" s="127">
        <f t="shared" si="69"/>
        <v>1.9952822750540995E-6</v>
      </c>
      <c r="AX163" s="127">
        <f t="shared" si="69"/>
        <v>1.6245400235102625E-6</v>
      </c>
      <c r="AY163" s="127">
        <f t="shared" si="69"/>
        <v>1.3230005950755274E-6</v>
      </c>
      <c r="AZ163" s="127">
        <f t="shared" si="69"/>
        <v>1.0776366384212835E-6</v>
      </c>
      <c r="BA163" s="127">
        <f t="shared" si="69"/>
        <v>8.7790480318310793E-7</v>
      </c>
      <c r="BB163" s="127">
        <f t="shared" si="69"/>
        <v>7.1526376439429861E-7</v>
      </c>
      <c r="BC163" s="127">
        <f t="shared" si="69"/>
        <v>5.8278786405452994E-7</v>
      </c>
      <c r="BD163" s="127">
        <f t="shared" si="69"/>
        <v>4.7485688597921936E-7</v>
      </c>
      <c r="BE163" s="127">
        <f t="shared" si="69"/>
        <v>3.8690657489684248E-7</v>
      </c>
      <c r="BF163" s="127">
        <f t="shared" si="69"/>
        <v>3.1522771497340239E-7</v>
      </c>
      <c r="BG163" s="127">
        <f t="shared" si="69"/>
        <v>2.5680409749776686E-7</v>
      </c>
      <c r="BH163" s="127">
        <f t="shared" si="69"/>
        <v>2.0918168620594444E-7</v>
      </c>
      <c r="BI163" s="127">
        <f t="shared" si="69"/>
        <v>1.8024500448005484E-7</v>
      </c>
    </row>
    <row r="164" spans="1:122" s="81" customFormat="1" ht="15">
      <c r="A164" s="107"/>
      <c r="C164" s="81">
        <f>-LN(C163/B163)/10*100</f>
        <v>6.1988422271656054</v>
      </c>
      <c r="D164" s="81">
        <f t="shared" ref="D164:J164" si="70">-LN(D163/C163)/10*100</f>
        <v>5.4891365358895117</v>
      </c>
      <c r="E164" s="81">
        <f t="shared" si="70"/>
        <v>4.9635703728118443</v>
      </c>
      <c r="F164" s="81">
        <f t="shared" si="70"/>
        <v>4.5558623503321032</v>
      </c>
      <c r="G164" s="81">
        <f t="shared" si="70"/>
        <v>4.2302027069789006</v>
      </c>
      <c r="H164" s="81">
        <f t="shared" si="70"/>
        <v>3.9635394816616749</v>
      </c>
      <c r="I164" s="81">
        <f t="shared" si="70"/>
        <v>3.7453685018652831</v>
      </c>
      <c r="J164" s="81">
        <f t="shared" si="70"/>
        <v>3.5753116506395748</v>
      </c>
    </row>
    <row r="165" spans="1:122" s="81" customFormat="1" ht="15">
      <c r="A165" s="107" t="s">
        <v>106</v>
      </c>
    </row>
    <row r="166" spans="1:122" s="81" customFormat="1" ht="15">
      <c r="A166" s="107" t="s">
        <v>109</v>
      </c>
      <c r="B166" s="81">
        <f>+SUMPRODUCT(Base!B163:U163*B125:U125)*10</f>
        <v>2215.905779780021</v>
      </c>
    </row>
    <row r="167" spans="1:122" s="81" customFormat="1" ht="15">
      <c r="A167" s="107" t="s">
        <v>107</v>
      </c>
      <c r="B167" s="81">
        <f>+SUMPRODUCT(Base!B163:AE163*B125:AE125)*10</f>
        <v>2258.8124588870405</v>
      </c>
    </row>
    <row r="168" spans="1:122" s="81" customFormat="1" ht="15">
      <c r="A168" s="107" t="s">
        <v>108</v>
      </c>
      <c r="B168" s="81">
        <f>+SUMPRODUCT(Base!B163:BI163*B125:BI125)*10</f>
        <v>2268.7363846279654</v>
      </c>
    </row>
    <row r="171" spans="1:122" ht="18.75">
      <c r="A171" s="265" t="s">
        <v>261</v>
      </c>
    </row>
    <row r="172" spans="1:122" s="150" customFormat="1" ht="16.5">
      <c r="A172" s="266" t="s">
        <v>262</v>
      </c>
      <c r="B172" s="277" t="s">
        <v>276</v>
      </c>
      <c r="C172" s="277" t="s">
        <v>277</v>
      </c>
      <c r="D172" s="277" t="s">
        <v>263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  <c r="AY172" s="277"/>
      <c r="AZ172" s="277"/>
      <c r="BA172" s="277"/>
      <c r="BB172" s="277"/>
      <c r="BC172" s="277"/>
      <c r="BD172" s="277"/>
      <c r="BE172" s="277"/>
      <c r="BF172" s="277"/>
      <c r="BG172" s="277"/>
      <c r="BH172" s="277"/>
      <c r="BI172" s="277"/>
      <c r="BJ172" s="277"/>
      <c r="BK172" s="277"/>
      <c r="BL172" s="277"/>
      <c r="BM172" s="277"/>
      <c r="BN172" s="277"/>
      <c r="BO172" s="277"/>
      <c r="BP172" s="277"/>
      <c r="BQ172" s="277"/>
      <c r="BR172" s="277"/>
      <c r="BS172" s="277"/>
      <c r="BT172" s="277"/>
      <c r="BU172" s="277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7"/>
      <c r="DB172" s="277"/>
      <c r="DC172" s="277"/>
      <c r="DD172" s="277"/>
      <c r="DE172" s="277"/>
      <c r="DF172" s="277"/>
      <c r="DG172" s="277"/>
      <c r="DH172" s="277"/>
      <c r="DI172" s="277"/>
      <c r="DJ172" s="277"/>
      <c r="DK172" s="277"/>
      <c r="DL172" s="277"/>
      <c r="DM172" s="277"/>
      <c r="DN172" s="277"/>
      <c r="DO172" s="277"/>
      <c r="DP172" s="277"/>
      <c r="DQ172" s="277"/>
      <c r="DR172" s="277"/>
    </row>
    <row r="173" spans="1:122" s="65" customFormat="1" ht="16.5">
      <c r="A173" s="150" t="s">
        <v>264</v>
      </c>
      <c r="B173" s="260">
        <v>0.5</v>
      </c>
      <c r="C173" s="259">
        <v>7.7932261181183002E-3</v>
      </c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  <c r="CL173" s="257"/>
      <c r="CM173" s="257"/>
      <c r="CN173" s="257"/>
      <c r="CO173" s="257"/>
      <c r="CP173" s="257"/>
      <c r="CQ173" s="257"/>
      <c r="CR173" s="257"/>
      <c r="CS173" s="257"/>
      <c r="CT173" s="257"/>
      <c r="CU173" s="257"/>
      <c r="CV173" s="257"/>
      <c r="CW173" s="257"/>
      <c r="CX173" s="257"/>
      <c r="CY173" s="257"/>
      <c r="CZ173" s="257"/>
      <c r="DA173" s="257"/>
      <c r="DB173" s="257"/>
      <c r="DC173" s="257"/>
      <c r="DD173" s="257"/>
      <c r="DE173" s="257"/>
      <c r="DF173" s="257"/>
      <c r="DG173" s="257"/>
      <c r="DH173" s="257"/>
      <c r="DI173" s="257"/>
      <c r="DJ173" s="257"/>
      <c r="DK173" s="257"/>
      <c r="DL173" s="257"/>
      <c r="DM173" s="257"/>
      <c r="DN173" s="257"/>
      <c r="DO173" s="257"/>
      <c r="DP173" s="257"/>
      <c r="DQ173" s="257"/>
      <c r="DR173" s="257"/>
    </row>
    <row r="174" spans="1:122" s="65" customFormat="1" ht="16.5">
      <c r="A174" s="150" t="s">
        <v>265</v>
      </c>
      <c r="B174" s="260">
        <v>0.26</v>
      </c>
      <c r="C174" s="259">
        <v>3.1403152207182497E-2</v>
      </c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  <c r="CL174" s="257"/>
      <c r="CM174" s="257"/>
      <c r="CN174" s="257"/>
      <c r="CO174" s="257"/>
      <c r="CP174" s="257"/>
      <c r="CQ174" s="257"/>
      <c r="CR174" s="257"/>
      <c r="CS174" s="257"/>
      <c r="CT174" s="257"/>
      <c r="CU174" s="257"/>
      <c r="CV174" s="257"/>
      <c r="CW174" s="257"/>
      <c r="CX174" s="257"/>
      <c r="CY174" s="257"/>
      <c r="CZ174" s="257"/>
      <c r="DA174" s="257"/>
      <c r="DB174" s="257"/>
      <c r="DC174" s="257"/>
      <c r="DD174" s="257"/>
      <c r="DE174" s="257"/>
      <c r="DF174" s="257"/>
      <c r="DG174" s="257"/>
      <c r="DH174" s="257"/>
      <c r="DI174" s="257"/>
      <c r="DJ174" s="257"/>
      <c r="DK174" s="257"/>
      <c r="DL174" s="257"/>
      <c r="DM174" s="257"/>
      <c r="DN174" s="257"/>
      <c r="DO174" s="257"/>
      <c r="DP174" s="257"/>
      <c r="DQ174" s="257"/>
      <c r="DR174" s="257"/>
    </row>
    <row r="175" spans="1:122" s="65" customFormat="1" ht="16.5">
      <c r="A175" s="150" t="s">
        <v>266</v>
      </c>
      <c r="B175" s="260">
        <v>7.3</v>
      </c>
      <c r="C175" s="259">
        <v>1.7607798289603967E-3</v>
      </c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  <c r="CL175" s="257"/>
      <c r="CM175" s="257"/>
      <c r="CN175" s="257"/>
      <c r="CO175" s="257"/>
      <c r="CP175" s="257"/>
      <c r="CQ175" s="257"/>
      <c r="CR175" s="257"/>
      <c r="CS175" s="257"/>
      <c r="CT175" s="257"/>
      <c r="CU175" s="257"/>
      <c r="CV175" s="257"/>
      <c r="CW175" s="257"/>
      <c r="CX175" s="257"/>
      <c r="CY175" s="257"/>
      <c r="CZ175" s="257"/>
      <c r="DA175" s="257"/>
      <c r="DB175" s="257"/>
      <c r="DC175" s="257"/>
      <c r="DD175" s="257"/>
      <c r="DE175" s="257"/>
      <c r="DF175" s="257"/>
      <c r="DG175" s="257"/>
      <c r="DH175" s="257"/>
      <c r="DI175" s="257"/>
      <c r="DJ175" s="257"/>
      <c r="DK175" s="257"/>
      <c r="DL175" s="257"/>
      <c r="DM175" s="257"/>
      <c r="DN175" s="257"/>
      <c r="DO175" s="257"/>
      <c r="DP175" s="257"/>
      <c r="DQ175" s="257"/>
      <c r="DR175" s="257"/>
    </row>
    <row r="176" spans="1:122" s="65" customFormat="1" ht="16.5">
      <c r="A176" s="150" t="s">
        <v>267</v>
      </c>
      <c r="B176" s="260">
        <v>56.6</v>
      </c>
      <c r="C176" s="259">
        <v>9.936641385989332E-5</v>
      </c>
      <c r="D176" s="261">
        <v>3</v>
      </c>
      <c r="E176" s="257"/>
      <c r="F176" s="258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  <c r="CL176" s="257"/>
      <c r="CM176" s="257"/>
      <c r="CN176" s="257"/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257"/>
      <c r="CY176" s="257"/>
      <c r="CZ176" s="257"/>
      <c r="DA176" s="257"/>
      <c r="DB176" s="257"/>
      <c r="DC176" s="257"/>
      <c r="DD176" s="257"/>
      <c r="DE176" s="257"/>
      <c r="DF176" s="257"/>
      <c r="DG176" s="257"/>
      <c r="DH176" s="257"/>
      <c r="DI176" s="257"/>
      <c r="DJ176" s="257"/>
      <c r="DK176" s="257"/>
      <c r="DL176" s="257"/>
      <c r="DM176" s="257"/>
      <c r="DN176" s="257"/>
      <c r="DO176" s="257"/>
      <c r="DP176" s="257"/>
      <c r="DQ176" s="257"/>
      <c r="DR176" s="257"/>
    </row>
    <row r="177" spans="1:122" s="65" customFormat="1" ht="16.5">
      <c r="A177" s="150" t="s">
        <v>268</v>
      </c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  <c r="CL177" s="257"/>
      <c r="CM177" s="257"/>
      <c r="CN177" s="257"/>
      <c r="CO177" s="257"/>
      <c r="CP177" s="257"/>
      <c r="CQ177" s="257"/>
      <c r="CR177" s="257"/>
      <c r="CS177" s="257"/>
      <c r="CT177" s="257"/>
      <c r="CU177" s="257"/>
      <c r="CV177" s="257"/>
      <c r="CW177" s="257"/>
      <c r="CX177" s="257"/>
      <c r="CY177" s="257"/>
      <c r="CZ177" s="257"/>
      <c r="DA177" s="257"/>
      <c r="DB177" s="257"/>
      <c r="DC177" s="257"/>
      <c r="DD177" s="257"/>
      <c r="DE177" s="257"/>
      <c r="DF177" s="257"/>
      <c r="DG177" s="257"/>
      <c r="DH177" s="257"/>
      <c r="DI177" s="257"/>
      <c r="DJ177" s="257"/>
      <c r="DK177" s="257"/>
      <c r="DL177" s="257"/>
      <c r="DM177" s="257"/>
      <c r="DN177" s="257"/>
      <c r="DO177" s="257"/>
      <c r="DP177" s="257"/>
      <c r="DQ177" s="257"/>
      <c r="DR177" s="257"/>
    </row>
    <row r="178" spans="1:122" s="268" customFormat="1" ht="15.75" customHeight="1">
      <c r="A178" s="267" t="s">
        <v>270</v>
      </c>
      <c r="B178" s="276">
        <v>0.1</v>
      </c>
      <c r="C178" s="276">
        <f t="shared" ref="C178:BN178" si="71">+B178+$C173*C121</f>
        <v>0.10763736159575595</v>
      </c>
      <c r="D178" s="276">
        <f t="shared" si="71"/>
        <v>0.11807376424276333</v>
      </c>
      <c r="E178" s="276">
        <f t="shared" si="71"/>
        <v>0.1309491466090994</v>
      </c>
      <c r="F178" s="276">
        <f t="shared" si="71"/>
        <v>0.14590005964244562</v>
      </c>
      <c r="G178" s="276">
        <f t="shared" si="71"/>
        <v>0.16254671436114027</v>
      </c>
      <c r="H178" s="276">
        <f t="shared" si="71"/>
        <v>0.18049057087021514</v>
      </c>
      <c r="I178" s="276">
        <f t="shared" si="71"/>
        <v>0.19931978201853659</v>
      </c>
      <c r="J178" s="276">
        <f t="shared" si="71"/>
        <v>0.21863264461860318</v>
      </c>
      <c r="K178" s="276">
        <f t="shared" si="71"/>
        <v>0.23811570991382991</v>
      </c>
      <c r="L178" s="276">
        <f t="shared" si="71"/>
        <v>0.25758761812328623</v>
      </c>
      <c r="M178" s="276">
        <f t="shared" si="71"/>
        <v>0.2770566917890821</v>
      </c>
      <c r="N178" s="276">
        <f t="shared" si="71"/>
        <v>0.29653715822811866</v>
      </c>
      <c r="O178" s="276">
        <f t="shared" si="71"/>
        <v>0.31602022352333714</v>
      </c>
      <c r="P178" s="276">
        <f t="shared" si="71"/>
        <v>0.33547029364065445</v>
      </c>
      <c r="Q178" s="276">
        <f t="shared" si="71"/>
        <v>0.35478372657288526</v>
      </c>
      <c r="R178" s="276">
        <f t="shared" si="71"/>
        <v>0.37383291089573684</v>
      </c>
      <c r="S178" s="276">
        <f t="shared" si="71"/>
        <v>0.39253655106932528</v>
      </c>
      <c r="T178" s="276">
        <f t="shared" si="71"/>
        <v>0.41087341661045668</v>
      </c>
      <c r="U178" s="276">
        <f t="shared" si="71"/>
        <v>0.42885939665068479</v>
      </c>
      <c r="V178" s="276">
        <f t="shared" si="71"/>
        <v>0.44652068252349136</v>
      </c>
      <c r="W178" s="276">
        <f t="shared" si="71"/>
        <v>0.46388816033058367</v>
      </c>
      <c r="X178" s="276">
        <f t="shared" si="71"/>
        <v>0.48099390067788983</v>
      </c>
      <c r="Y178" s="276">
        <f t="shared" si="71"/>
        <v>0.49786904564635315</v>
      </c>
      <c r="Z178" s="276">
        <f t="shared" si="71"/>
        <v>0.51454261665542633</v>
      </c>
      <c r="AA178" s="276">
        <f t="shared" si="71"/>
        <v>0.53104092007364978</v>
      </c>
      <c r="AB178" s="276">
        <f t="shared" si="71"/>
        <v>0.54738733240622683</v>
      </c>
      <c r="AC178" s="276">
        <f t="shared" si="71"/>
        <v>0.56360231735357336</v>
      </c>
      <c r="AD178" s="276">
        <f t="shared" si="71"/>
        <v>0.57970358244347264</v>
      </c>
      <c r="AE178" s="276">
        <f t="shared" si="71"/>
        <v>0.59570630733271301</v>
      </c>
      <c r="AF178" s="276">
        <f t="shared" si="71"/>
        <v>0.61162340026317896</v>
      </c>
      <c r="AG178" s="276">
        <f t="shared" si="71"/>
        <v>0.62746576276443178</v>
      </c>
      <c r="AH178" s="276">
        <f t="shared" si="71"/>
        <v>0.64324254490050137</v>
      </c>
      <c r="AI178" s="276">
        <f t="shared" si="71"/>
        <v>0.65896138249118463</v>
      </c>
      <c r="AJ178" s="276">
        <f t="shared" si="71"/>
        <v>0.67462861213509873</v>
      </c>
      <c r="AK178" s="276">
        <f t="shared" si="71"/>
        <v>0.69024946265324005</v>
      </c>
      <c r="AL178" s="276">
        <f t="shared" si="71"/>
        <v>0.70582822328341599</v>
      </c>
      <c r="AM178" s="276">
        <f t="shared" si="71"/>
        <v>0.72136838994878894</v>
      </c>
      <c r="AN178" s="276">
        <f t="shared" si="71"/>
        <v>0.73687279144512852</v>
      </c>
      <c r="AO178" s="276">
        <f t="shared" si="71"/>
        <v>0.75234369760955633</v>
      </c>
      <c r="AP178" s="276">
        <f t="shared" si="71"/>
        <v>0.76778291156242429</v>
      </c>
      <c r="AQ178" s="276">
        <f t="shared" si="71"/>
        <v>0.78319184802975239</v>
      </c>
      <c r="AR178" s="276">
        <f t="shared" si="71"/>
        <v>0.79857159960677948</v>
      </c>
      <c r="AS178" s="276">
        <f t="shared" si="71"/>
        <v>0.81392299264644141</v>
      </c>
      <c r="AT178" s="276">
        <f t="shared" si="71"/>
        <v>0.82924663427075918</v>
      </c>
      <c r="AU178" s="276">
        <f t="shared" si="71"/>
        <v>0.844542951820899</v>
      </c>
      <c r="AV178" s="276">
        <f t="shared" si="71"/>
        <v>0.85981222589039319</v>
      </c>
      <c r="AW178" s="276">
        <f t="shared" si="71"/>
        <v>0.87505461792946704</v>
      </c>
      <c r="AX178" s="276">
        <f t="shared" si="71"/>
        <v>0.89027019326814805</v>
      </c>
      <c r="AY178" s="276">
        <f t="shared" si="71"/>
        <v>0.90545894028194529</v>
      </c>
      <c r="AZ178" s="276">
        <f t="shared" si="71"/>
        <v>0.92062078631566702</v>
      </c>
      <c r="BA178" s="276">
        <f t="shared" si="71"/>
        <v>0.93575561088720516</v>
      </c>
      <c r="BB178" s="276">
        <f t="shared" si="71"/>
        <v>0.95086325661246252</v>
      </c>
      <c r="BC178" s="276">
        <f t="shared" si="71"/>
        <v>0.96594353822357171</v>
      </c>
      <c r="BD178" s="276">
        <f t="shared" si="71"/>
        <v>0.98099624999373591</v>
      </c>
      <c r="BE178" s="276">
        <f t="shared" si="71"/>
        <v>0.99602117183207428</v>
      </c>
      <c r="BF178" s="276">
        <f t="shared" si="71"/>
        <v>1.0110180742695636</v>
      </c>
      <c r="BG178" s="276">
        <f t="shared" si="71"/>
        <v>1.0259867225214472</v>
      </c>
      <c r="BH178" s="276">
        <f t="shared" si="71"/>
        <v>1.0409268797813711</v>
      </c>
      <c r="BI178" s="276">
        <f t="shared" si="71"/>
        <v>1.0558383098771627</v>
      </c>
      <c r="BJ178" s="276">
        <f t="shared" si="71"/>
        <v>1.0702344819592768</v>
      </c>
      <c r="BK178" s="276">
        <f t="shared" si="71"/>
        <v>1.0842666387737905</v>
      </c>
      <c r="BL178" s="276">
        <f t="shared" si="71"/>
        <v>1.0980372806772365</v>
      </c>
      <c r="BM178" s="276">
        <f t="shared" si="71"/>
        <v>1.1116159174546727</v>
      </c>
      <c r="BN178" s="276">
        <f t="shared" si="71"/>
        <v>1.1250497283366512</v>
      </c>
      <c r="BO178" s="276">
        <f t="shared" ref="BO178:CX178" si="72">+BN178+$C173*BO121</f>
        <v>1.1383707762307229</v>
      </c>
      <c r="BP178" s="276">
        <f t="shared" si="72"/>
        <v>1.1516008900707675</v>
      </c>
      <c r="BQ178" s="276">
        <f t="shared" si="72"/>
        <v>1.1647549690938188</v>
      </c>
      <c r="BR178" s="276">
        <f t="shared" si="72"/>
        <v>1.1778432191695916</v>
      </c>
      <c r="BS178" s="276">
        <f t="shared" si="72"/>
        <v>1.1908726664003044</v>
      </c>
      <c r="BT178" s="276">
        <f t="shared" si="72"/>
        <v>1.2038481816109963</v>
      </c>
      <c r="BU178" s="276">
        <f t="shared" si="72"/>
        <v>1.2167731738294723</v>
      </c>
      <c r="BV178" s="276">
        <f t="shared" si="72"/>
        <v>1.2296500597477205</v>
      </c>
      <c r="BW178" s="276">
        <f t="shared" si="72"/>
        <v>1.2424805815707689</v>
      </c>
      <c r="BX178" s="276">
        <f t="shared" si="72"/>
        <v>1.2552660222535752</v>
      </c>
      <c r="BY178" s="276">
        <f t="shared" si="72"/>
        <v>1.2680073512873065</v>
      </c>
      <c r="BZ178" s="276">
        <f t="shared" si="72"/>
        <v>1.2807053234773542</v>
      </c>
      <c r="CA178" s="276">
        <f t="shared" si="72"/>
        <v>1.2933605459014443</v>
      </c>
      <c r="CB178" s="276">
        <f t="shared" si="72"/>
        <v>1.3059735233270826</v>
      </c>
      <c r="CC178" s="276">
        <f t="shared" si="72"/>
        <v>1.3185446890453389</v>
      </c>
      <c r="CD178" s="276">
        <f t="shared" si="72"/>
        <v>1.331074425829613</v>
      </c>
      <c r="CE178" s="276">
        <f t="shared" si="72"/>
        <v>1.3435630802064147</v>
      </c>
      <c r="CF178" s="276">
        <f t="shared" si="72"/>
        <v>1.3560109721953986</v>
      </c>
      <c r="CG178" s="276">
        <f t="shared" si="72"/>
        <v>1.3684184019789412</v>
      </c>
      <c r="CH178" s="276">
        <f t="shared" si="72"/>
        <v>1.3807856544898471</v>
      </c>
      <c r="CI178" s="276">
        <f t="shared" si="72"/>
        <v>1.3931130025865088</v>
      </c>
      <c r="CJ178" s="276">
        <f t="shared" si="72"/>
        <v>1.4054007092687519</v>
      </c>
      <c r="CK178" s="276">
        <f t="shared" si="72"/>
        <v>1.4176490292413315</v>
      </c>
      <c r="CL178" s="276">
        <f t="shared" si="72"/>
        <v>1.4298582100330273</v>
      </c>
      <c r="CM178" s="276">
        <f t="shared" si="72"/>
        <v>1.4420284928122575</v>
      </c>
      <c r="CN178" s="276">
        <f t="shared" si="72"/>
        <v>1.4541601129947508</v>
      </c>
      <c r="CO178" s="276">
        <f t="shared" si="72"/>
        <v>1.466253300708082</v>
      </c>
      <c r="CP178" s="276">
        <f t="shared" si="72"/>
        <v>1.478308281157072</v>
      </c>
      <c r="CQ178" s="276">
        <f t="shared" si="72"/>
        <v>1.4903252749199505</v>
      </c>
      <c r="CR178" s="276">
        <f t="shared" si="72"/>
        <v>1.5023044981956335</v>
      </c>
      <c r="CS178" s="276">
        <f t="shared" si="72"/>
        <v>1.5142461630159911</v>
      </c>
      <c r="CT178" s="276">
        <f t="shared" si="72"/>
        <v>1.5261504774325934</v>
      </c>
      <c r="CU178" s="276">
        <f t="shared" si="72"/>
        <v>1.5380176456844439</v>
      </c>
      <c r="CV178" s="276">
        <f t="shared" si="72"/>
        <v>1.5498478683511883</v>
      </c>
      <c r="CW178" s="276">
        <f t="shared" si="72"/>
        <v>1.5616413424949118</v>
      </c>
      <c r="CX178" s="276">
        <f t="shared" si="72"/>
        <v>1.5672426391720529</v>
      </c>
      <c r="CY178" s="276"/>
      <c r="CZ178" s="276"/>
      <c r="DA178" s="276"/>
      <c r="DB178" s="276"/>
      <c r="DC178" s="276"/>
      <c r="DD178" s="276"/>
      <c r="DE178" s="276"/>
      <c r="DF178" s="276"/>
      <c r="DG178" s="276"/>
      <c r="DH178" s="276"/>
      <c r="DI178" s="276"/>
      <c r="DJ178" s="276"/>
      <c r="DK178" s="276"/>
      <c r="DL178" s="276"/>
      <c r="DM178" s="276"/>
      <c r="DN178" s="276"/>
      <c r="DO178" s="276"/>
      <c r="DP178" s="276"/>
      <c r="DQ178" s="276"/>
      <c r="DR178" s="276"/>
    </row>
    <row r="179" spans="1:122" s="268" customFormat="1" ht="16.5">
      <c r="A179" s="268" t="s">
        <v>265</v>
      </c>
      <c r="B179" s="276">
        <v>0.01</v>
      </c>
      <c r="C179" s="276">
        <f t="shared" ref="C179:BN180" si="73">+B179+$C174*($B174-B179)*C$121</f>
        <v>1.7693772290759711E-2</v>
      </c>
      <c r="D179" s="276">
        <f t="shared" si="73"/>
        <v>2.7883706254059851E-2</v>
      </c>
      <c r="E179" s="276">
        <f t="shared" si="73"/>
        <v>3.9926346969546993E-2</v>
      </c>
      <c r="F179" s="276">
        <f t="shared" si="73"/>
        <v>5.3184765811205473E-2</v>
      </c>
      <c r="G179" s="276">
        <f t="shared" si="73"/>
        <v>6.7057608592592438E-2</v>
      </c>
      <c r="H179" s="276">
        <f t="shared" si="73"/>
        <v>8.1008418193562221E-2</v>
      </c>
      <c r="I179" s="276">
        <f t="shared" si="73"/>
        <v>9.4589072625615833E-2</v>
      </c>
      <c r="J179" s="276">
        <f t="shared" si="73"/>
        <v>0.10746168862518181</v>
      </c>
      <c r="K179" s="276">
        <f t="shared" si="73"/>
        <v>0.11943714814896442</v>
      </c>
      <c r="L179" s="276">
        <f t="shared" si="73"/>
        <v>0.13046612030617258</v>
      </c>
      <c r="M179" s="276">
        <f t="shared" si="73"/>
        <v>0.1406282475496575</v>
      </c>
      <c r="N179" s="276">
        <f t="shared" si="73"/>
        <v>0.14999862074252243</v>
      </c>
      <c r="O179" s="276">
        <f t="shared" si="73"/>
        <v>0.15863459588204462</v>
      </c>
      <c r="P179" s="276">
        <f t="shared" si="73"/>
        <v>0.16657910182502883</v>
      </c>
      <c r="Q179" s="276">
        <f t="shared" si="73"/>
        <v>0.17384952150657601</v>
      </c>
      <c r="R179" s="276">
        <f t="shared" si="73"/>
        <v>0.18046239241604634</v>
      </c>
      <c r="S179" s="276">
        <f t="shared" si="73"/>
        <v>0.18645691539476</v>
      </c>
      <c r="T179" s="276">
        <f t="shared" si="73"/>
        <v>0.19189095636804582</v>
      </c>
      <c r="U179" s="276">
        <f t="shared" si="73"/>
        <v>0.19682718033157437</v>
      </c>
      <c r="V179" s="276">
        <f t="shared" si="73"/>
        <v>0.20132299654086286</v>
      </c>
      <c r="W179" s="276">
        <f t="shared" si="73"/>
        <v>0.20542939082200418</v>
      </c>
      <c r="X179" s="276">
        <f t="shared" si="73"/>
        <v>0.20919085252273259</v>
      </c>
      <c r="Y179" s="276">
        <f t="shared" si="73"/>
        <v>0.21264583132542192</v>
      </c>
      <c r="Z179" s="276">
        <f t="shared" si="73"/>
        <v>0.21582741102570893</v>
      </c>
      <c r="AA179" s="276">
        <f t="shared" si="73"/>
        <v>0.21876403342724476</v>
      </c>
      <c r="AB179" s="276">
        <f t="shared" si="73"/>
        <v>0.2214801887125864</v>
      </c>
      <c r="AC179" s="276">
        <f t="shared" si="73"/>
        <v>0.22399703485509562</v>
      </c>
      <c r="AD179" s="276">
        <f t="shared" si="73"/>
        <v>0.2263329348036138</v>
      </c>
      <c r="AE179" s="276">
        <f t="shared" si="73"/>
        <v>0.22850391152131619</v>
      </c>
      <c r="AF179" s="276">
        <f t="shared" si="73"/>
        <v>0.23052402767056429</v>
      </c>
      <c r="AG179" s="276">
        <f t="shared" si="73"/>
        <v>0.2324057002380864</v>
      </c>
      <c r="AH179" s="276">
        <f t="shared" si="73"/>
        <v>0.23415995947910301</v>
      </c>
      <c r="AI179" s="276">
        <f t="shared" si="73"/>
        <v>0.23579666136926092</v>
      </c>
      <c r="AJ179" s="276">
        <f t="shared" si="73"/>
        <v>0.23732466171709435</v>
      </c>
      <c r="AK179" s="276">
        <f t="shared" si="73"/>
        <v>0.23875195893127371</v>
      </c>
      <c r="AL179" s="276">
        <f t="shared" si="73"/>
        <v>0.2400858113120794</v>
      </c>
      <c r="AM179" s="276">
        <f t="shared" si="73"/>
        <v>0.24133283371818529</v>
      </c>
      <c r="AN179" s="276">
        <f t="shared" si="73"/>
        <v>0.24249907757488784</v>
      </c>
      <c r="AO179" s="276">
        <f t="shared" si="73"/>
        <v>0.24359009744090593</v>
      </c>
      <c r="AP179" s="276">
        <f t="shared" si="73"/>
        <v>0.24461100672825994</v>
      </c>
      <c r="AQ179" s="276">
        <f t="shared" si="73"/>
        <v>0.24556652465881432</v>
      </c>
      <c r="AR179" s="276">
        <f t="shared" si="73"/>
        <v>0.24646101612576282</v>
      </c>
      <c r="AS179" s="276">
        <f t="shared" si="73"/>
        <v>0.24729852579316061</v>
      </c>
      <c r="AT179" s="276">
        <f t="shared" si="73"/>
        <v>0.24808280749757453</v>
      </c>
      <c r="AU179" s="276">
        <f t="shared" si="73"/>
        <v>0.24881734980088885</v>
      </c>
      <c r="AV179" s="276">
        <f t="shared" si="73"/>
        <v>0.24950539837198205</v>
      </c>
      <c r="AW179" s="276">
        <f t="shared" si="73"/>
        <v>0.25014997573882969</v>
      </c>
      <c r="AX179" s="276">
        <f t="shared" si="73"/>
        <v>0.25075389884456645</v>
      </c>
      <c r="AY179" s="276">
        <f t="shared" si="73"/>
        <v>0.25131979475544591</v>
      </c>
      <c r="AZ179" s="276">
        <f t="shared" si="73"/>
        <v>0.25185011480086134</v>
      </c>
      <c r="BA179" s="276">
        <f t="shared" si="73"/>
        <v>0.2523471473719352</v>
      </c>
      <c r="BB179" s="276">
        <f t="shared" si="73"/>
        <v>0.25281302956269758</v>
      </c>
      <c r="BC179" s="276">
        <f t="shared" si="73"/>
        <v>0.25324975780419984</v>
      </c>
      <c r="BD179" s="276">
        <f t="shared" si="73"/>
        <v>0.2536591976151914</v>
      </c>
      <c r="BE179" s="276">
        <f t="shared" si="73"/>
        <v>0.25404309257174212</v>
      </c>
      <c r="BF179" s="276">
        <f t="shared" si="73"/>
        <v>0.25440307258126277</v>
      </c>
      <c r="BG179" s="276">
        <f t="shared" si="73"/>
        <v>0.25474066153283959</v>
      </c>
      <c r="BH179" s="276">
        <f t="shared" si="73"/>
        <v>0.25505728438493397</v>
      </c>
      <c r="BI179" s="276">
        <f t="shared" si="73"/>
        <v>0.25535427374273861</v>
      </c>
      <c r="BJ179" s="276">
        <f t="shared" si="73"/>
        <v>0.25562377240398526</v>
      </c>
      <c r="BK179" s="276">
        <f t="shared" si="73"/>
        <v>0.25587121832360415</v>
      </c>
      <c r="BL179" s="276">
        <f t="shared" si="73"/>
        <v>0.25610032200636546</v>
      </c>
      <c r="BM179" s="276">
        <f t="shared" si="73"/>
        <v>0.25631369570521906</v>
      </c>
      <c r="BN179" s="276">
        <f t="shared" si="73"/>
        <v>0.25651324324565711</v>
      </c>
      <c r="BO179" s="276">
        <f t="shared" ref="BO179:CX180" si="74">+BN179+$C174*($B174-BN179)*BO$121</f>
        <v>0.25670040452598625</v>
      </c>
      <c r="BP179" s="276">
        <f t="shared" si="74"/>
        <v>0.25687631036156894</v>
      </c>
      <c r="BQ179" s="276">
        <f t="shared" si="74"/>
        <v>0.25704188136864781</v>
      </c>
      <c r="BR179" s="276">
        <f t="shared" si="74"/>
        <v>0.25719789162053774</v>
      </c>
      <c r="BS179" s="276">
        <f t="shared" si="74"/>
        <v>0.25734500998461241</v>
      </c>
      <c r="BT179" s="276">
        <f t="shared" si="74"/>
        <v>0.25748382724529972</v>
      </c>
      <c r="BU179" s="276">
        <f t="shared" si="74"/>
        <v>0.25761487413344319</v>
      </c>
      <c r="BV179" s="276">
        <f t="shared" si="74"/>
        <v>0.25773863351123982</v>
      </c>
      <c r="BW179" s="276">
        <f t="shared" si="74"/>
        <v>0.25785554878167849</v>
      </c>
      <c r="BX179" s="276">
        <f t="shared" si="74"/>
        <v>0.2579660298435969</v>
      </c>
      <c r="BY179" s="276">
        <f t="shared" si="74"/>
        <v>0.25807045743816082</v>
      </c>
      <c r="BZ179" s="276">
        <f t="shared" si="74"/>
        <v>0.25816918642972864</v>
      </c>
      <c r="CA179" s="276">
        <f t="shared" si="74"/>
        <v>0.25826254837074847</v>
      </c>
      <c r="CB179" s="276">
        <f t="shared" si="74"/>
        <v>0.25835085357673182</v>
      </c>
      <c r="CC179" s="276">
        <f t="shared" si="74"/>
        <v>0.2584343928581942</v>
      </c>
      <c r="CD179" s="276">
        <f t="shared" si="74"/>
        <v>0.25851343900567897</v>
      </c>
      <c r="CE179" s="276">
        <f t="shared" si="74"/>
        <v>0.25858824809134523</v>
      </c>
      <c r="CF179" s="276">
        <f t="shared" si="74"/>
        <v>0.2586590606295725</v>
      </c>
      <c r="CG179" s="276">
        <f t="shared" si="74"/>
        <v>0.25872610262543799</v>
      </c>
      <c r="CH179" s="276">
        <f t="shared" si="74"/>
        <v>0.25878958653109263</v>
      </c>
      <c r="CI179" s="276">
        <f t="shared" si="74"/>
        <v>0.25884971212429098</v>
      </c>
      <c r="CJ179" s="276">
        <f t="shared" si="74"/>
        <v>0.25890666731952833</v>
      </c>
      <c r="CK179" s="276">
        <f t="shared" si="74"/>
        <v>0.25896062891970378</v>
      </c>
      <c r="CL179" s="276">
        <f t="shared" si="74"/>
        <v>0.25901176331451387</v>
      </c>
      <c r="CM179" s="276">
        <f t="shared" si="74"/>
        <v>0.25906022713060051</v>
      </c>
      <c r="CN179" s="276">
        <f t="shared" si="74"/>
        <v>0.25910616783764268</v>
      </c>
      <c r="CO179" s="276">
        <f t="shared" si="74"/>
        <v>0.25914972431397565</v>
      </c>
      <c r="CP179" s="276">
        <f t="shared" si="74"/>
        <v>0.25919102737487004</v>
      </c>
      <c r="CQ179" s="276">
        <f t="shared" si="74"/>
        <v>0.2592302002662506</v>
      </c>
      <c r="CR179" s="276">
        <f t="shared" si="74"/>
        <v>0.25926735912635568</v>
      </c>
      <c r="CS179" s="276">
        <f t="shared" si="74"/>
        <v>0.25930261341760713</v>
      </c>
      <c r="CT179" s="276">
        <f t="shared" si="74"/>
        <v>0.25933606633076445</v>
      </c>
      <c r="CU179" s="276">
        <f t="shared" si="74"/>
        <v>0.25936781516326868</v>
      </c>
      <c r="CV179" s="276">
        <f t="shared" si="74"/>
        <v>0.25939795167353208</v>
      </c>
      <c r="CW179" s="276">
        <f t="shared" si="74"/>
        <v>0.25942656241279677</v>
      </c>
      <c r="CX179" s="276">
        <f t="shared" si="74"/>
        <v>0.25943950528607762</v>
      </c>
      <c r="CY179" s="276"/>
      <c r="CZ179" s="276"/>
      <c r="DA179" s="276"/>
      <c r="DB179" s="276"/>
      <c r="DC179" s="276"/>
      <c r="DD179" s="276"/>
      <c r="DE179" s="276"/>
      <c r="DF179" s="276"/>
      <c r="DG179" s="276"/>
      <c r="DH179" s="276"/>
      <c r="DI179" s="276"/>
      <c r="DJ179" s="276"/>
      <c r="DK179" s="276"/>
      <c r="DL179" s="276"/>
      <c r="DM179" s="276"/>
      <c r="DN179" s="276"/>
      <c r="DO179" s="276"/>
      <c r="DP179" s="276"/>
      <c r="DQ179" s="276"/>
      <c r="DR179" s="276"/>
    </row>
    <row r="180" spans="1:122" s="268" customFormat="1" ht="16.5">
      <c r="A180" s="268" t="s">
        <v>266</v>
      </c>
      <c r="B180" s="276">
        <v>0</v>
      </c>
      <c r="C180" s="276">
        <f t="shared" si="73"/>
        <v>1.2596618896382677E-2</v>
      </c>
      <c r="D180" s="276">
        <f t="shared" si="73"/>
        <v>2.9780110424184728E-2</v>
      </c>
      <c r="E180" s="276">
        <f t="shared" si="73"/>
        <v>5.0929384183532343E-2</v>
      </c>
      <c r="F180" s="276">
        <f t="shared" si="73"/>
        <v>7.5416510567484482E-2</v>
      </c>
      <c r="G180" s="276">
        <f t="shared" si="73"/>
        <v>0.10258888327480908</v>
      </c>
      <c r="H180" s="276">
        <f t="shared" si="73"/>
        <v>0.13176851961569064</v>
      </c>
      <c r="I180" s="276">
        <f t="shared" si="73"/>
        <v>0.16226375037226928</v>
      </c>
      <c r="J180" s="276">
        <f t="shared" si="73"/>
        <v>0.19340922287546042</v>
      </c>
      <c r="K180" s="276">
        <f t="shared" si="73"/>
        <v>0.22469207710794181</v>
      </c>
      <c r="L180" s="276">
        <f t="shared" si="73"/>
        <v>0.25581939035088458</v>
      </c>
      <c r="M180" s="276">
        <f t="shared" si="73"/>
        <v>0.28680524989946421</v>
      </c>
      <c r="N180" s="276">
        <f t="shared" si="73"/>
        <v>0.31767286153468882</v>
      </c>
      <c r="O180" s="276">
        <f t="shared" si="73"/>
        <v>0.34840871349609814</v>
      </c>
      <c r="P180" s="276">
        <f t="shared" si="73"/>
        <v>0.37895744479532584</v>
      </c>
      <c r="Q180" s="276">
        <f t="shared" si="73"/>
        <v>0.40915826740622324</v>
      </c>
      <c r="R180" s="276">
        <f t="shared" si="73"/>
        <v>0.43881589697492773</v>
      </c>
      <c r="S180" s="276">
        <f t="shared" si="73"/>
        <v>0.46781022103574738</v>
      </c>
      <c r="T180" s="276">
        <f t="shared" si="73"/>
        <v>0.49611584930109648</v>
      </c>
      <c r="U180" s="276">
        <f t="shared" si="73"/>
        <v>0.52376480893681943</v>
      </c>
      <c r="V180" s="276">
        <f t="shared" si="73"/>
        <v>0.55080430345101339</v>
      </c>
      <c r="W180" s="276">
        <f t="shared" si="73"/>
        <v>0.57728787483661648</v>
      </c>
      <c r="X180" s="276">
        <f t="shared" si="73"/>
        <v>0.60326996988329995</v>
      </c>
      <c r="Y180" s="276">
        <f t="shared" si="73"/>
        <v>0.62880274856182738</v>
      </c>
      <c r="Z180" s="276">
        <f t="shared" si="73"/>
        <v>0.65393435108578291</v>
      </c>
      <c r="AA180" s="276">
        <f t="shared" si="73"/>
        <v>0.67870809764320106</v>
      </c>
      <c r="AB180" s="276">
        <f t="shared" si="73"/>
        <v>0.70316226956122008</v>
      </c>
      <c r="AC180" s="276">
        <f t="shared" si="73"/>
        <v>0.72733023706469535</v>
      </c>
      <c r="AD180" s="276">
        <f t="shared" si="73"/>
        <v>0.75124078835397323</v>
      </c>
      <c r="AE180" s="276">
        <f t="shared" si="73"/>
        <v>0.77491855513308827</v>
      </c>
      <c r="AF180" s="276">
        <f t="shared" si="73"/>
        <v>0.79838446865034407</v>
      </c>
      <c r="AG180" s="276">
        <f t="shared" si="73"/>
        <v>0.8216562167731245</v>
      </c>
      <c r="AH180" s="276">
        <f t="shared" si="73"/>
        <v>0.84474867656902719</v>
      </c>
      <c r="AI180" s="276">
        <f t="shared" si="73"/>
        <v>0.86767431080513413</v>
      </c>
      <c r="AJ180" s="276">
        <f t="shared" si="73"/>
        <v>0.89044352340852329</v>
      </c>
      <c r="AK180" s="276">
        <f t="shared" si="73"/>
        <v>0.9130649730467445</v>
      </c>
      <c r="AL180" s="276">
        <f t="shared" si="73"/>
        <v>0.93554584643151117</v>
      </c>
      <c r="AM180" s="276">
        <f t="shared" si="73"/>
        <v>0.95789209429687017</v>
      </c>
      <c r="AN180" s="276">
        <f t="shared" si="73"/>
        <v>0.98010863364386236</v>
      </c>
      <c r="AO180" s="276">
        <f t="shared" si="73"/>
        <v>1.0021995200393592</v>
      </c>
      <c r="AP180" s="276">
        <f t="shared" si="73"/>
        <v>1.0241680936825215</v>
      </c>
      <c r="AQ180" s="276">
        <f t="shared" si="73"/>
        <v>1.0460171027239131</v>
      </c>
      <c r="AR180" s="276">
        <f t="shared" si="73"/>
        <v>1.0677488070150443</v>
      </c>
      <c r="AS180" s="276">
        <f t="shared" si="73"/>
        <v>1.0893650651279709</v>
      </c>
      <c r="AT180" s="276">
        <f t="shared" si="73"/>
        <v>1.1108674071451645</v>
      </c>
      <c r="AU180" s="276">
        <f t="shared" si="73"/>
        <v>1.1322570953965585</v>
      </c>
      <c r="AV180" s="276">
        <f t="shared" si="73"/>
        <v>1.1535351750228884</v>
      </c>
      <c r="AW180" s="276">
        <f t="shared" si="73"/>
        <v>1.1747025159763818</v>
      </c>
      <c r="AX180" s="276">
        <f t="shared" si="73"/>
        <v>1.1957598478325375</v>
      </c>
      <c r="AY180" s="276">
        <f t="shared" si="73"/>
        <v>1.2167077885792232</v>
      </c>
      <c r="AZ180" s="276">
        <f t="shared" si="73"/>
        <v>1.2375468683695863</v>
      </c>
      <c r="BA180" s="276">
        <f t="shared" si="73"/>
        <v>1.2582775490707538</v>
      </c>
      <c r="BB180" s="276">
        <f t="shared" si="73"/>
        <v>1.2789002403082297</v>
      </c>
      <c r="BC180" s="276">
        <f t="shared" si="73"/>
        <v>1.299415312593563</v>
      </c>
      <c r="BD180" s="276">
        <f t="shared" si="73"/>
        <v>1.3198231080276708</v>
      </c>
      <c r="BE180" s="276">
        <f t="shared" si="73"/>
        <v>1.3401239489918011</v>
      </c>
      <c r="BF180" s="276">
        <f t="shared" si="73"/>
        <v>1.3603181451703819</v>
      </c>
      <c r="BG180" s="276">
        <f t="shared" si="73"/>
        <v>1.3804059991930686</v>
      </c>
      <c r="BH180" s="276">
        <f t="shared" si="73"/>
        <v>1.4003878111355255</v>
      </c>
      <c r="BI180" s="276">
        <f t="shared" si="73"/>
        <v>1.4202638820784488</v>
      </c>
      <c r="BJ180" s="276">
        <f t="shared" si="73"/>
        <v>1.439388494465869</v>
      </c>
      <c r="BK180" s="276">
        <f t="shared" si="73"/>
        <v>1.4579688979139618</v>
      </c>
      <c r="BL180" s="276">
        <f t="shared" si="73"/>
        <v>1.4761452123359642</v>
      </c>
      <c r="BM180" s="276">
        <f t="shared" si="73"/>
        <v>1.4940123295310224</v>
      </c>
      <c r="BN180" s="276">
        <f t="shared" si="73"/>
        <v>1.5116346508767977</v>
      </c>
      <c r="BO180" s="276">
        <f t="shared" si="74"/>
        <v>1.5290560127471173</v>
      </c>
      <c r="BP180" s="276">
        <f t="shared" si="74"/>
        <v>1.5463063749087251</v>
      </c>
      <c r="BQ180" s="276">
        <f t="shared" si="74"/>
        <v>1.5634063294674707</v>
      </c>
      <c r="BR180" s="276">
        <f t="shared" si="74"/>
        <v>1.5803701414714573</v>
      </c>
      <c r="BS180" s="276">
        <f t="shared" si="74"/>
        <v>1.5972077998205798</v>
      </c>
      <c r="BT180" s="276">
        <f t="shared" si="74"/>
        <v>1.6139264008951437</v>
      </c>
      <c r="BU180" s="276">
        <f t="shared" si="74"/>
        <v>1.6305310821842476</v>
      </c>
      <c r="BV180" s="276">
        <f t="shared" si="74"/>
        <v>1.6470256523939046</v>
      </c>
      <c r="BW180" s="276">
        <f t="shared" si="74"/>
        <v>1.6634130168080252</v>
      </c>
      <c r="BX180" s="276">
        <f t="shared" si="74"/>
        <v>1.6796954645173658</v>
      </c>
      <c r="BY180" s="276">
        <f t="shared" si="74"/>
        <v>1.6958748624489066</v>
      </c>
      <c r="BZ180" s="276">
        <f t="shared" si="74"/>
        <v>1.7119527865058282</v>
      </c>
      <c r="CA180" s="276">
        <f t="shared" si="74"/>
        <v>1.7279306102660139</v>
      </c>
      <c r="CB180" s="276">
        <f t="shared" si="74"/>
        <v>1.7438095650346148</v>
      </c>
      <c r="CC180" s="276">
        <f t="shared" si="74"/>
        <v>1.7595907805586377</v>
      </c>
      <c r="CD180" s="276">
        <f t="shared" si="74"/>
        <v>1.775275312684115</v>
      </c>
      <c r="CE180" s="276">
        <f t="shared" si="74"/>
        <v>1.7908641621939621</v>
      </c>
      <c r="CF180" s="276">
        <f t="shared" si="74"/>
        <v>1.806358287686626</v>
      </c>
      <c r="CG180" s="276">
        <f t="shared" si="74"/>
        <v>1.82175861442586</v>
      </c>
      <c r="CH180" s="276">
        <f t="shared" si="74"/>
        <v>1.8370660404646144</v>
      </c>
      <c r="CI180" s="276">
        <f t="shared" si="74"/>
        <v>1.8522814409227042</v>
      </c>
      <c r="CJ180" s="276">
        <f t="shared" si="74"/>
        <v>1.8674056710122444</v>
      </c>
      <c r="CK180" s="276">
        <f t="shared" si="74"/>
        <v>1.8824395682120605</v>
      </c>
      <c r="CL180" s="276">
        <f t="shared" si="74"/>
        <v>1.8973839538621557</v>
      </c>
      <c r="CM180" s="276">
        <f t="shared" si="74"/>
        <v>1.9122396343614936</v>
      </c>
      <c r="CN180" s="276">
        <f t="shared" si="74"/>
        <v>1.9270074020930554</v>
      </c>
      <c r="CO180" s="276">
        <f t="shared" si="74"/>
        <v>1.9416880361601039</v>
      </c>
      <c r="CP180" s="276">
        <f t="shared" si="74"/>
        <v>1.9562823029905392</v>
      </c>
      <c r="CQ180" s="276">
        <f t="shared" si="74"/>
        <v>1.9707909568479773</v>
      </c>
      <c r="CR180" s="276">
        <f t="shared" si="74"/>
        <v>1.9852147402758298</v>
      </c>
      <c r="CS180" s="276">
        <f t="shared" si="74"/>
        <v>1.9995543844923238</v>
      </c>
      <c r="CT180" s="276">
        <f t="shared" si="74"/>
        <v>2.0138106097487549</v>
      </c>
      <c r="CU180" s="276">
        <f t="shared" si="74"/>
        <v>2.0279841256594415</v>
      </c>
      <c r="CV180" s="276">
        <f t="shared" si="74"/>
        <v>2.042075631509257</v>
      </c>
      <c r="CW180" s="276">
        <f t="shared" si="74"/>
        <v>2.0560858165428635</v>
      </c>
      <c r="CX180" s="276">
        <f t="shared" si="74"/>
        <v>2.0627222069815976</v>
      </c>
      <c r="CY180" s="276"/>
      <c r="CZ180" s="276"/>
      <c r="DA180" s="276"/>
      <c r="DB180" s="276"/>
      <c r="DC180" s="276"/>
      <c r="DD180" s="276"/>
      <c r="DE180" s="276"/>
      <c r="DF180" s="276"/>
      <c r="DG180" s="276"/>
      <c r="DH180" s="276"/>
      <c r="DI180" s="276"/>
      <c r="DJ180" s="276"/>
      <c r="DK180" s="276"/>
      <c r="DL180" s="276"/>
      <c r="DM180" s="276"/>
      <c r="DN180" s="276"/>
      <c r="DO180" s="276"/>
      <c r="DP180" s="276"/>
      <c r="DQ180" s="276"/>
      <c r="DR180" s="276"/>
    </row>
    <row r="181" spans="1:122" s="268" customFormat="1" ht="16.5">
      <c r="A181" s="268" t="s">
        <v>269</v>
      </c>
      <c r="B181" s="276">
        <v>0</v>
      </c>
      <c r="C181" s="276">
        <f t="shared" ref="C181:BN181" si="75">+B181+IF(C$121&gt;$D$176,$C176*($B176-B181)*C$121,0)</f>
        <v>0</v>
      </c>
      <c r="D181" s="276">
        <f t="shared" si="75"/>
        <v>0</v>
      </c>
      <c r="E181" s="276">
        <f t="shared" si="75"/>
        <v>0</v>
      </c>
      <c r="F181" s="276">
        <f t="shared" si="75"/>
        <v>0</v>
      </c>
      <c r="G181" s="276">
        <f t="shared" si="75"/>
        <v>0</v>
      </c>
      <c r="H181" s="276">
        <f t="shared" si="75"/>
        <v>0</v>
      </c>
      <c r="I181" s="276">
        <f t="shared" si="75"/>
        <v>0</v>
      </c>
      <c r="J181" s="276">
        <f t="shared" si="75"/>
        <v>0</v>
      </c>
      <c r="K181" s="276">
        <f t="shared" si="75"/>
        <v>0</v>
      </c>
      <c r="L181" s="276">
        <f t="shared" si="75"/>
        <v>0</v>
      </c>
      <c r="M181" s="276">
        <f t="shared" si="75"/>
        <v>0</v>
      </c>
      <c r="N181" s="276">
        <f t="shared" si="75"/>
        <v>0</v>
      </c>
      <c r="O181" s="276">
        <f t="shared" si="75"/>
        <v>0</v>
      </c>
      <c r="P181" s="276">
        <f t="shared" si="75"/>
        <v>0</v>
      </c>
      <c r="Q181" s="276">
        <f t="shared" si="75"/>
        <v>0</v>
      </c>
      <c r="R181" s="276">
        <f t="shared" si="75"/>
        <v>0</v>
      </c>
      <c r="S181" s="276">
        <f t="shared" si="75"/>
        <v>0</v>
      </c>
      <c r="T181" s="276">
        <f t="shared" si="75"/>
        <v>0</v>
      </c>
      <c r="U181" s="276">
        <f t="shared" si="75"/>
        <v>0</v>
      </c>
      <c r="V181" s="276">
        <f t="shared" si="75"/>
        <v>0</v>
      </c>
      <c r="W181" s="276">
        <f t="shared" si="75"/>
        <v>0</v>
      </c>
      <c r="X181" s="276">
        <f t="shared" si="75"/>
        <v>0</v>
      </c>
      <c r="Y181" s="276">
        <f t="shared" si="75"/>
        <v>0</v>
      </c>
      <c r="Z181" s="276">
        <f t="shared" si="75"/>
        <v>0</v>
      </c>
      <c r="AA181" s="276">
        <f t="shared" si="75"/>
        <v>0</v>
      </c>
      <c r="AB181" s="276">
        <f t="shared" si="75"/>
        <v>0</v>
      </c>
      <c r="AC181" s="276">
        <f t="shared" si="75"/>
        <v>0</v>
      </c>
      <c r="AD181" s="276">
        <f t="shared" si="75"/>
        <v>0</v>
      </c>
      <c r="AE181" s="276">
        <f t="shared" si="75"/>
        <v>0</v>
      </c>
      <c r="AF181" s="276">
        <f t="shared" si="75"/>
        <v>0</v>
      </c>
      <c r="AG181" s="276">
        <f t="shared" si="75"/>
        <v>0</v>
      </c>
      <c r="AH181" s="276">
        <f t="shared" si="75"/>
        <v>0</v>
      </c>
      <c r="AI181" s="276">
        <f t="shared" si="75"/>
        <v>0</v>
      </c>
      <c r="AJ181" s="276">
        <f t="shared" si="75"/>
        <v>0</v>
      </c>
      <c r="AK181" s="276">
        <f t="shared" si="75"/>
        <v>0</v>
      </c>
      <c r="AL181" s="276">
        <f t="shared" si="75"/>
        <v>0</v>
      </c>
      <c r="AM181" s="276">
        <f t="shared" si="75"/>
        <v>0</v>
      </c>
      <c r="AN181" s="276">
        <f t="shared" si="75"/>
        <v>0</v>
      </c>
      <c r="AO181" s="276">
        <f t="shared" si="75"/>
        <v>0</v>
      </c>
      <c r="AP181" s="276">
        <f t="shared" si="75"/>
        <v>0</v>
      </c>
      <c r="AQ181" s="276">
        <f t="shared" si="75"/>
        <v>0</v>
      </c>
      <c r="AR181" s="276">
        <f t="shared" si="75"/>
        <v>0</v>
      </c>
      <c r="AS181" s="276">
        <f t="shared" si="75"/>
        <v>0</v>
      </c>
      <c r="AT181" s="276">
        <f t="shared" si="75"/>
        <v>0</v>
      </c>
      <c r="AU181" s="276">
        <f t="shared" si="75"/>
        <v>0</v>
      </c>
      <c r="AV181" s="276">
        <f t="shared" si="75"/>
        <v>0</v>
      </c>
      <c r="AW181" s="276">
        <f t="shared" si="75"/>
        <v>0</v>
      </c>
      <c r="AX181" s="276">
        <f t="shared" si="75"/>
        <v>0</v>
      </c>
      <c r="AY181" s="276">
        <f t="shared" si="75"/>
        <v>0</v>
      </c>
      <c r="AZ181" s="276">
        <f t="shared" si="75"/>
        <v>0</v>
      </c>
      <c r="BA181" s="276">
        <f t="shared" si="75"/>
        <v>0</v>
      </c>
      <c r="BB181" s="276">
        <f t="shared" si="75"/>
        <v>0</v>
      </c>
      <c r="BC181" s="276">
        <f t="shared" si="75"/>
        <v>0</v>
      </c>
      <c r="BD181" s="276">
        <f t="shared" si="75"/>
        <v>0</v>
      </c>
      <c r="BE181" s="276">
        <f t="shared" si="75"/>
        <v>0</v>
      </c>
      <c r="BF181" s="276">
        <f t="shared" si="75"/>
        <v>0</v>
      </c>
      <c r="BG181" s="276">
        <f t="shared" si="75"/>
        <v>0</v>
      </c>
      <c r="BH181" s="276">
        <f t="shared" si="75"/>
        <v>0</v>
      </c>
      <c r="BI181" s="276">
        <f t="shared" si="75"/>
        <v>0</v>
      </c>
      <c r="BJ181" s="276">
        <f t="shared" si="75"/>
        <v>0</v>
      </c>
      <c r="BK181" s="276">
        <f t="shared" si="75"/>
        <v>0</v>
      </c>
      <c r="BL181" s="276">
        <f t="shared" si="75"/>
        <v>0</v>
      </c>
      <c r="BM181" s="276">
        <f t="shared" si="75"/>
        <v>0</v>
      </c>
      <c r="BN181" s="276">
        <f t="shared" si="75"/>
        <v>0</v>
      </c>
      <c r="BO181" s="276">
        <f t="shared" ref="BO181:CX181" si="76">+BN181+IF(BO$121&gt;$D$176,$C176*($B176-BN181)*BO$121,0)</f>
        <v>0</v>
      </c>
      <c r="BP181" s="276">
        <f t="shared" si="76"/>
        <v>0</v>
      </c>
      <c r="BQ181" s="276">
        <f t="shared" si="76"/>
        <v>0</v>
      </c>
      <c r="BR181" s="276">
        <f t="shared" si="76"/>
        <v>0</v>
      </c>
      <c r="BS181" s="276">
        <f t="shared" si="76"/>
        <v>0</v>
      </c>
      <c r="BT181" s="276">
        <f t="shared" si="76"/>
        <v>0</v>
      </c>
      <c r="BU181" s="276">
        <f t="shared" si="76"/>
        <v>0</v>
      </c>
      <c r="BV181" s="276">
        <f t="shared" si="76"/>
        <v>0</v>
      </c>
      <c r="BW181" s="276">
        <f t="shared" si="76"/>
        <v>0</v>
      </c>
      <c r="BX181" s="276">
        <f t="shared" si="76"/>
        <v>0</v>
      </c>
      <c r="BY181" s="276">
        <f t="shared" si="76"/>
        <v>0</v>
      </c>
      <c r="BZ181" s="276">
        <f t="shared" si="76"/>
        <v>0</v>
      </c>
      <c r="CA181" s="276">
        <f t="shared" si="76"/>
        <v>0</v>
      </c>
      <c r="CB181" s="276">
        <f t="shared" si="76"/>
        <v>0</v>
      </c>
      <c r="CC181" s="276">
        <f t="shared" si="76"/>
        <v>0</v>
      </c>
      <c r="CD181" s="276">
        <f t="shared" si="76"/>
        <v>0</v>
      </c>
      <c r="CE181" s="276">
        <f t="shared" si="76"/>
        <v>0</v>
      </c>
      <c r="CF181" s="276">
        <f t="shared" si="76"/>
        <v>0</v>
      </c>
      <c r="CG181" s="276">
        <f t="shared" si="76"/>
        <v>0</v>
      </c>
      <c r="CH181" s="276">
        <f t="shared" si="76"/>
        <v>0</v>
      </c>
      <c r="CI181" s="276">
        <f t="shared" si="76"/>
        <v>0</v>
      </c>
      <c r="CJ181" s="276">
        <f t="shared" si="76"/>
        <v>0</v>
      </c>
      <c r="CK181" s="276">
        <f t="shared" si="76"/>
        <v>0</v>
      </c>
      <c r="CL181" s="276">
        <f t="shared" si="76"/>
        <v>0</v>
      </c>
      <c r="CM181" s="276">
        <f t="shared" si="76"/>
        <v>0</v>
      </c>
      <c r="CN181" s="276">
        <f t="shared" si="76"/>
        <v>0</v>
      </c>
      <c r="CO181" s="276">
        <f t="shared" si="76"/>
        <v>0</v>
      </c>
      <c r="CP181" s="276">
        <f t="shared" si="76"/>
        <v>0</v>
      </c>
      <c r="CQ181" s="276">
        <f t="shared" si="76"/>
        <v>0</v>
      </c>
      <c r="CR181" s="276">
        <f t="shared" si="76"/>
        <v>0</v>
      </c>
      <c r="CS181" s="276">
        <f t="shared" si="76"/>
        <v>0</v>
      </c>
      <c r="CT181" s="276">
        <f t="shared" si="76"/>
        <v>0</v>
      </c>
      <c r="CU181" s="276">
        <f t="shared" si="76"/>
        <v>0</v>
      </c>
      <c r="CV181" s="276">
        <f t="shared" si="76"/>
        <v>0</v>
      </c>
      <c r="CW181" s="276">
        <f t="shared" si="76"/>
        <v>0</v>
      </c>
      <c r="CX181" s="276">
        <f t="shared" si="76"/>
        <v>0</v>
      </c>
      <c r="CY181" s="276"/>
      <c r="CZ181" s="276"/>
      <c r="DA181" s="276"/>
      <c r="DB181" s="276"/>
      <c r="DC181" s="276"/>
      <c r="DD181" s="276"/>
      <c r="DE181" s="276"/>
      <c r="DF181" s="276"/>
      <c r="DG181" s="276"/>
      <c r="DH181" s="276"/>
      <c r="DI181" s="276"/>
      <c r="DJ181" s="276"/>
      <c r="DK181" s="276"/>
      <c r="DL181" s="276"/>
      <c r="DM181" s="276"/>
      <c r="DN181" s="276"/>
      <c r="DO181" s="276"/>
      <c r="DP181" s="276"/>
      <c r="DQ181" s="276"/>
      <c r="DR181" s="276"/>
    </row>
    <row r="182" spans="1:122" s="268" customFormat="1" ht="16.5">
      <c r="A182" s="268" t="s">
        <v>271</v>
      </c>
      <c r="B182" s="276">
        <f>SUM(B178:B181)</f>
        <v>0.11</v>
      </c>
      <c r="C182" s="276">
        <f>SUM(C178:C181)</f>
        <v>0.13792775278289832</v>
      </c>
      <c r="D182" s="276">
        <f>SUM(D178:D181)</f>
        <v>0.17573758092100789</v>
      </c>
      <c r="E182" s="276">
        <f t="shared" ref="E182:BP182" si="77">SUM(E178:E181)</f>
        <v>0.22180487776217875</v>
      </c>
      <c r="F182" s="276">
        <f t="shared" si="77"/>
        <v>0.27450133602113558</v>
      </c>
      <c r="G182" s="276">
        <f t="shared" si="77"/>
        <v>0.33219320622854176</v>
      </c>
      <c r="H182" s="276">
        <f t="shared" si="77"/>
        <v>0.39326750867946797</v>
      </c>
      <c r="I182" s="276">
        <f t="shared" si="77"/>
        <v>0.45617260501642165</v>
      </c>
      <c r="J182" s="276">
        <f t="shared" si="77"/>
        <v>0.51950355611924537</v>
      </c>
      <c r="K182" s="276">
        <f t="shared" si="77"/>
        <v>0.58224493517073617</v>
      </c>
      <c r="L182" s="276">
        <f t="shared" si="77"/>
        <v>0.64387312878034342</v>
      </c>
      <c r="M182" s="276">
        <f t="shared" si="77"/>
        <v>0.70449018923820383</v>
      </c>
      <c r="N182" s="276">
        <f t="shared" si="77"/>
        <v>0.76420864050532988</v>
      </c>
      <c r="O182" s="276">
        <f t="shared" si="77"/>
        <v>0.82306353290147993</v>
      </c>
      <c r="P182" s="276">
        <f t="shared" si="77"/>
        <v>0.88100684026100917</v>
      </c>
      <c r="Q182" s="276">
        <f t="shared" si="77"/>
        <v>0.93779151548568462</v>
      </c>
      <c r="R182" s="276">
        <f t="shared" si="77"/>
        <v>0.99311120028671096</v>
      </c>
      <c r="S182" s="276">
        <f t="shared" si="77"/>
        <v>1.0468036874998325</v>
      </c>
      <c r="T182" s="276">
        <f t="shared" si="77"/>
        <v>1.098880222279599</v>
      </c>
      <c r="U182" s="276">
        <f t="shared" si="77"/>
        <v>1.1494513859190785</v>
      </c>
      <c r="V182" s="276">
        <f t="shared" si="77"/>
        <v>1.1986479825153675</v>
      </c>
      <c r="W182" s="276">
        <f t="shared" si="77"/>
        <v>1.2466054259892043</v>
      </c>
      <c r="X182" s="276">
        <f t="shared" si="77"/>
        <v>1.2934547230839224</v>
      </c>
      <c r="Y182" s="276">
        <f t="shared" si="77"/>
        <v>1.3393176255336026</v>
      </c>
      <c r="Z182" s="276">
        <f t="shared" si="77"/>
        <v>1.384304378766918</v>
      </c>
      <c r="AA182" s="276">
        <f t="shared" si="77"/>
        <v>1.4285130511440958</v>
      </c>
      <c r="AB182" s="276">
        <f t="shared" si="77"/>
        <v>1.4720297906800333</v>
      </c>
      <c r="AC182" s="276">
        <f t="shared" si="77"/>
        <v>1.5149295892733643</v>
      </c>
      <c r="AD182" s="276">
        <f t="shared" si="77"/>
        <v>1.5572773056010596</v>
      </c>
      <c r="AE182" s="276">
        <f t="shared" si="77"/>
        <v>1.5991287739871174</v>
      </c>
      <c r="AF182" s="276">
        <f t="shared" si="77"/>
        <v>1.6405318965840874</v>
      </c>
      <c r="AG182" s="276">
        <f t="shared" si="77"/>
        <v>1.6815276797756427</v>
      </c>
      <c r="AH182" s="276">
        <f t="shared" si="77"/>
        <v>1.7221511809486314</v>
      </c>
      <c r="AI182" s="276">
        <f t="shared" si="77"/>
        <v>1.7624323546655796</v>
      </c>
      <c r="AJ182" s="276">
        <f t="shared" si="77"/>
        <v>1.8023967972607164</v>
      </c>
      <c r="AK182" s="276">
        <f t="shared" si="77"/>
        <v>1.8420663946312583</v>
      </c>
      <c r="AL182" s="276">
        <f t="shared" si="77"/>
        <v>1.8814598810270065</v>
      </c>
      <c r="AM182" s="276">
        <f t="shared" si="77"/>
        <v>1.9205933179638444</v>
      </c>
      <c r="AN182" s="276">
        <f t="shared" si="77"/>
        <v>1.9594805026638786</v>
      </c>
      <c r="AO182" s="276">
        <f t="shared" si="77"/>
        <v>1.9981333150898215</v>
      </c>
      <c r="AP182" s="276">
        <f t="shared" si="77"/>
        <v>2.0365620119732055</v>
      </c>
      <c r="AQ182" s="276">
        <f t="shared" si="77"/>
        <v>2.0747754754124799</v>
      </c>
      <c r="AR182" s="276">
        <f t="shared" si="77"/>
        <v>2.1127814227475863</v>
      </c>
      <c r="AS182" s="276">
        <f t="shared" si="77"/>
        <v>2.150586583567573</v>
      </c>
      <c r="AT182" s="276">
        <f t="shared" si="77"/>
        <v>2.1881968489134982</v>
      </c>
      <c r="AU182" s="276">
        <f t="shared" si="77"/>
        <v>2.2256173970183464</v>
      </c>
      <c r="AV182" s="276">
        <f t="shared" si="77"/>
        <v>2.2628527992852634</v>
      </c>
      <c r="AW182" s="276">
        <f t="shared" si="77"/>
        <v>2.2999071096446784</v>
      </c>
      <c r="AX182" s="276">
        <f t="shared" si="77"/>
        <v>2.3367839399452519</v>
      </c>
      <c r="AY182" s="276">
        <f t="shared" si="77"/>
        <v>2.3734865236166147</v>
      </c>
      <c r="AZ182" s="276">
        <f t="shared" si="77"/>
        <v>2.4100177694861147</v>
      </c>
      <c r="BA182" s="276">
        <f t="shared" si="77"/>
        <v>2.4463803073298944</v>
      </c>
      <c r="BB182" s="276">
        <f t="shared" si="77"/>
        <v>2.4825765264833901</v>
      </c>
      <c r="BC182" s="276">
        <f t="shared" si="77"/>
        <v>2.5186086086213346</v>
      </c>
      <c r="BD182" s="276">
        <f t="shared" si="77"/>
        <v>2.5544785556365981</v>
      </c>
      <c r="BE182" s="276">
        <f t="shared" si="77"/>
        <v>2.5901882133956176</v>
      </c>
      <c r="BF182" s="276">
        <f t="shared" si="77"/>
        <v>2.6257392920212084</v>
      </c>
      <c r="BG182" s="276">
        <f t="shared" si="77"/>
        <v>2.6611333832473552</v>
      </c>
      <c r="BH182" s="276">
        <f t="shared" si="77"/>
        <v>2.6963719753018305</v>
      </c>
      <c r="BI182" s="276">
        <f t="shared" si="77"/>
        <v>2.7314564656983498</v>
      </c>
      <c r="BJ182" s="276">
        <f t="shared" si="77"/>
        <v>2.7652467488291315</v>
      </c>
      <c r="BK182" s="276">
        <f t="shared" si="77"/>
        <v>2.7981067550113563</v>
      </c>
      <c r="BL182" s="276">
        <f t="shared" si="77"/>
        <v>2.830282815019566</v>
      </c>
      <c r="BM182" s="276">
        <f t="shared" si="77"/>
        <v>2.8619419426909141</v>
      </c>
      <c r="BN182" s="276">
        <f t="shared" si="77"/>
        <v>2.8931976224591063</v>
      </c>
      <c r="BO182" s="276">
        <f t="shared" si="77"/>
        <v>2.9241271935038267</v>
      </c>
      <c r="BP182" s="276">
        <f t="shared" si="77"/>
        <v>2.9547835753410618</v>
      </c>
      <c r="BQ182" s="276">
        <f t="shared" ref="BQ182:CX182" si="78">SUM(BQ178:BQ181)</f>
        <v>2.9852031799299374</v>
      </c>
      <c r="BR182" s="276">
        <f t="shared" si="78"/>
        <v>3.0154112522615866</v>
      </c>
      <c r="BS182" s="276">
        <f t="shared" si="78"/>
        <v>3.0454254762054966</v>
      </c>
      <c r="BT182" s="276">
        <f t="shared" si="78"/>
        <v>3.0752584097514397</v>
      </c>
      <c r="BU182" s="276">
        <f t="shared" si="78"/>
        <v>3.104919130147163</v>
      </c>
      <c r="BV182" s="276">
        <f t="shared" si="78"/>
        <v>3.134414345652865</v>
      </c>
      <c r="BW182" s="276">
        <f t="shared" si="78"/>
        <v>3.1637491471604724</v>
      </c>
      <c r="BX182" s="276">
        <f t="shared" si="78"/>
        <v>3.1929275166145379</v>
      </c>
      <c r="BY182" s="276">
        <f t="shared" si="78"/>
        <v>3.2219526711743738</v>
      </c>
      <c r="BZ182" s="276">
        <f t="shared" si="78"/>
        <v>3.2508272964129112</v>
      </c>
      <c r="CA182" s="276">
        <f t="shared" si="78"/>
        <v>3.2795537045382068</v>
      </c>
      <c r="CB182" s="276">
        <f t="shared" si="78"/>
        <v>3.3081339419384292</v>
      </c>
      <c r="CC182" s="276">
        <f t="shared" si="78"/>
        <v>3.3365698624621709</v>
      </c>
      <c r="CD182" s="276">
        <f t="shared" si="78"/>
        <v>3.3648631775194069</v>
      </c>
      <c r="CE182" s="276">
        <f t="shared" si="78"/>
        <v>3.393015490491722</v>
      </c>
      <c r="CF182" s="276">
        <f t="shared" si="78"/>
        <v>3.421028320511597</v>
      </c>
      <c r="CG182" s="276">
        <f t="shared" si="78"/>
        <v>3.4489031190302391</v>
      </c>
      <c r="CH182" s="276">
        <f t="shared" si="78"/>
        <v>3.4766412814855543</v>
      </c>
      <c r="CI182" s="276">
        <f t="shared" si="78"/>
        <v>3.5042441556335042</v>
      </c>
      <c r="CJ182" s="276">
        <f t="shared" si="78"/>
        <v>3.5317130476005247</v>
      </c>
      <c r="CK182" s="276">
        <f t="shared" si="78"/>
        <v>3.5590492263730957</v>
      </c>
      <c r="CL182" s="276">
        <f t="shared" si="78"/>
        <v>3.5862539272096967</v>
      </c>
      <c r="CM182" s="276">
        <f t="shared" si="78"/>
        <v>3.6133283543043517</v>
      </c>
      <c r="CN182" s="276">
        <f t="shared" si="78"/>
        <v>3.6402736829254492</v>
      </c>
      <c r="CO182" s="276">
        <f t="shared" si="78"/>
        <v>3.6670910611821617</v>
      </c>
      <c r="CP182" s="276">
        <f t="shared" si="78"/>
        <v>3.6937816115224811</v>
      </c>
      <c r="CQ182" s="276">
        <f t="shared" si="78"/>
        <v>3.7203464320341784</v>
      </c>
      <c r="CR182" s="276">
        <f t="shared" si="78"/>
        <v>3.746786597597819</v>
      </c>
      <c r="CS182" s="276">
        <f t="shared" si="78"/>
        <v>3.7731031609259222</v>
      </c>
      <c r="CT182" s="276">
        <f t="shared" si="78"/>
        <v>3.7992971535121125</v>
      </c>
      <c r="CU182" s="276">
        <f t="shared" si="78"/>
        <v>3.8253695865071542</v>
      </c>
      <c r="CV182" s="276">
        <f t="shared" si="78"/>
        <v>3.8513214515339773</v>
      </c>
      <c r="CW182" s="276">
        <f t="shared" si="78"/>
        <v>3.877153721450572</v>
      </c>
      <c r="CX182" s="276">
        <f t="shared" si="78"/>
        <v>3.8894043514397278</v>
      </c>
      <c r="CY182" s="276"/>
      <c r="CZ182" s="276"/>
      <c r="DA182" s="276"/>
      <c r="DB182" s="276"/>
      <c r="DC182" s="276"/>
      <c r="DD182" s="276"/>
      <c r="DE182" s="276"/>
      <c r="DF182" s="276"/>
      <c r="DG182" s="276"/>
      <c r="DH182" s="276"/>
      <c r="DI182" s="276"/>
      <c r="DJ182" s="276"/>
      <c r="DK182" s="276"/>
      <c r="DL182" s="276"/>
      <c r="DM182" s="276"/>
      <c r="DN182" s="276"/>
      <c r="DO182" s="276"/>
      <c r="DP182" s="276"/>
      <c r="DQ182" s="276"/>
      <c r="DR182" s="276"/>
    </row>
    <row r="184" spans="1:122" s="263" customFormat="1">
      <c r="A184" s="262"/>
      <c r="N184" s="264"/>
      <c r="O184" s="264"/>
      <c r="P184" s="264"/>
      <c r="Q184" s="264"/>
      <c r="R184" s="264"/>
      <c r="S184" s="264"/>
      <c r="T184" s="264"/>
      <c r="U184" s="264"/>
      <c r="V184" s="2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DR184"/>
  <sheetViews>
    <sheetView zoomScale="85" zoomScaleNormal="85" workbookViewId="0">
      <pane xSplit="1" ySplit="3" topLeftCell="D130" activePane="bottomRight" state="frozen"/>
      <selection pane="topRight" activeCell="B1" sqref="B1"/>
      <selection pane="bottomLeft" activeCell="A4" sqref="A4"/>
      <selection pane="bottomRight" activeCell="A140" sqref="A140"/>
    </sheetView>
  </sheetViews>
  <sheetFormatPr defaultRowHeight="13.5"/>
  <cols>
    <col min="1" max="1" width="56.140625" style="74" customWidth="1"/>
    <col min="2" max="2" width="11.85546875" style="75" customWidth="1"/>
    <col min="3" max="3" width="12.7109375" style="75" customWidth="1"/>
    <col min="4" max="4" width="12.5703125" style="75" customWidth="1"/>
    <col min="5" max="60" width="10.5703125" style="75" customWidth="1"/>
    <col min="61" max="61" width="11.5703125" style="75" bestFit="1" customWidth="1"/>
    <col min="62" max="16384" width="9.140625" style="75"/>
  </cols>
  <sheetData>
    <row r="1" spans="1:102">
      <c r="A1" s="74" t="s">
        <v>0</v>
      </c>
      <c r="B1" s="75" t="s">
        <v>221</v>
      </c>
    </row>
    <row r="2" spans="1:102" s="77" customFormat="1">
      <c r="A2" s="76">
        <v>0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  <c r="T2" s="77">
        <v>19</v>
      </c>
      <c r="U2" s="77">
        <v>20</v>
      </c>
      <c r="V2" s="77">
        <v>21</v>
      </c>
      <c r="W2" s="77">
        <v>22</v>
      </c>
      <c r="X2" s="77">
        <v>23</v>
      </c>
      <c r="Y2" s="77">
        <v>24</v>
      </c>
      <c r="Z2" s="77">
        <v>25</v>
      </c>
      <c r="AA2" s="77">
        <v>26</v>
      </c>
      <c r="AB2" s="77">
        <v>27</v>
      </c>
      <c r="AC2" s="77">
        <v>28</v>
      </c>
      <c r="AD2" s="77">
        <v>29</v>
      </c>
      <c r="AE2" s="77">
        <v>30</v>
      </c>
      <c r="AF2" s="77">
        <v>31</v>
      </c>
      <c r="AG2" s="77">
        <v>32</v>
      </c>
      <c r="AH2" s="77">
        <v>33</v>
      </c>
      <c r="AI2" s="77">
        <v>34</v>
      </c>
      <c r="AJ2" s="77">
        <v>35</v>
      </c>
      <c r="AK2" s="77">
        <v>36</v>
      </c>
      <c r="AL2" s="77">
        <v>37</v>
      </c>
      <c r="AM2" s="77">
        <v>38</v>
      </c>
      <c r="AN2" s="77">
        <v>39</v>
      </c>
      <c r="AO2" s="77">
        <f>+AN2+1</f>
        <v>40</v>
      </c>
      <c r="AP2" s="77">
        <f t="shared" ref="AP2:BI2" si="0">+AO2+1</f>
        <v>41</v>
      </c>
      <c r="AQ2" s="77">
        <f t="shared" si="0"/>
        <v>42</v>
      </c>
      <c r="AR2" s="77">
        <f t="shared" si="0"/>
        <v>43</v>
      </c>
      <c r="AS2" s="77">
        <f t="shared" si="0"/>
        <v>44</v>
      </c>
      <c r="AT2" s="77">
        <f t="shared" si="0"/>
        <v>45</v>
      </c>
      <c r="AU2" s="77">
        <f t="shared" si="0"/>
        <v>46</v>
      </c>
      <c r="AV2" s="77">
        <f t="shared" si="0"/>
        <v>47</v>
      </c>
      <c r="AW2" s="77">
        <f t="shared" si="0"/>
        <v>48</v>
      </c>
      <c r="AX2" s="77">
        <f t="shared" si="0"/>
        <v>49</v>
      </c>
      <c r="AY2" s="77">
        <f t="shared" si="0"/>
        <v>50</v>
      </c>
      <c r="AZ2" s="77">
        <f t="shared" si="0"/>
        <v>51</v>
      </c>
      <c r="BA2" s="77">
        <f t="shared" si="0"/>
        <v>52</v>
      </c>
      <c r="BB2" s="77">
        <f t="shared" si="0"/>
        <v>53</v>
      </c>
      <c r="BC2" s="77">
        <f t="shared" si="0"/>
        <v>54</v>
      </c>
      <c r="BD2" s="77">
        <f t="shared" si="0"/>
        <v>55</v>
      </c>
      <c r="BE2" s="77">
        <f t="shared" si="0"/>
        <v>56</v>
      </c>
      <c r="BF2" s="77">
        <f t="shared" si="0"/>
        <v>57</v>
      </c>
      <c r="BG2" s="77">
        <f t="shared" si="0"/>
        <v>58</v>
      </c>
      <c r="BH2" s="77">
        <f t="shared" si="0"/>
        <v>59</v>
      </c>
      <c r="BI2" s="77">
        <f t="shared" si="0"/>
        <v>60</v>
      </c>
    </row>
    <row r="3" spans="1:102" s="79" customFormat="1" ht="15">
      <c r="A3" s="78"/>
      <c r="B3" s="79">
        <v>2005</v>
      </c>
      <c r="C3" s="79">
        <f>+B3+10</f>
        <v>2015</v>
      </c>
      <c r="D3" s="79">
        <f t="shared" ref="D3:BO3" si="1">+C3+10</f>
        <v>2025</v>
      </c>
      <c r="E3" s="79">
        <f t="shared" si="1"/>
        <v>2035</v>
      </c>
      <c r="F3" s="79">
        <f t="shared" si="1"/>
        <v>2045</v>
      </c>
      <c r="G3" s="79">
        <f t="shared" si="1"/>
        <v>2055</v>
      </c>
      <c r="H3" s="79">
        <f t="shared" si="1"/>
        <v>2065</v>
      </c>
      <c r="I3" s="79">
        <f t="shared" si="1"/>
        <v>2075</v>
      </c>
      <c r="J3" s="79">
        <f t="shared" si="1"/>
        <v>2085</v>
      </c>
      <c r="K3" s="79">
        <f t="shared" si="1"/>
        <v>2095</v>
      </c>
      <c r="L3" s="79">
        <f t="shared" si="1"/>
        <v>2105</v>
      </c>
      <c r="M3" s="79">
        <f t="shared" si="1"/>
        <v>2115</v>
      </c>
      <c r="N3" s="79">
        <f t="shared" si="1"/>
        <v>2125</v>
      </c>
      <c r="O3" s="79">
        <f t="shared" si="1"/>
        <v>2135</v>
      </c>
      <c r="P3" s="79">
        <f t="shared" si="1"/>
        <v>2145</v>
      </c>
      <c r="Q3" s="79">
        <f t="shared" si="1"/>
        <v>2155</v>
      </c>
      <c r="R3" s="79">
        <f t="shared" si="1"/>
        <v>2165</v>
      </c>
      <c r="S3" s="79">
        <f t="shared" si="1"/>
        <v>2175</v>
      </c>
      <c r="T3" s="79">
        <f t="shared" si="1"/>
        <v>2185</v>
      </c>
      <c r="U3" s="79">
        <f t="shared" si="1"/>
        <v>2195</v>
      </c>
      <c r="V3" s="79">
        <f t="shared" si="1"/>
        <v>2205</v>
      </c>
      <c r="W3" s="79">
        <f t="shared" si="1"/>
        <v>2215</v>
      </c>
      <c r="X3" s="79">
        <f t="shared" si="1"/>
        <v>2225</v>
      </c>
      <c r="Y3" s="79">
        <f t="shared" si="1"/>
        <v>2235</v>
      </c>
      <c r="Z3" s="79">
        <f t="shared" si="1"/>
        <v>2245</v>
      </c>
      <c r="AA3" s="79">
        <f t="shared" si="1"/>
        <v>2255</v>
      </c>
      <c r="AB3" s="79">
        <f t="shared" si="1"/>
        <v>2265</v>
      </c>
      <c r="AC3" s="79">
        <f t="shared" si="1"/>
        <v>2275</v>
      </c>
      <c r="AD3" s="79">
        <f t="shared" si="1"/>
        <v>2285</v>
      </c>
      <c r="AE3" s="79">
        <f t="shared" si="1"/>
        <v>2295</v>
      </c>
      <c r="AF3" s="79">
        <f t="shared" si="1"/>
        <v>2305</v>
      </c>
      <c r="AG3" s="79">
        <f t="shared" si="1"/>
        <v>2315</v>
      </c>
      <c r="AH3" s="79">
        <f t="shared" si="1"/>
        <v>2325</v>
      </c>
      <c r="AI3" s="79">
        <f t="shared" si="1"/>
        <v>2335</v>
      </c>
      <c r="AJ3" s="79">
        <f t="shared" si="1"/>
        <v>2345</v>
      </c>
      <c r="AK3" s="79">
        <f t="shared" si="1"/>
        <v>2355</v>
      </c>
      <c r="AL3" s="79">
        <f t="shared" si="1"/>
        <v>2365</v>
      </c>
      <c r="AM3" s="79">
        <f t="shared" si="1"/>
        <v>2375</v>
      </c>
      <c r="AN3" s="79">
        <f t="shared" si="1"/>
        <v>2385</v>
      </c>
      <c r="AO3" s="79">
        <f t="shared" si="1"/>
        <v>2395</v>
      </c>
      <c r="AP3" s="79">
        <f t="shared" si="1"/>
        <v>2405</v>
      </c>
      <c r="AQ3" s="79">
        <f t="shared" si="1"/>
        <v>2415</v>
      </c>
      <c r="AR3" s="79">
        <f t="shared" si="1"/>
        <v>2425</v>
      </c>
      <c r="AS3" s="79">
        <f t="shared" si="1"/>
        <v>2435</v>
      </c>
      <c r="AT3" s="79">
        <f t="shared" si="1"/>
        <v>2445</v>
      </c>
      <c r="AU3" s="79">
        <f t="shared" si="1"/>
        <v>2455</v>
      </c>
      <c r="AV3" s="79">
        <f t="shared" si="1"/>
        <v>2465</v>
      </c>
      <c r="AW3" s="79">
        <f t="shared" si="1"/>
        <v>2475</v>
      </c>
      <c r="AX3" s="79">
        <f t="shared" si="1"/>
        <v>2485</v>
      </c>
      <c r="AY3" s="79">
        <f t="shared" si="1"/>
        <v>2495</v>
      </c>
      <c r="AZ3" s="79">
        <f t="shared" si="1"/>
        <v>2505</v>
      </c>
      <c r="BA3" s="79">
        <f t="shared" si="1"/>
        <v>2515</v>
      </c>
      <c r="BB3" s="79">
        <f t="shared" si="1"/>
        <v>2525</v>
      </c>
      <c r="BC3" s="79">
        <f t="shared" si="1"/>
        <v>2535</v>
      </c>
      <c r="BD3" s="79">
        <f t="shared" si="1"/>
        <v>2545</v>
      </c>
      <c r="BE3" s="79">
        <f t="shared" si="1"/>
        <v>2555</v>
      </c>
      <c r="BF3" s="79">
        <f t="shared" si="1"/>
        <v>2565</v>
      </c>
      <c r="BG3" s="79">
        <f t="shared" si="1"/>
        <v>2575</v>
      </c>
      <c r="BH3" s="79">
        <f t="shared" si="1"/>
        <v>2585</v>
      </c>
      <c r="BI3" s="79">
        <f t="shared" si="1"/>
        <v>2595</v>
      </c>
      <c r="BJ3" s="79">
        <f t="shared" si="1"/>
        <v>2605</v>
      </c>
      <c r="BK3" s="79">
        <f t="shared" si="1"/>
        <v>2615</v>
      </c>
      <c r="BL3" s="79">
        <f t="shared" si="1"/>
        <v>2625</v>
      </c>
      <c r="BM3" s="79">
        <f t="shared" si="1"/>
        <v>2635</v>
      </c>
      <c r="BN3" s="79">
        <f t="shared" si="1"/>
        <v>2645</v>
      </c>
      <c r="BO3" s="79">
        <f t="shared" si="1"/>
        <v>2655</v>
      </c>
      <c r="BP3" s="79">
        <f t="shared" ref="BP3:CX3" si="2">+BO3+10</f>
        <v>2665</v>
      </c>
      <c r="BQ3" s="79">
        <f t="shared" si="2"/>
        <v>2675</v>
      </c>
      <c r="BR3" s="79">
        <f t="shared" si="2"/>
        <v>2685</v>
      </c>
      <c r="BS3" s="79">
        <f t="shared" si="2"/>
        <v>2695</v>
      </c>
      <c r="BT3" s="79">
        <f t="shared" si="2"/>
        <v>2705</v>
      </c>
      <c r="BU3" s="79">
        <f t="shared" si="2"/>
        <v>2715</v>
      </c>
      <c r="BV3" s="79">
        <f t="shared" si="2"/>
        <v>2725</v>
      </c>
      <c r="BW3" s="79">
        <f t="shared" si="2"/>
        <v>2735</v>
      </c>
      <c r="BX3" s="79">
        <f t="shared" si="2"/>
        <v>2745</v>
      </c>
      <c r="BY3" s="79">
        <f t="shared" si="2"/>
        <v>2755</v>
      </c>
      <c r="BZ3" s="79">
        <f t="shared" si="2"/>
        <v>2765</v>
      </c>
      <c r="CA3" s="79">
        <f t="shared" si="2"/>
        <v>2775</v>
      </c>
      <c r="CB3" s="79">
        <f t="shared" si="2"/>
        <v>2785</v>
      </c>
      <c r="CC3" s="79">
        <f t="shared" si="2"/>
        <v>2795</v>
      </c>
      <c r="CD3" s="79">
        <f t="shared" si="2"/>
        <v>2805</v>
      </c>
      <c r="CE3" s="79">
        <f t="shared" si="2"/>
        <v>2815</v>
      </c>
      <c r="CF3" s="79">
        <f t="shared" si="2"/>
        <v>2825</v>
      </c>
      <c r="CG3" s="79">
        <f t="shared" si="2"/>
        <v>2835</v>
      </c>
      <c r="CH3" s="79">
        <f t="shared" si="2"/>
        <v>2845</v>
      </c>
      <c r="CI3" s="79">
        <f t="shared" si="2"/>
        <v>2855</v>
      </c>
      <c r="CJ3" s="79">
        <f t="shared" si="2"/>
        <v>2865</v>
      </c>
      <c r="CK3" s="79">
        <f t="shared" si="2"/>
        <v>2875</v>
      </c>
      <c r="CL3" s="79">
        <f t="shared" si="2"/>
        <v>2885</v>
      </c>
      <c r="CM3" s="79">
        <f t="shared" si="2"/>
        <v>2895</v>
      </c>
      <c r="CN3" s="79">
        <f t="shared" si="2"/>
        <v>2905</v>
      </c>
      <c r="CO3" s="79">
        <f t="shared" si="2"/>
        <v>2915</v>
      </c>
      <c r="CP3" s="79">
        <f t="shared" si="2"/>
        <v>2925</v>
      </c>
      <c r="CQ3" s="79">
        <f t="shared" si="2"/>
        <v>2935</v>
      </c>
      <c r="CR3" s="79">
        <f t="shared" si="2"/>
        <v>2945</v>
      </c>
      <c r="CS3" s="79">
        <f t="shared" si="2"/>
        <v>2955</v>
      </c>
      <c r="CT3" s="79">
        <f t="shared" si="2"/>
        <v>2965</v>
      </c>
      <c r="CU3" s="79">
        <f t="shared" si="2"/>
        <v>2975</v>
      </c>
      <c r="CV3" s="79">
        <f t="shared" si="2"/>
        <v>2985</v>
      </c>
      <c r="CW3" s="79">
        <f t="shared" si="2"/>
        <v>2995</v>
      </c>
      <c r="CX3" s="79">
        <f t="shared" si="2"/>
        <v>3005</v>
      </c>
    </row>
    <row r="4" spans="1:102" s="81" customFormat="1" ht="15">
      <c r="A4" s="80" t="s">
        <v>1</v>
      </c>
    </row>
    <row r="5" spans="1:102" s="81" customFormat="1" ht="15">
      <c r="A5" s="80"/>
      <c r="C5" s="82"/>
      <c r="D5" s="83"/>
    </row>
    <row r="6" spans="1:102" s="81" customFormat="1" ht="15">
      <c r="A6" s="80"/>
      <c r="B6" s="235"/>
      <c r="C6" s="128"/>
      <c r="D6" s="84"/>
    </row>
    <row r="7" spans="1:102" s="81" customFormat="1" ht="15">
      <c r="A7" s="80"/>
      <c r="B7" s="236"/>
      <c r="C7" s="84"/>
      <c r="D7" s="85"/>
    </row>
    <row r="8" spans="1:102" s="236" customFormat="1" ht="15">
      <c r="A8" s="238" t="s">
        <v>2</v>
      </c>
    </row>
    <row r="9" spans="1:102" s="97" customFormat="1" ht="15">
      <c r="A9" s="96" t="s">
        <v>136</v>
      </c>
      <c r="B9" s="236">
        <f>+Parameters!B25</f>
        <v>0.3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</row>
    <row r="10" spans="1:102" s="236" customFormat="1" ht="15">
      <c r="A10" s="96" t="s">
        <v>133</v>
      </c>
      <c r="B10" s="236">
        <f>+Parameters!B26</f>
        <v>0.1</v>
      </c>
    </row>
    <row r="11" spans="1:102" s="97" customFormat="1" ht="15">
      <c r="A11" s="97" t="s">
        <v>137</v>
      </c>
      <c r="B11" s="236">
        <f>+Parameters!B27</f>
        <v>55.34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</row>
    <row r="12" spans="1:102" s="97" customFormat="1" ht="15">
      <c r="A12" s="97" t="str">
        <f>+Parameters!A29</f>
        <v>Initial real interest rate (percent per decade annualized)</v>
      </c>
      <c r="B12" s="236">
        <f>+Parameters!B29</f>
        <v>0.05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</row>
    <row r="13" spans="1:102" s="97" customFormat="1" ht="15">
      <c r="A13" s="97" t="s">
        <v>138</v>
      </c>
      <c r="B13" s="236">
        <f>+Parameters!B30</f>
        <v>97.3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</row>
    <row r="14" spans="1:102" s="97" customFormat="1" ht="15">
      <c r="A14" s="97" t="s">
        <v>139</v>
      </c>
      <c r="B14" s="236">
        <f>+Parameters!B31</f>
        <v>3.0321959190644031E-2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</row>
    <row r="15" spans="1:102" s="240" customFormat="1" ht="15">
      <c r="A15" s="239" t="s">
        <v>37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</row>
    <row r="16" spans="1:102" s="97" customFormat="1" ht="15">
      <c r="A16" s="96" t="s">
        <v>38</v>
      </c>
      <c r="B16" s="236">
        <f>+B17</f>
        <v>1.4999999999999999E-2</v>
      </c>
      <c r="C16" s="236">
        <f>+B16</f>
        <v>1.4999999999999999E-2</v>
      </c>
      <c r="D16" s="236">
        <f t="shared" ref="D16:BI16" si="3">+C16</f>
        <v>1.4999999999999999E-2</v>
      </c>
      <c r="E16" s="236">
        <f t="shared" si="3"/>
        <v>1.4999999999999999E-2</v>
      </c>
      <c r="F16" s="236">
        <f t="shared" si="3"/>
        <v>1.4999999999999999E-2</v>
      </c>
      <c r="G16" s="236">
        <f t="shared" si="3"/>
        <v>1.4999999999999999E-2</v>
      </c>
      <c r="H16" s="236">
        <f t="shared" si="3"/>
        <v>1.4999999999999999E-2</v>
      </c>
      <c r="I16" s="236">
        <f t="shared" si="3"/>
        <v>1.4999999999999999E-2</v>
      </c>
      <c r="J16" s="236">
        <f t="shared" si="3"/>
        <v>1.4999999999999999E-2</v>
      </c>
      <c r="K16" s="236">
        <f t="shared" si="3"/>
        <v>1.4999999999999999E-2</v>
      </c>
      <c r="L16" s="236">
        <f t="shared" si="3"/>
        <v>1.4999999999999999E-2</v>
      </c>
      <c r="M16" s="236">
        <f t="shared" si="3"/>
        <v>1.4999999999999999E-2</v>
      </c>
      <c r="N16" s="236">
        <f t="shared" si="3"/>
        <v>1.4999999999999999E-2</v>
      </c>
      <c r="O16" s="236">
        <f t="shared" si="3"/>
        <v>1.4999999999999999E-2</v>
      </c>
      <c r="P16" s="236">
        <f t="shared" si="3"/>
        <v>1.4999999999999999E-2</v>
      </c>
      <c r="Q16" s="236">
        <f t="shared" si="3"/>
        <v>1.4999999999999999E-2</v>
      </c>
      <c r="R16" s="236">
        <f t="shared" si="3"/>
        <v>1.4999999999999999E-2</v>
      </c>
      <c r="S16" s="236">
        <f t="shared" si="3"/>
        <v>1.4999999999999999E-2</v>
      </c>
      <c r="T16" s="236">
        <f t="shared" si="3"/>
        <v>1.4999999999999999E-2</v>
      </c>
      <c r="U16" s="236">
        <f t="shared" si="3"/>
        <v>1.4999999999999999E-2</v>
      </c>
      <c r="V16" s="236">
        <f t="shared" si="3"/>
        <v>1.4999999999999999E-2</v>
      </c>
      <c r="W16" s="236">
        <f t="shared" si="3"/>
        <v>1.4999999999999999E-2</v>
      </c>
      <c r="X16" s="236">
        <f t="shared" si="3"/>
        <v>1.4999999999999999E-2</v>
      </c>
      <c r="Y16" s="236">
        <f t="shared" si="3"/>
        <v>1.4999999999999999E-2</v>
      </c>
      <c r="Z16" s="236">
        <f t="shared" si="3"/>
        <v>1.4999999999999999E-2</v>
      </c>
      <c r="AA16" s="236">
        <f t="shared" si="3"/>
        <v>1.4999999999999999E-2</v>
      </c>
      <c r="AB16" s="236">
        <f t="shared" si="3"/>
        <v>1.4999999999999999E-2</v>
      </c>
      <c r="AC16" s="236">
        <f t="shared" si="3"/>
        <v>1.4999999999999999E-2</v>
      </c>
      <c r="AD16" s="236">
        <f t="shared" si="3"/>
        <v>1.4999999999999999E-2</v>
      </c>
      <c r="AE16" s="236">
        <f t="shared" si="3"/>
        <v>1.4999999999999999E-2</v>
      </c>
      <c r="AF16" s="236">
        <f t="shared" si="3"/>
        <v>1.4999999999999999E-2</v>
      </c>
      <c r="AG16" s="236">
        <f t="shared" si="3"/>
        <v>1.4999999999999999E-2</v>
      </c>
      <c r="AH16" s="236">
        <f t="shared" si="3"/>
        <v>1.4999999999999999E-2</v>
      </c>
      <c r="AI16" s="236">
        <f t="shared" si="3"/>
        <v>1.4999999999999999E-2</v>
      </c>
      <c r="AJ16" s="236">
        <f t="shared" si="3"/>
        <v>1.4999999999999999E-2</v>
      </c>
      <c r="AK16" s="236">
        <f t="shared" si="3"/>
        <v>1.4999999999999999E-2</v>
      </c>
      <c r="AL16" s="236">
        <f t="shared" si="3"/>
        <v>1.4999999999999999E-2</v>
      </c>
      <c r="AM16" s="236">
        <f t="shared" si="3"/>
        <v>1.4999999999999999E-2</v>
      </c>
      <c r="AN16" s="236">
        <f t="shared" si="3"/>
        <v>1.4999999999999999E-2</v>
      </c>
      <c r="AO16" s="236">
        <f t="shared" si="3"/>
        <v>1.4999999999999999E-2</v>
      </c>
      <c r="AP16" s="236">
        <f t="shared" si="3"/>
        <v>1.4999999999999999E-2</v>
      </c>
      <c r="AQ16" s="236">
        <f t="shared" si="3"/>
        <v>1.4999999999999999E-2</v>
      </c>
      <c r="AR16" s="236">
        <f t="shared" si="3"/>
        <v>1.4999999999999999E-2</v>
      </c>
      <c r="AS16" s="236">
        <f t="shared" si="3"/>
        <v>1.4999999999999999E-2</v>
      </c>
      <c r="AT16" s="236">
        <f t="shared" si="3"/>
        <v>1.4999999999999999E-2</v>
      </c>
      <c r="AU16" s="236">
        <f t="shared" si="3"/>
        <v>1.4999999999999999E-2</v>
      </c>
      <c r="AV16" s="236">
        <f t="shared" si="3"/>
        <v>1.4999999999999999E-2</v>
      </c>
      <c r="AW16" s="236">
        <f t="shared" si="3"/>
        <v>1.4999999999999999E-2</v>
      </c>
      <c r="AX16" s="236">
        <f t="shared" si="3"/>
        <v>1.4999999999999999E-2</v>
      </c>
      <c r="AY16" s="236">
        <f t="shared" si="3"/>
        <v>1.4999999999999999E-2</v>
      </c>
      <c r="AZ16" s="236">
        <f t="shared" si="3"/>
        <v>1.4999999999999999E-2</v>
      </c>
      <c r="BA16" s="236">
        <f t="shared" si="3"/>
        <v>1.4999999999999999E-2</v>
      </c>
      <c r="BB16" s="236">
        <f t="shared" si="3"/>
        <v>1.4999999999999999E-2</v>
      </c>
      <c r="BC16" s="236">
        <f t="shared" si="3"/>
        <v>1.4999999999999999E-2</v>
      </c>
      <c r="BD16" s="236">
        <f t="shared" si="3"/>
        <v>1.4999999999999999E-2</v>
      </c>
      <c r="BE16" s="236">
        <f t="shared" si="3"/>
        <v>1.4999999999999999E-2</v>
      </c>
      <c r="BF16" s="236">
        <f t="shared" si="3"/>
        <v>1.4999999999999999E-2</v>
      </c>
      <c r="BG16" s="236">
        <f t="shared" si="3"/>
        <v>1.4999999999999999E-2</v>
      </c>
      <c r="BH16" s="236">
        <f t="shared" si="3"/>
        <v>1.4999999999999999E-2</v>
      </c>
      <c r="BI16" s="236">
        <f t="shared" si="3"/>
        <v>1.4999999999999999E-2</v>
      </c>
    </row>
    <row r="17" spans="1:61" s="97" customFormat="1" ht="15">
      <c r="A17" s="96" t="s">
        <v>146</v>
      </c>
      <c r="B17" s="236">
        <f>+Parameters!B34</f>
        <v>1.4999999999999999E-2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</row>
    <row r="18" spans="1:61" s="242" customFormat="1" ht="15">
      <c r="A18" s="241" t="s">
        <v>39</v>
      </c>
      <c r="B18" s="236">
        <v>1</v>
      </c>
      <c r="C18" s="236">
        <f>B18/(1+B16)^10</f>
        <v>0.86166723172218462</v>
      </c>
      <c r="D18" s="236">
        <f t="shared" ref="D18:BI18" si="4">C18/(1+C16)^10</f>
        <v>0.74247041822377302</v>
      </c>
      <c r="E18" s="236">
        <f t="shared" si="4"/>
        <v>0.63976242990649113</v>
      </c>
      <c r="F18" s="236">
        <f t="shared" si="4"/>
        <v>0.55126232193738434</v>
      </c>
      <c r="G18" s="236">
        <f t="shared" si="4"/>
        <v>0.4750046788965297</v>
      </c>
      <c r="H18" s="236">
        <f t="shared" si="4"/>
        <v>0.40929596671985796</v>
      </c>
      <c r="I18" s="236">
        <f t="shared" si="4"/>
        <v>0.35267692259855543</v>
      </c>
      <c r="J18" s="236">
        <f t="shared" si="4"/>
        <v>0.30389014758779642</v>
      </c>
      <c r="K18" s="236">
        <f t="shared" si="4"/>
        <v>0.26185218221962264</v>
      </c>
      <c r="L18" s="236">
        <f t="shared" si="4"/>
        <v>0.2256294449735953</v>
      </c>
      <c r="M18" s="236">
        <f t="shared" si="4"/>
        <v>0.19441749924541085</v>
      </c>
      <c r="N18" s="236">
        <f t="shared" si="4"/>
        <v>0.16752318837314309</v>
      </c>
      <c r="O18" s="236">
        <f t="shared" si="4"/>
        <v>0.14434924197476026</v>
      </c>
      <c r="P18" s="236">
        <f t="shared" si="4"/>
        <v>0.12438101173358745</v>
      </c>
      <c r="Q18" s="236">
        <f t="shared" si="4"/>
        <v>0.10717504205928487</v>
      </c>
      <c r="R18" s="236">
        <f t="shared" si="4"/>
        <v>9.234922180093269E-2</v>
      </c>
      <c r="S18" s="236">
        <f t="shared" si="4"/>
        <v>7.9574298300907689E-2</v>
      </c>
      <c r="T18" s="236">
        <f t="shared" si="4"/>
        <v>6.8566565333178467E-2</v>
      </c>
      <c r="U18" s="236">
        <f t="shared" si="4"/>
        <v>5.9081562539338203E-2</v>
      </c>
      <c r="V18" s="236">
        <f t="shared" si="4"/>
        <v>5.0908646439092674E-2</v>
      </c>
      <c r="W18" s="236">
        <f t="shared" si="4"/>
        <v>4.386631244789644E-2</v>
      </c>
      <c r="X18" s="236">
        <f t="shared" si="4"/>
        <v>3.7798164012839336E-2</v>
      </c>
      <c r="Y18" s="236">
        <f t="shared" si="4"/>
        <v>3.2569439349124374E-2</v>
      </c>
      <c r="Z18" s="236">
        <f t="shared" si="4"/>
        <v>2.8064018642703591E-2</v>
      </c>
      <c r="AA18" s="236">
        <f t="shared" si="4"/>
        <v>2.4181845254858184E-2</v>
      </c>
      <c r="AB18" s="236">
        <f t="shared" si="4"/>
        <v>2.0836703658687897E-2</v>
      </c>
      <c r="AC18" s="236">
        <f t="shared" si="4"/>
        <v>1.7954304759797118E-2</v>
      </c>
      <c r="AD18" s="236">
        <f t="shared" si="4"/>
        <v>1.5470636079870826E-2</v>
      </c>
      <c r="AE18" s="236">
        <f t="shared" si="4"/>
        <v>1.3330540163923646E-2</v>
      </c>
      <c r="AF18" s="236">
        <f t="shared" si="4"/>
        <v>1.1486489640409485E-2</v>
      </c>
      <c r="AG18" s="236">
        <f t="shared" si="4"/>
        <v>9.8975317306571921E-3</v>
      </c>
      <c r="AH18" s="236">
        <f t="shared" si="4"/>
        <v>8.5283787672378666E-3</v>
      </c>
      <c r="AI18" s="236">
        <f t="shared" si="4"/>
        <v>7.3486245234441099E-3</v>
      </c>
      <c r="AJ18" s="236">
        <f t="shared" si="4"/>
        <v>6.3320689500818445E-3</v>
      </c>
      <c r="AK18" s="236">
        <f t="shared" si="4"/>
        <v>5.4561363232910227E-3</v>
      </c>
      <c r="AL18" s="236">
        <f t="shared" si="4"/>
        <v>4.7013738815890344E-3</v>
      </c>
      <c r="AM18" s="236">
        <f t="shared" si="4"/>
        <v>4.0510198178398049E-3</v>
      </c>
      <c r="AN18" s="236">
        <f t="shared" si="4"/>
        <v>3.4906310320897333E-3</v>
      </c>
      <c r="AO18" s="236">
        <f t="shared" si="4"/>
        <v>3.0077623783843128E-3</v>
      </c>
      <c r="AP18" s="236">
        <f t="shared" si="4"/>
        <v>2.591690282260545E-3</v>
      </c>
      <c r="AQ18" s="236">
        <f t="shared" si="4"/>
        <v>2.2331745909967313E-3</v>
      </c>
      <c r="AR18" s="236">
        <f t="shared" si="4"/>
        <v>1.9242533677764754E-3</v>
      </c>
      <c r="AS18" s="236">
        <f t="shared" si="4"/>
        <v>1.6580660725440464E-3</v>
      </c>
      <c r="AT18" s="236">
        <f t="shared" si="4"/>
        <v>1.4287012027415034E-3</v>
      </c>
      <c r="AU18" s="236">
        <f t="shared" si="4"/>
        <v>1.2310650103244268E-3</v>
      </c>
      <c r="AV18" s="236">
        <f t="shared" si="4"/>
        <v>1.0607683795162916E-3</v>
      </c>
      <c r="AW18" s="236">
        <f t="shared" si="4"/>
        <v>9.140293530762307E-4</v>
      </c>
      <c r="AX18" s="236">
        <f t="shared" si="4"/>
        <v>7.8758914237801497E-4</v>
      </c>
      <c r="AY18" s="236">
        <f t="shared" si="4"/>
        <v>6.7863975604731371E-4</v>
      </c>
      <c r="AZ18" s="236">
        <f t="shared" si="4"/>
        <v>5.8476163992990751E-4</v>
      </c>
      <c r="BA18" s="236">
        <f t="shared" si="4"/>
        <v>5.0386994349572826E-4</v>
      </c>
      <c r="BB18" s="236">
        <f t="shared" si="4"/>
        <v>4.3416821935997774E-4</v>
      </c>
      <c r="BC18" s="236">
        <f t="shared" si="4"/>
        <v>3.741085276776622E-4</v>
      </c>
      <c r="BD18" s="236">
        <f t="shared" si="4"/>
        <v>3.223570594076735E-4</v>
      </c>
      <c r="BE18" s="236">
        <f t="shared" si="4"/>
        <v>2.7776451500591384E-4</v>
      </c>
      <c r="BF18" s="236">
        <f t="shared" si="4"/>
        <v>2.3934058071580099E-4</v>
      </c>
      <c r="BG18" s="236">
        <f t="shared" si="4"/>
        <v>2.0623193562416432E-4</v>
      </c>
      <c r="BH18" s="236">
        <f t="shared" si="4"/>
        <v>1.7770330106198147E-4</v>
      </c>
      <c r="BI18" s="236">
        <f t="shared" si="4"/>
        <v>1.5312111149397154E-4</v>
      </c>
    </row>
    <row r="19" spans="1:61" s="97" customFormat="1" ht="15">
      <c r="A19" s="96" t="s">
        <v>66</v>
      </c>
      <c r="B19" s="236">
        <f>+Parameters!B35</f>
        <v>1.5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</row>
    <row r="20" spans="1:61" s="97" customFormat="1" ht="15">
      <c r="A20" s="243" t="s">
        <v>32</v>
      </c>
      <c r="B20" s="236"/>
      <c r="C20" s="236">
        <f>+LN(C21/B21)/10</f>
        <v>1.7438100262805102E-2</v>
      </c>
      <c r="D20" s="236">
        <f t="shared" ref="D20:U20" si="5">+LN(D21/C21)/10</f>
        <v>1.5769580177603004E-2</v>
      </c>
      <c r="E20" s="236">
        <f t="shared" si="5"/>
        <v>1.4326468480010842E-2</v>
      </c>
      <c r="F20" s="236">
        <f t="shared" si="5"/>
        <v>1.3071867522785852E-2</v>
      </c>
      <c r="G20" s="236">
        <f t="shared" si="5"/>
        <v>1.1976011238012672E-2</v>
      </c>
      <c r="H20" s="236">
        <f t="shared" si="5"/>
        <v>1.1014670792642891E-2</v>
      </c>
      <c r="I20" s="236">
        <f t="shared" si="5"/>
        <v>1.0167966425061899E-2</v>
      </c>
      <c r="J20" s="236">
        <f t="shared" si="5"/>
        <v>9.4194692453637516E-3</v>
      </c>
      <c r="K20" s="236">
        <f t="shared" si="5"/>
        <v>8.7555135883675347E-3</v>
      </c>
      <c r="L20" s="236">
        <f t="shared" si="5"/>
        <v>8.1646645887650249E-3</v>
      </c>
      <c r="M20" s="236">
        <f t="shared" si="5"/>
        <v>7.6373017474176408E-3</v>
      </c>
      <c r="N20" s="236">
        <f t="shared" si="5"/>
        <v>7.1652902334267844E-3</v>
      </c>
      <c r="O20" s="236">
        <f t="shared" si="5"/>
        <v>6.7417192817619803E-3</v>
      </c>
      <c r="P20" s="236">
        <f t="shared" si="5"/>
        <v>6.3606924147209948E-3</v>
      </c>
      <c r="Q20" s="236">
        <f t="shared" si="5"/>
        <v>6.017158055412709E-3</v>
      </c>
      <c r="R20" s="236">
        <f t="shared" si="5"/>
        <v>5.7067718846032199E-3</v>
      </c>
      <c r="S20" s="236">
        <f t="shared" si="5"/>
        <v>5.4257843340408379E-3</v>
      </c>
      <c r="T20" s="236">
        <f t="shared" si="5"/>
        <v>5.1709481239941655E-3</v>
      </c>
      <c r="U20" s="236">
        <f t="shared" si="5"/>
        <v>4.9394418878367357E-3</v>
      </c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</row>
    <row r="21" spans="1:61" s="242" customFormat="1" ht="15">
      <c r="A21" s="241" t="s">
        <v>33</v>
      </c>
      <c r="B21" s="237">
        <f>+B22</f>
        <v>3.0321959190644031E-2</v>
      </c>
      <c r="C21" s="237">
        <f>B21/(1-B25)</f>
        <v>3.6098567330670198E-2</v>
      </c>
      <c r="D21" s="237">
        <f>C21/(1-C25)</f>
        <v>4.2264562974359016E-2</v>
      </c>
      <c r="E21" s="237">
        <f>D21/(1-D25)</f>
        <v>4.877479409615091E-2</v>
      </c>
      <c r="F21" s="237">
        <f t="shared" ref="F21:BI21" si="6">E21/(1-E25)</f>
        <v>5.558605387595017E-2</v>
      </c>
      <c r="G21" s="237">
        <f t="shared" si="6"/>
        <v>6.2658068039040671E-2</v>
      </c>
      <c r="H21" s="237">
        <f t="shared" si="6"/>
        <v>6.9954089355913962E-2</v>
      </c>
      <c r="I21" s="237">
        <f t="shared" si="6"/>
        <v>7.744119117677159E-2</v>
      </c>
      <c r="J21" s="237">
        <f t="shared" si="6"/>
        <v>8.509034013720318E-2</v>
      </c>
      <c r="K21" s="237">
        <f t="shared" si="6"/>
        <v>9.287631419805803E-2</v>
      </c>
      <c r="L21" s="237">
        <f t="shared" si="6"/>
        <v>0.10077751839904034</v>
      </c>
      <c r="M21" s="237">
        <f t="shared" si="6"/>
        <v>0.1087757383534859</v>
      </c>
      <c r="N21" s="237">
        <f t="shared" si="6"/>
        <v>0.11685586108942551</v>
      </c>
      <c r="O21" s="237">
        <f t="shared" si="6"/>
        <v>0.12500558441601389</v>
      </c>
      <c r="P21" s="237">
        <f t="shared" si="6"/>
        <v>0.1332151294052647</v>
      </c>
      <c r="Q21" s="237">
        <f t="shared" si="6"/>
        <v>0.14147696556901421</v>
      </c>
      <c r="R21" s="237">
        <f t="shared" si="6"/>
        <v>0.14978555459823198</v>
      </c>
      <c r="S21" s="237">
        <f t="shared" si="6"/>
        <v>0.15813711584960807</v>
      </c>
      <c r="T21" s="237">
        <f t="shared" si="6"/>
        <v>0.16652941487956119</v>
      </c>
      <c r="U21" s="237">
        <f t="shared" si="6"/>
        <v>0.1749615750442616</v>
      </c>
      <c r="V21" s="237">
        <f t="shared" si="6"/>
        <v>0.18343391134981354</v>
      </c>
      <c r="W21" s="237">
        <f t="shared" si="6"/>
        <v>0.1919477852271024</v>
      </c>
      <c r="X21" s="237">
        <f t="shared" si="6"/>
        <v>0.20050547862722362</v>
      </c>
      <c r="Y21" s="237">
        <f t="shared" si="6"/>
        <v>0.20911008571528372</v>
      </c>
      <c r="Z21" s="237">
        <f t="shared" si="6"/>
        <v>0.21776542043042812</v>
      </c>
      <c r="AA21" s="237">
        <f t="shared" si="6"/>
        <v>0.22647593824012766</v>
      </c>
      <c r="AB21" s="237">
        <f t="shared" si="6"/>
        <v>0.23524667051975531</v>
      </c>
      <c r="AC21" s="237">
        <f t="shared" si="6"/>
        <v>0.24408317011511785</v>
      </c>
      <c r="AD21" s="237">
        <f t="shared" si="6"/>
        <v>0.25299146678266665</v>
      </c>
      <c r="AE21" s="237">
        <f t="shared" si="6"/>
        <v>0.26197803134076825</v>
      </c>
      <c r="AF21" s="237">
        <f t="shared" si="6"/>
        <v>0.27104974749997873</v>
      </c>
      <c r="AG21" s="237">
        <f t="shared" si="6"/>
        <v>0.28021389046729273</v>
      </c>
      <c r="AH21" s="237">
        <f t="shared" si="6"/>
        <v>0.28947811153693265</v>
      </c>
      <c r="AI21" s="237">
        <f t="shared" si="6"/>
        <v>0.29885042798759009</v>
      </c>
      <c r="AJ21" s="237">
        <f t="shared" si="6"/>
        <v>0.30833921770301309</v>
      </c>
      <c r="AK21" s="237">
        <f t="shared" si="6"/>
        <v>0.31795321801979876</v>
      </c>
      <c r="AL21" s="237">
        <f t="shared" si="6"/>
        <v>0.32770152838382022</v>
      </c>
      <c r="AM21" s="237">
        <f t="shared" si="6"/>
        <v>0.33759361646566455</v>
      </c>
      <c r="AN21" s="237">
        <f t="shared" si="6"/>
        <v>0.3476393274466279</v>
      </c>
      <c r="AO21" s="237">
        <f t="shared" si="6"/>
        <v>0.35784889624105726</v>
      </c>
      <c r="AP21" s="237">
        <f t="shared" si="6"/>
        <v>0.36823296246897813</v>
      </c>
      <c r="AQ21" s="237">
        <f t="shared" si="6"/>
        <v>0.37880258803578792</v>
      </c>
      <c r="AR21" s="237">
        <f t="shared" si="6"/>
        <v>0.38956927721405676</v>
      </c>
      <c r="AS21" s="237">
        <f t="shared" si="6"/>
        <v>0.40054499915682751</v>
      </c>
      <c r="AT21" s="237">
        <f t="shared" si="6"/>
        <v>0.41174221280285261</v>
      </c>
      <c r="AU21" s="237">
        <f t="shared" si="6"/>
        <v>0.4231738941624954</v>
      </c>
      <c r="AV21" s="237">
        <f t="shared" si="6"/>
        <v>0.43485356599904662</v>
      </c>
      <c r="AW21" s="237">
        <f t="shared" si="6"/>
        <v>0.44679532994441085</v>
      </c>
      <c r="AX21" s="237">
        <f t="shared" si="6"/>
        <v>0.45901390111089568</v>
      </c>
      <c r="AY21" s="237">
        <f t="shared" si="6"/>
        <v>0.47152464528255095</v>
      </c>
      <c r="AZ21" s="237">
        <f t="shared" si="6"/>
        <v>0.48434361879048071</v>
      </c>
      <c r="BA21" s="237">
        <f t="shared" si="6"/>
        <v>0.49748761119708451</v>
      </c>
      <c r="BB21" s="237">
        <f t="shared" si="6"/>
        <v>0.51097419093455065</v>
      </c>
      <c r="BC21" s="237">
        <f t="shared" si="6"/>
        <v>0.5248217540633775</v>
      </c>
      <c r="BD21" s="237">
        <f t="shared" si="6"/>
        <v>0.53904957633748118</v>
      </c>
      <c r="BE21" s="237">
        <f t="shared" si="6"/>
        <v>0.55367786878378444</v>
      </c>
      <c r="BF21" s="237">
        <f t="shared" si="6"/>
        <v>0.56872783702629981</v>
      </c>
      <c r="BG21" s="237">
        <f t="shared" si="6"/>
        <v>0.58422174460783272</v>
      </c>
      <c r="BH21" s="237">
        <f t="shared" si="6"/>
        <v>0.60018298058675845</v>
      </c>
      <c r="BI21" s="237">
        <f t="shared" si="6"/>
        <v>0.61663613171208698</v>
      </c>
    </row>
    <row r="22" spans="1:61" ht="15">
      <c r="A22" s="74" t="s">
        <v>34</v>
      </c>
      <c r="B22" s="236">
        <f>+B14</f>
        <v>3.0321959190644031E-2</v>
      </c>
      <c r="C22" s="81"/>
      <c r="D22" s="81"/>
      <c r="E22" s="81"/>
      <c r="F22" s="81"/>
      <c r="G22" s="81"/>
      <c r="H22" s="87"/>
      <c r="I22" s="87"/>
      <c r="J22" s="87"/>
      <c r="K22" s="87"/>
      <c r="L22" s="87">
        <f>+LN(L21/K21)</f>
        <v>8.1646645887650249E-2</v>
      </c>
      <c r="M22" s="87">
        <f>+LN(M21/L21)</f>
        <v>7.6373017474176408E-2</v>
      </c>
      <c r="N22" s="87">
        <f>+LN(N21/M21)</f>
        <v>7.165290233426784E-2</v>
      </c>
      <c r="O22" s="87">
        <f>+LN(O21/N21)</f>
        <v>6.7417192817619806E-2</v>
      </c>
      <c r="P22" s="87">
        <f>+LN(P21/O21)</f>
        <v>6.3606924147209948E-2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</row>
    <row r="23" spans="1:61" ht="15">
      <c r="A23" s="74" t="s">
        <v>70</v>
      </c>
      <c r="B23" s="236">
        <f>+Parameters!B37</f>
        <v>0.16002319668565418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</row>
    <row r="24" spans="1:61" ht="15">
      <c r="A24" s="74" t="s">
        <v>35</v>
      </c>
      <c r="B24" s="236">
        <f>+Parameters!B38</f>
        <v>9.425883853403318E-3</v>
      </c>
      <c r="C24" s="148">
        <f>+Parameters!B39</f>
        <v>1.9237524592637619E-3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</row>
    <row r="25" spans="1:61" s="147" customFormat="1" ht="15">
      <c r="A25" s="145" t="s">
        <v>36</v>
      </c>
      <c r="B25" s="146">
        <f>+$B$23*EXP(-$B$24*10*(B2-1))</f>
        <v>0.16002319668565418</v>
      </c>
      <c r="C25" s="146">
        <f>+$B$23*EXP(-$B$24*10*(C2-1)*EXP(-$C$24*10*(C2-1)))</f>
        <v>0.14589043893413955</v>
      </c>
      <c r="D25" s="146">
        <f>+$B$23*EXP(-$B$24*10*(D2-1)*EXP(-$C$24*10*(D2-1)))</f>
        <v>0.13347531737311127</v>
      </c>
      <c r="E25" s="146">
        <f>+$B$23*EXP(-$B$24*10*(E2-1)*EXP(-$C$24*10*(E2-1)))</f>
        <v>0.1225354078021037</v>
      </c>
      <c r="F25" s="146">
        <f t="shared" ref="F25:BI25" si="7">+$B$23*EXP(-$B$24*10*(F2-1)*EXP(-$C$24*10*(F2-1)))</f>
        <v>0.11286677652882791</v>
      </c>
      <c r="G25" s="146">
        <f t="shared" si="7"/>
        <v>0.10429728103174114</v>
      </c>
      <c r="H25" s="146">
        <f t="shared" si="7"/>
        <v>9.6681129345843109E-2</v>
      </c>
      <c r="I25" s="146">
        <f t="shared" si="7"/>
        <v>8.9894445692634259E-2</v>
      </c>
      <c r="J25" s="146">
        <f t="shared" si="7"/>
        <v>8.3831643493639446E-2</v>
      </c>
      <c r="K25" s="146">
        <f t="shared" si="7"/>
        <v>7.8402448547071471E-2</v>
      </c>
      <c r="L25" s="146">
        <f t="shared" si="7"/>
        <v>7.3529447609483933E-2</v>
      </c>
      <c r="M25" s="146">
        <f t="shared" si="7"/>
        <v>6.914606302679327E-2</v>
      </c>
      <c r="N25" s="146">
        <f t="shared" si="7"/>
        <v>6.5194874010319551E-2</v>
      </c>
      <c r="O25" s="146">
        <f t="shared" si="7"/>
        <v>6.1626220879731151E-2</v>
      </c>
      <c r="P25" s="146">
        <f t="shared" si="7"/>
        <v>5.8397041034353225E-2</v>
      </c>
      <c r="Q25" s="146">
        <f t="shared" si="7"/>
        <v>5.5469895287992142E-2</v>
      </c>
      <c r="R25" s="146">
        <f t="shared" si="7"/>
        <v>5.2812151065905553E-2</v>
      </c>
      <c r="S25" s="146">
        <f t="shared" si="7"/>
        <v>5.0395295245723774E-2</v>
      </c>
      <c r="T25" s="146">
        <f t="shared" si="7"/>
        <v>4.8194354460785155E-2</v>
      </c>
      <c r="U25" s="146">
        <f t="shared" si="7"/>
        <v>4.6187404734531222E-2</v>
      </c>
      <c r="V25" s="146">
        <f t="shared" si="7"/>
        <v>4.4355155581585266E-2</v>
      </c>
      <c r="W25" s="146">
        <f t="shared" si="7"/>
        <v>4.2680596354334716E-2</v>
      </c>
      <c r="X25" s="146">
        <f t="shared" si="7"/>
        <v>4.1148694758682283E-2</v>
      </c>
      <c r="Y25" s="146">
        <f t="shared" si="7"/>
        <v>3.9746139208128389E-2</v>
      </c>
      <c r="Z25" s="146">
        <f t="shared" si="7"/>
        <v>3.8461118109880371E-2</v>
      </c>
      <c r="AA25" s="146">
        <f t="shared" si="7"/>
        <v>3.7283130342501983E-2</v>
      </c>
      <c r="AB25" s="146">
        <f t="shared" si="7"/>
        <v>3.6202822141300973E-2</v>
      </c>
      <c r="AC25" s="146">
        <f t="shared" si="7"/>
        <v>3.521184639480951E-2</v>
      </c>
      <c r="AD25" s="146">
        <f t="shared" si="7"/>
        <v>3.4302741005074237E-2</v>
      </c>
      <c r="AE25" s="146">
        <f t="shared" si="7"/>
        <v>3.3468823501527953E-2</v>
      </c>
      <c r="AF25" s="146">
        <f t="shared" si="7"/>
        <v>3.2704099543500939E-2</v>
      </c>
      <c r="AG25" s="146">
        <f t="shared" si="7"/>
        <v>3.2003183316531965E-2</v>
      </c>
      <c r="AH25" s="146">
        <f t="shared" si="7"/>
        <v>3.1361228135991293E-2</v>
      </c>
      <c r="AI25" s="146">
        <f t="shared" si="7"/>
        <v>3.0773865829037766E-2</v>
      </c>
      <c r="AJ25" s="146">
        <f t="shared" si="7"/>
        <v>3.0237153681479705E-2</v>
      </c>
      <c r="AK25" s="146">
        <f t="shared" si="7"/>
        <v>2.974752791693959E-2</v>
      </c>
      <c r="AL25" s="146">
        <f t="shared" si="7"/>
        <v>2.9301762827764911E-2</v>
      </c>
      <c r="AM25" s="146">
        <f t="shared" si="7"/>
        <v>2.88969348052419E-2</v>
      </c>
      <c r="AN25" s="146">
        <f t="shared" si="7"/>
        <v>2.85303906248516E-2</v>
      </c>
      <c r="AO25" s="146">
        <f t="shared" si="7"/>
        <v>2.8199719433850658E-2</v>
      </c>
      <c r="AP25" s="146">
        <f t="shared" si="7"/>
        <v>2.7902727966080298E-2</v>
      </c>
      <c r="AQ25" s="146">
        <f t="shared" si="7"/>
        <v>2.7637418574855629E-2</v>
      </c>
      <c r="AR25" s="146">
        <f t="shared" si="7"/>
        <v>2.7401969730929909E-2</v>
      </c>
      <c r="AS25" s="146">
        <f t="shared" si="7"/>
        <v>2.7194718680414925E-2</v>
      </c>
      <c r="AT25" s="146">
        <f t="shared" si="7"/>
        <v>2.7014145998460682E-2</v>
      </c>
      <c r="AU25" s="146">
        <f t="shared" si="7"/>
        <v>2.6858861809533469E-2</v>
      </c>
      <c r="AV25" s="146">
        <f t="shared" si="7"/>
        <v>2.6727593475182516E-2</v>
      </c>
      <c r="AW25" s="146">
        <f t="shared" si="7"/>
        <v>2.661917457600679E-2</v>
      </c>
      <c r="AX25" s="146">
        <f t="shared" si="7"/>
        <v>2.6532535036760323E-2</v>
      </c>
      <c r="AY25" s="146">
        <f t="shared" si="7"/>
        <v>2.646669226269923E-2</v>
      </c>
      <c r="AZ25" s="146">
        <f t="shared" si="7"/>
        <v>2.642074317182682E-2</v>
      </c>
      <c r="BA25" s="146">
        <f t="shared" si="7"/>
        <v>2.6393857022014553E-2</v>
      </c>
      <c r="BB25" s="146">
        <f t="shared" si="7"/>
        <v>2.6385268944386413E-2</v>
      </c>
      <c r="BC25" s="146">
        <f t="shared" si="7"/>
        <v>2.6394274105126299E-2</v>
      </c>
      <c r="BD25" s="146">
        <f t="shared" si="7"/>
        <v>2.6420222427231899E-2</v>
      </c>
      <c r="BE25" s="146">
        <f t="shared" si="7"/>
        <v>2.6462513811891075E-2</v>
      </c>
      <c r="BF25" s="146">
        <f t="shared" si="7"/>
        <v>2.6520593806266878E-2</v>
      </c>
      <c r="BG25" s="146">
        <f t="shared" si="7"/>
        <v>2.6593949670684652E-2</v>
      </c>
      <c r="BH25" s="146">
        <f t="shared" si="7"/>
        <v>2.6682106803645144E-2</v>
      </c>
      <c r="BI25" s="146">
        <f t="shared" si="7"/>
        <v>2.6784625487842099E-2</v>
      </c>
    </row>
    <row r="26" spans="1:61" ht="15">
      <c r="A26" s="86" t="s">
        <v>28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</row>
    <row r="27" spans="1:61" s="97" customFormat="1" ht="15">
      <c r="A27" s="96" t="s">
        <v>29</v>
      </c>
      <c r="B27" s="146">
        <f>+B28</f>
        <v>6411</v>
      </c>
      <c r="C27" s="236">
        <f>+B27*($B$30/B27)^Parameters!$B$46</f>
        <v>7434.9391165908346</v>
      </c>
      <c r="D27" s="236">
        <f>+C27*($B$30/C27)^Parameters!$B$46</f>
        <v>8024.1169821423136</v>
      </c>
      <c r="E27" s="236">
        <f>+D27*($B$30/D27)^Parameters!$B$46</f>
        <v>8345.3205913017064</v>
      </c>
      <c r="F27" s="236">
        <f>+E27*($B$30/E27)^Parameters!$B$46</f>
        <v>8515.6139967911859</v>
      </c>
      <c r="G27" s="236">
        <f>+F27*($B$30/F27)^Parameters!$B$46</f>
        <v>8604.60887338063</v>
      </c>
      <c r="H27" s="236">
        <f>+G27*($B$30/G27)^Parameters!$B$46</f>
        <v>8650.7737425073992</v>
      </c>
      <c r="I27" s="236">
        <f>+H27*($B$30/H27)^Parameters!$B$46</f>
        <v>8674.6298556260008</v>
      </c>
      <c r="J27" s="236">
        <f>+I27*($B$30/I27)^Parameters!$B$46</f>
        <v>8686.9335038226181</v>
      </c>
      <c r="K27" s="236">
        <f>+J27*($B$30/J27)^Parameters!$B$46</f>
        <v>8693.2726183697887</v>
      </c>
      <c r="L27" s="236">
        <f>+K27*($B$30/K27)^Parameters!$B$46</f>
        <v>8696.5369709913393</v>
      </c>
      <c r="M27" s="236">
        <f>+L27*($B$30/L27)^Parameters!$B$46</f>
        <v>8698.2175119223884</v>
      </c>
      <c r="N27" s="236">
        <f>+M27*($B$30/M27)^Parameters!$B$46</f>
        <v>8699.0825618913605</v>
      </c>
      <c r="O27" s="236">
        <f>+N27*($B$30/N27)^Parameters!$B$46</f>
        <v>8699.5278103775818</v>
      </c>
      <c r="P27" s="236">
        <f>+O27*($B$30/O27)^Parameters!$B$46</f>
        <v>8699.7569751373212</v>
      </c>
      <c r="Q27" s="236">
        <f>+P27*($B$30/P27)^Parameters!$B$46</f>
        <v>8699.874921634133</v>
      </c>
      <c r="R27" s="236">
        <f>+Q27*($B$30/Q27)^Parameters!$B$46</f>
        <v>8699.9356257381787</v>
      </c>
      <c r="S27" s="236">
        <f>+R27*($B$30/R27)^Parameters!$B$46</f>
        <v>8699.9668684625067</v>
      </c>
      <c r="T27" s="236">
        <f>+S27*($B$30/S27)^Parameters!$B$46</f>
        <v>8699.982948187846</v>
      </c>
      <c r="U27" s="236">
        <f>+T27*($B$30/T27)^Parameters!$B$46</f>
        <v>8699.9912239458426</v>
      </c>
      <c r="V27" s="236">
        <f>+U27*($B$30/U27)^Parameters!$B$46</f>
        <v>8699.995483230281</v>
      </c>
      <c r="W27" s="236">
        <f>+V27*($B$30/V27)^Parameters!$B$46</f>
        <v>8699.9976753554729</v>
      </c>
      <c r="X27" s="236">
        <f>+W27*($B$30/W27)^Parameters!$B$46</f>
        <v>8699.9988035759652</v>
      </c>
      <c r="Y27" s="236">
        <f>+X27*($B$30/X27)^Parameters!$B$46</f>
        <v>8699.9993842368567</v>
      </c>
      <c r="Z27" s="236">
        <f>+Y27*($B$30/Y27)^Parameters!$B$46</f>
        <v>8699.9996830854016</v>
      </c>
      <c r="AA27" s="236">
        <f>+Z27*($B$30/Z27)^Parameters!$B$46</f>
        <v>8699.9998368936758</v>
      </c>
      <c r="AB27" s="236">
        <f>+AA27*($B$30/AA27)^Parameters!$B$46</f>
        <v>8699.9999160541265</v>
      </c>
      <c r="AC27" s="236">
        <f>+AB27*($B$30/AB27)^Parameters!$B$46</f>
        <v>8699.9999567956074</v>
      </c>
      <c r="AD27" s="236">
        <f>+AC27*($B$30/AC27)^Parameters!$B$46</f>
        <v>8699.9999777640114</v>
      </c>
      <c r="AE27" s="236">
        <f>+AD27*($B$30/AD27)^Parameters!$B$46</f>
        <v>8699.9999885558118</v>
      </c>
      <c r="AF27" s="236">
        <f>+AE27*($B$30/AE27)^Parameters!$B$46</f>
        <v>8699.9999941100232</v>
      </c>
      <c r="AG27" s="236">
        <f>+AF27*($B$30/AF27)^Parameters!$B$46</f>
        <v>8699.9999969686087</v>
      </c>
      <c r="AH27" s="236">
        <f>+AG27*($B$30/AG27)^Parameters!$B$46</f>
        <v>8699.9999984398346</v>
      </c>
      <c r="AI27" s="236">
        <f>+AH27*($B$30/AH27)^Parameters!$B$46</f>
        <v>8699.999999197029</v>
      </c>
      <c r="AJ27" s="236">
        <f>+AI27*($B$30/AI27)^Parameters!$B$46</f>
        <v>8699.9999995867347</v>
      </c>
      <c r="AK27" s="236">
        <f>+AJ27*($B$30/AJ27)^Parameters!$B$46</f>
        <v>8699.9999997873038</v>
      </c>
      <c r="AL27" s="236">
        <f>+AK27*($B$30/AK27)^Parameters!$B$46</f>
        <v>8699.9999998905314</v>
      </c>
      <c r="AM27" s="236">
        <f>+AL27*($B$30/AL27)^Parameters!$B$46</f>
        <v>8699.9999999436586</v>
      </c>
      <c r="AN27" s="236">
        <f>+AM27*($B$30/AM27)^Parameters!$B$46</f>
        <v>8699.9999999710035</v>
      </c>
      <c r="AO27" s="236">
        <f>+AN27*($B$30/AN27)^Parameters!$B$46</f>
        <v>8699.999999985077</v>
      </c>
      <c r="AP27" s="236">
        <f>+AO27*($B$30/AO27)^Parameters!$B$46</f>
        <v>8699.9999999923184</v>
      </c>
      <c r="AQ27" s="236">
        <f>+AP27*($B$30/AP27)^Parameters!$B$46</f>
        <v>8699.9999999960473</v>
      </c>
      <c r="AR27" s="236">
        <f>+AQ27*($B$30/AQ27)^Parameters!$B$46</f>
        <v>8699.9999999979664</v>
      </c>
      <c r="AS27" s="236">
        <f>+AR27*($B$30/AR27)^Parameters!$B$46</f>
        <v>8699.9999999989541</v>
      </c>
      <c r="AT27" s="236">
        <f>+AS27*($B$30/AS27)^Parameters!$B$46</f>
        <v>8699.9999999994616</v>
      </c>
      <c r="AU27" s="236">
        <f>+AT27*($B$30/AT27)^Parameters!$B$46</f>
        <v>8699.9999999997217</v>
      </c>
      <c r="AV27" s="236">
        <f>+AU27*($B$30/AU27)^Parameters!$B$46</f>
        <v>8699.9999999998563</v>
      </c>
      <c r="AW27" s="236">
        <f>+AV27*($B$30/AV27)^Parameters!$B$46</f>
        <v>8699.9999999999254</v>
      </c>
      <c r="AX27" s="236">
        <f>+AW27*($B$30/AW27)^Parameters!$B$46</f>
        <v>8699.9999999999618</v>
      </c>
      <c r="AY27" s="236">
        <f>+AX27*($B$30/AX27)^Parameters!$B$46</f>
        <v>8699.9999999999818</v>
      </c>
      <c r="AZ27" s="236">
        <f>+AY27*($B$30/AY27)^Parameters!$B$46</f>
        <v>8699.9999999999891</v>
      </c>
      <c r="BA27" s="236">
        <f>+AZ27*($B$30/AZ27)^Parameters!$B$46</f>
        <v>8699.9999999999945</v>
      </c>
      <c r="BB27" s="236">
        <f>+BA27*($B$30/BA27)^Parameters!$B$46</f>
        <v>8699.9999999999964</v>
      </c>
      <c r="BC27" s="236">
        <f>+BB27*($B$30/BB27)^Parameters!$B$46</f>
        <v>8699.9999999999982</v>
      </c>
      <c r="BD27" s="236">
        <f>+BC27*($B$30/BC27)^Parameters!$B$46</f>
        <v>8699.9999999999982</v>
      </c>
      <c r="BE27" s="236">
        <f>+BD27*($B$30/BD27)^Parameters!$B$46</f>
        <v>8699.9999999999982</v>
      </c>
      <c r="BF27" s="236">
        <f>+BE27*($B$30/BE27)^Parameters!$B$46</f>
        <v>8699.9999999999982</v>
      </c>
      <c r="BG27" s="236">
        <f>+BF27*($B$30/BF27)^Parameters!$B$46</f>
        <v>8699.9999999999982</v>
      </c>
      <c r="BH27" s="236">
        <f>+BG27*($B$30/BG27)^Parameters!$B$46</f>
        <v>8699.9999999999982</v>
      </c>
      <c r="BI27" s="236">
        <f>+BH27*($B$30/BH27)^Parameters!$B$46</f>
        <v>8699.9999999999982</v>
      </c>
    </row>
    <row r="28" spans="1:61" s="97" customFormat="1" ht="15">
      <c r="A28" s="96" t="s">
        <v>30</v>
      </c>
      <c r="B28" s="146">
        <f>+Parameters!B43</f>
        <v>6411</v>
      </c>
      <c r="C28" s="236">
        <f>+LN(C27/B27)/10</f>
        <v>1.4817512611635303E-2</v>
      </c>
      <c r="D28" s="236"/>
      <c r="E28" s="236"/>
      <c r="F28" s="236"/>
      <c r="G28" s="236"/>
      <c r="H28" s="236"/>
      <c r="I28" s="236"/>
      <c r="J28" s="236"/>
      <c r="K28" s="236"/>
      <c r="L28" s="236">
        <f>+LN(L27/K27)</f>
        <v>3.7543282381781158E-4</v>
      </c>
      <c r="M28" s="236">
        <f>+LN(M27/L27)</f>
        <v>1.9322387538487539E-4</v>
      </c>
      <c r="N28" s="236">
        <f>+LN(N27/M27)</f>
        <v>9.9446461923961331E-5</v>
      </c>
      <c r="O28" s="236">
        <f>+LN(O27/N27)</f>
        <v>5.1182074521009554E-5</v>
      </c>
      <c r="P28" s="236">
        <f>+LN(P27/O27)</f>
        <v>2.6341859746338833E-5</v>
      </c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</row>
    <row r="29" spans="1:61" s="217" customFormat="1" ht="15">
      <c r="A29" s="216" t="s">
        <v>31</v>
      </c>
      <c r="B29" s="244">
        <f>+Parameters!B44</f>
        <v>0.115</v>
      </c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</row>
    <row r="30" spans="1:61" s="97" customFormat="1" ht="15">
      <c r="A30" s="96" t="s">
        <v>69</v>
      </c>
      <c r="B30" s="146">
        <f>+Parameters!B45</f>
        <v>8700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</row>
    <row r="31" spans="1:61" s="215" customFormat="1" ht="15">
      <c r="A31" s="213" t="s">
        <v>68</v>
      </c>
      <c r="B31" s="214"/>
      <c r="C31" s="214">
        <f>+(EXP($B$29*(C2-1))-1)/EXP($B$29*(C2-2))</f>
        <v>0.12187343757193836</v>
      </c>
      <c r="D31" s="214">
        <f>+(EXP($B$29*(D2-1))-1)/EXP($B$29*(D2-2))</f>
        <v>0.23050729366510697</v>
      </c>
      <c r="E31" s="214">
        <f t="shared" ref="E31:BI31" si="8">+(EXP($B$29*(E2-1))-1)/EXP($B$29*(E2-1))</f>
        <v>0.29177964653220001</v>
      </c>
      <c r="F31" s="214">
        <f t="shared" si="8"/>
        <v>0.36871635449307405</v>
      </c>
      <c r="G31" s="214">
        <f t="shared" si="8"/>
        <v>0.43729513119304436</v>
      </c>
      <c r="H31" s="214">
        <f t="shared" si="8"/>
        <v>0.49842393093394449</v>
      </c>
      <c r="I31" s="214">
        <f t="shared" si="8"/>
        <v>0.55291207344064353</v>
      </c>
      <c r="J31" s="214">
        <f t="shared" si="8"/>
        <v>0.60148095891548592</v>
      </c>
      <c r="K31" s="214">
        <f t="shared" si="8"/>
        <v>0.6447736190750486</v>
      </c>
      <c r="L31" s="214">
        <f t="shared" si="8"/>
        <v>0.68336323062094684</v>
      </c>
      <c r="M31" s="214">
        <f t="shared" si="8"/>
        <v>0.71776070385947666</v>
      </c>
      <c r="N31" s="214">
        <f t="shared" si="8"/>
        <v>0.74842144694024348</v>
      </c>
      <c r="O31" s="214">
        <f t="shared" si="8"/>
        <v>0.77575139526946468</v>
      </c>
      <c r="P31" s="214">
        <f t="shared" si="8"/>
        <v>0.80011238592485545</v>
      </c>
      <c r="Q31" s="214">
        <f t="shared" si="8"/>
        <v>0.82182694822710156</v>
      </c>
      <c r="R31" s="214">
        <f t="shared" si="8"/>
        <v>0.84118257389307927</v>
      </c>
      <c r="S31" s="214">
        <f t="shared" si="8"/>
        <v>0.85843552330586603</v>
      </c>
      <c r="T31" s="214">
        <f t="shared" si="8"/>
        <v>0.87381421829496131</v>
      </c>
      <c r="U31" s="214">
        <f t="shared" si="8"/>
        <v>0.88752226634571041</v>
      </c>
      <c r="V31" s="214">
        <f t="shared" si="8"/>
        <v>0.89974115627719631</v>
      </c>
      <c r="W31" s="214">
        <f t="shared" si="8"/>
        <v>0.91063266107824681</v>
      </c>
      <c r="X31" s="214">
        <f t="shared" si="8"/>
        <v>0.920340979714102</v>
      </c>
      <c r="Y31" s="214">
        <f t="shared" si="8"/>
        <v>0.92899464626036299</v>
      </c>
      <c r="Z31" s="214">
        <f t="shared" si="8"/>
        <v>0.93670823164035932</v>
      </c>
      <c r="AA31" s="214">
        <f t="shared" si="8"/>
        <v>0.94358386049622267</v>
      </c>
      <c r="AB31" s="214">
        <f t="shared" si="8"/>
        <v>0.94971256327640818</v>
      </c>
      <c r="AC31" s="214">
        <f t="shared" si="8"/>
        <v>0.95517548144073317</v>
      </c>
      <c r="AD31" s="214">
        <f t="shared" si="8"/>
        <v>0.96004494173934607</v>
      </c>
      <c r="AE31" s="214">
        <f t="shared" si="8"/>
        <v>0.96438541378862819</v>
      </c>
      <c r="AF31" s="214">
        <f t="shared" si="8"/>
        <v>0.96825436362193207</v>
      </c>
      <c r="AG31" s="214">
        <f t="shared" si="8"/>
        <v>0.9717030145158132</v>
      </c>
      <c r="AH31" s="214">
        <f t="shared" si="8"/>
        <v>0.97477702516477283</v>
      </c>
      <c r="AI31" s="214">
        <f t="shared" si="8"/>
        <v>0.97751709418326449</v>
      </c>
      <c r="AJ31" s="214">
        <f t="shared" si="8"/>
        <v>0.97995949893831602</v>
      </c>
      <c r="AK31" s="214">
        <f t="shared" si="8"/>
        <v>0.98213657584668601</v>
      </c>
      <c r="AL31" s="214">
        <f t="shared" si="8"/>
        <v>0.98407714849548833</v>
      </c>
      <c r="AM31" s="214">
        <f t="shared" si="8"/>
        <v>0.98580690925442227</v>
      </c>
      <c r="AN31" s="214">
        <f t="shared" si="8"/>
        <v>0.98734875943199474</v>
      </c>
      <c r="AO31" s="214">
        <f t="shared" si="8"/>
        <v>0.98872311247925948</v>
      </c>
      <c r="AP31" s="214">
        <f t="shared" si="8"/>
        <v>0.98994816425536647</v>
      </c>
      <c r="AQ31" s="214">
        <f t="shared" si="8"/>
        <v>0.99104013393312107</v>
      </c>
      <c r="AR31" s="214">
        <f t="shared" si="8"/>
        <v>0.99201347873404455</v>
      </c>
      <c r="AS31" s="214">
        <f t="shared" si="8"/>
        <v>0.99288108533593533</v>
      </c>
      <c r="AT31" s="214">
        <f t="shared" si="8"/>
        <v>0.99365444048709084</v>
      </c>
      <c r="AU31" s="214">
        <f t="shared" si="8"/>
        <v>0.99434378308604687</v>
      </c>
      <c r="AV31" s="214">
        <f t="shared" si="8"/>
        <v>0.99495823974030906</v>
      </c>
      <c r="AW31" s="214">
        <f t="shared" si="8"/>
        <v>0.99550594559881656</v>
      </c>
      <c r="AX31" s="214">
        <f t="shared" si="8"/>
        <v>0.99599415205790953</v>
      </c>
      <c r="AY31" s="214">
        <f t="shared" si="8"/>
        <v>0.99642932276678176</v>
      </c>
      <c r="AZ31" s="214">
        <f t="shared" si="8"/>
        <v>0.99681721920349031</v>
      </c>
      <c r="BA31" s="214">
        <f t="shared" si="8"/>
        <v>0.9971629769545145</v>
      </c>
      <c r="BB31" s="214">
        <f t="shared" si="8"/>
        <v>0.99747117370777072</v>
      </c>
      <c r="BC31" s="214">
        <f t="shared" si="8"/>
        <v>0.99774588985928536</v>
      </c>
      <c r="BD31" s="214">
        <f t="shared" si="8"/>
        <v>0.99799076253592989</v>
      </c>
      <c r="BE31" s="214">
        <f t="shared" si="8"/>
        <v>0.99820903374945869</v>
      </c>
      <c r="BF31" s="214">
        <f t="shared" si="8"/>
        <v>0.99840359331938777</v>
      </c>
      <c r="BG31" s="214">
        <f t="shared" si="8"/>
        <v>0.99857701713299551</v>
      </c>
      <c r="BH31" s="214">
        <f t="shared" si="8"/>
        <v>0.99873160124899274</v>
      </c>
      <c r="BI31" s="214">
        <f t="shared" si="8"/>
        <v>0.99886939229637839</v>
      </c>
    </row>
    <row r="32" spans="1:61" ht="15">
      <c r="A32" s="86" t="s">
        <v>135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</row>
    <row r="33" spans="1:61" s="97" customFormat="1" ht="15">
      <c r="A33" s="96" t="s">
        <v>3</v>
      </c>
      <c r="B33" s="236">
        <f>+Parameters!B48</f>
        <v>8.1619109738532408E-5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</row>
    <row r="34" spans="1:61" s="97" customFormat="1" ht="15">
      <c r="A34" s="96" t="s">
        <v>4</v>
      </c>
      <c r="B34" s="236">
        <f>+Parameters!B49</f>
        <v>2.0462580031789584E-3</v>
      </c>
      <c r="C34" s="236">
        <v>2.8387999999999998E-3</v>
      </c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</row>
    <row r="35" spans="1:61" s="97" customFormat="1" ht="15">
      <c r="A35" s="96" t="s">
        <v>76</v>
      </c>
      <c r="B35" s="236">
        <f>+Parameters!B50</f>
        <v>2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</row>
    <row r="36" spans="1:61" s="97" customFormat="1" ht="15">
      <c r="A36" s="238" t="s">
        <v>134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</row>
    <row r="37" spans="1:61" s="242" customFormat="1" ht="15">
      <c r="A37" s="241" t="s">
        <v>5</v>
      </c>
      <c r="B37" s="236">
        <f t="shared" ref="B37:BI37" si="9">+($B$38*B46/$B$44)*(($B$39-1+EXP(-$B$40*(B2-1)))/$B$39)</f>
        <v>6.5033606776201194E-2</v>
      </c>
      <c r="C37" s="236">
        <f t="shared" si="9"/>
        <v>5.3423000078838906E-2</v>
      </c>
      <c r="D37" s="236">
        <f t="shared" si="9"/>
        <v>4.4428468854693932E-2</v>
      </c>
      <c r="E37" s="236">
        <f t="shared" si="9"/>
        <v>3.7372904897974915E-2</v>
      </c>
      <c r="F37" s="236">
        <f t="shared" si="9"/>
        <v>3.1773633659221839E-2</v>
      </c>
      <c r="G37" s="236">
        <f t="shared" si="9"/>
        <v>2.728176464213428E-2</v>
      </c>
      <c r="H37" s="236">
        <f t="shared" si="9"/>
        <v>2.3641804697483559E-2</v>
      </c>
      <c r="I37" s="236">
        <f t="shared" si="9"/>
        <v>2.0664356564431857E-2</v>
      </c>
      <c r="J37" s="236">
        <f t="shared" si="9"/>
        <v>1.8207400071913533E-2</v>
      </c>
      <c r="K37" s="236">
        <f t="shared" si="9"/>
        <v>1.6163285818074653E-2</v>
      </c>
      <c r="L37" s="236">
        <f t="shared" si="9"/>
        <v>1.4449583854114982E-2</v>
      </c>
      <c r="M37" s="236">
        <f t="shared" si="9"/>
        <v>1.3002568011311484E-2</v>
      </c>
      <c r="N37" s="236">
        <f t="shared" si="9"/>
        <v>1.1772524540585444E-2</v>
      </c>
      <c r="O37" s="236">
        <f t="shared" si="9"/>
        <v>1.0720338295075483E-2</v>
      </c>
      <c r="P37" s="236">
        <f t="shared" si="9"/>
        <v>9.8149834974940835E-3</v>
      </c>
      <c r="Q37" s="236">
        <f t="shared" si="9"/>
        <v>9.0316617594717406E-3</v>
      </c>
      <c r="R37" s="236">
        <f t="shared" si="9"/>
        <v>8.3504078555650084E-3</v>
      </c>
      <c r="S37" s="236">
        <f t="shared" si="9"/>
        <v>7.7550367448134504E-3</v>
      </c>
      <c r="T37" s="236">
        <f t="shared" si="9"/>
        <v>7.2323417972085212E-3</v>
      </c>
      <c r="U37" s="236">
        <f t="shared" si="9"/>
        <v>6.771479532504919E-3</v>
      </c>
      <c r="V37" s="236">
        <f t="shared" si="9"/>
        <v>6.3634939745439763E-3</v>
      </c>
      <c r="W37" s="236">
        <f t="shared" si="9"/>
        <v>6.000946333447243E-3</v>
      </c>
      <c r="X37" s="236">
        <f t="shared" si="9"/>
        <v>5.6776247419057981E-3</v>
      </c>
      <c r="Y37" s="236">
        <f t="shared" si="9"/>
        <v>5.3883152703642434E-3</v>
      </c>
      <c r="Z37" s="236">
        <f t="shared" si="9"/>
        <v>5.1286201692267198E-3</v>
      </c>
      <c r="AA37" s="236">
        <f t="shared" si="9"/>
        <v>4.8948127460152887E-3</v>
      </c>
      <c r="AB37" s="236">
        <f t="shared" si="9"/>
        <v>4.6837208386210161E-3</v>
      </c>
      <c r="AC37" s="236">
        <f t="shared" si="9"/>
        <v>4.4926327434576356E-3</v>
      </c>
      <c r="AD37" s="236">
        <f t="shared" si="9"/>
        <v>4.3192208774573511E-3</v>
      </c>
      <c r="AE37" s="236">
        <f t="shared" si="9"/>
        <v>4.1614795226186281E-3</v>
      </c>
      <c r="AF37" s="236">
        <f t="shared" si="9"/>
        <v>4.0176738127693174E-3</v>
      </c>
      <c r="AG37" s="236">
        <f t="shared" si="9"/>
        <v>3.8862977407073209E-3</v>
      </c>
      <c r="AH37" s="236">
        <f t="shared" si="9"/>
        <v>3.7660394383618578E-3</v>
      </c>
      <c r="AI37" s="236">
        <f t="shared" si="9"/>
        <v>3.6557523486688464E-3</v>
      </c>
      <c r="AJ37" s="236">
        <f t="shared" si="9"/>
        <v>3.5544311917865457E-3</v>
      </c>
      <c r="AK37" s="236">
        <f t="shared" si="9"/>
        <v>3.4611918496668509E-3</v>
      </c>
      <c r="AL37" s="236">
        <f t="shared" si="9"/>
        <v>3.3752544664913051E-3</v>
      </c>
      <c r="AM37" s="236">
        <f t="shared" si="9"/>
        <v>3.2959291991025417E-3</v>
      </c>
      <c r="AN37" s="236">
        <f t="shared" si="9"/>
        <v>3.2226041596531219E-3</v>
      </c>
      <c r="AO37" s="236">
        <f t="shared" si="9"/>
        <v>3.1547351786005225E-3</v>
      </c>
      <c r="AP37" s="236">
        <f t="shared" si="9"/>
        <v>3.091837084751727E-3</v>
      </c>
      <c r="AQ37" s="236">
        <f t="shared" si="9"/>
        <v>3.0334762540320456E-3</v>
      </c>
      <c r="AR37" s="236">
        <f t="shared" si="9"/>
        <v>2.9792642228997301E-3</v>
      </c>
      <c r="AS37" s="236">
        <f t="shared" si="9"/>
        <v>2.9288521980838068E-3</v>
      </c>
      <c r="AT37" s="236">
        <f t="shared" si="9"/>
        <v>2.8819263233276892E-3</v>
      </c>
      <c r="AU37" s="236">
        <f t="shared" si="9"/>
        <v>2.8382035874374568E-3</v>
      </c>
      <c r="AV37" s="236">
        <f t="shared" si="9"/>
        <v>2.7974282772314724E-3</v>
      </c>
      <c r="AW37" s="236">
        <f t="shared" si="9"/>
        <v>2.7593688948119957E-3</v>
      </c>
      <c r="AX37" s="236">
        <f t="shared" si="9"/>
        <v>2.7238154715987367E-3</v>
      </c>
      <c r="AY37" s="236">
        <f t="shared" si="9"/>
        <v>2.6905772223110714E-3</v>
      </c>
      <c r="AZ37" s="236">
        <f t="shared" si="9"/>
        <v>2.659480490984785E-3</v>
      </c>
      <c r="BA37" s="236">
        <f t="shared" si="9"/>
        <v>2.63036694850111E-3</v>
      </c>
      <c r="BB37" s="236">
        <f t="shared" si="9"/>
        <v>2.6030920072640223E-3</v>
      </c>
      <c r="BC37" s="236">
        <f t="shared" si="9"/>
        <v>2.577523423807218E-3</v>
      </c>
      <c r="BD37" s="236">
        <f t="shared" si="9"/>
        <v>2.5535400644234253E-3</v>
      </c>
      <c r="BE37" s="236">
        <f t="shared" si="9"/>
        <v>2.531030812530994E-3</v>
      </c>
      <c r="BF37" s="236">
        <f t="shared" si="9"/>
        <v>2.5098935995441283E-3</v>
      </c>
      <c r="BG37" s="236">
        <f t="shared" si="9"/>
        <v>2.4900345435904052E-3</v>
      </c>
      <c r="BH37" s="236">
        <f t="shared" si="9"/>
        <v>2.4713671826014027E-3</v>
      </c>
      <c r="BI37" s="236">
        <f t="shared" si="9"/>
        <v>2.4538117901545409E-3</v>
      </c>
    </row>
    <row r="38" spans="1:61" s="91" customFormat="1" ht="15">
      <c r="A38" s="90" t="s">
        <v>71</v>
      </c>
      <c r="B38" s="146">
        <f>+Parameters!B55</f>
        <v>1.26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s="242" customFormat="1" ht="15">
      <c r="A39" s="241" t="s">
        <v>72</v>
      </c>
      <c r="B39" s="236">
        <f>+Parameters!B56</f>
        <v>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</row>
    <row r="40" spans="1:61" s="242" customFormat="1" ht="15">
      <c r="A40" s="241" t="s">
        <v>73</v>
      </c>
      <c r="B40" s="236">
        <f>+Parameters!B57</f>
        <v>0.05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</row>
    <row r="41" spans="1:61" s="242" customFormat="1" ht="15">
      <c r="A41" s="241" t="s">
        <v>74</v>
      </c>
      <c r="B41" s="236">
        <f>+Parameters!B60</f>
        <v>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</row>
    <row r="42" spans="1:61" s="242" customFormat="1" ht="15">
      <c r="A42" s="241" t="s">
        <v>99</v>
      </c>
      <c r="B42" s="236">
        <f>+($B$38)*(($B$39-1+EXP(-$B$40*(B2-1)))/$B$39)</f>
        <v>1.26</v>
      </c>
      <c r="C42" s="236">
        <f>+($B$38)*(($B$39-1+EXP(-$B$40*(C2-1)))/$B$39)</f>
        <v>1.2292745374354499</v>
      </c>
      <c r="D42" s="236">
        <f t="shared" ref="D42:K42" si="10">+($B$38)*(($B$39-1+EXP(-$B$40*(D2-1)))/$B$39)</f>
        <v>1.2000475733626546</v>
      </c>
      <c r="E42" s="236">
        <f t="shared" si="10"/>
        <v>1.1722460251477864</v>
      </c>
      <c r="F42" s="236">
        <f t="shared" si="10"/>
        <v>1.1458003744391285</v>
      </c>
      <c r="G42" s="236">
        <f t="shared" si="10"/>
        <v>1.1206444933349851</v>
      </c>
      <c r="H42" s="236">
        <f t="shared" si="10"/>
        <v>1.0967154790294822</v>
      </c>
      <c r="I42" s="236">
        <f t="shared" si="10"/>
        <v>1.0739534965227895</v>
      </c>
      <c r="J42" s="236">
        <f t="shared" si="10"/>
        <v>1.0523016290024527</v>
      </c>
      <c r="K42" s="236">
        <f t="shared" si="10"/>
        <v>1.0317057355217172</v>
      </c>
      <c r="L42" s="236">
        <f>+IF(L3&gt;$B$43,K42*Parameters!$B$112,($B$38)*(($B$39-1+EXP(-$B$40*(L2-1)))/$B$39))</f>
        <v>1.0121143156189591</v>
      </c>
      <c r="M42" s="236">
        <f>+IF(M3&gt;$B$43,L42*Parameters!$B$112,($B$38)*(($B$39-1+EXP(-$B$40*(M2-1)))/$B$39))</f>
        <v>0.99347838053970661</v>
      </c>
      <c r="N42" s="236">
        <f>+IF(N3&gt;$B$43,M42*Parameters!$B$112,($B$38)*(($B$39-1+EXP(-$B$40*(N2-1)))/$B$39))</f>
        <v>0.9757513307392367</v>
      </c>
      <c r="O42" s="236">
        <f>+IF(O3&gt;$B$43,N42*Parameters!$B$112,($B$38)*(($B$39-1+EXP(-$B$40*(O2-1)))/$B$39))</f>
        <v>0.95888883935944014</v>
      </c>
      <c r="P42" s="236">
        <f>+IF(P3&gt;$B$43,O42*Parameters!$B$112,($B$38)*(($B$39-1+EXP(-$B$40*(P2-1)))/$B$39))</f>
        <v>0.94284874138858799</v>
      </c>
      <c r="Q42" s="236">
        <f>+IF(Q3&gt;$B$43,P42*Parameters!$B$112,($B$38)*(($B$39-1+EXP(-$B$40*(Q2-1)))/$B$39))</f>
        <v>0.92759092822683931</v>
      </c>
      <c r="R42" s="236">
        <f>+IF(R3&gt;$B$43,Q42*Parameters!$B$112,($B$38)*(($B$39-1+EXP(-$B$40*(R2-1)))/$B$39))</f>
        <v>0.91307724739384954</v>
      </c>
      <c r="S42" s="236">
        <f>+IF(S3&gt;$B$43,R42*Parameters!$B$112,($B$38)*(($B$39-1+EXP(-$B$40*(S2-1)))/$B$39))</f>
        <v>0.89927140712769771</v>
      </c>
      <c r="T42" s="236">
        <f>+IF(T3&gt;$B$43,S42*Parameters!$B$112,($B$38)*(($B$39-1+EXP(-$B$40*(T2-1)))/$B$39))</f>
        <v>0.8861388856365775</v>
      </c>
      <c r="U42" s="236">
        <f>+IF(U3&gt;$B$43,T42*Parameters!$B$112,($B$38)*(($B$39-1+EXP(-$B$40*(U2-1)))/$B$39))</f>
        <v>0.87364684477633581</v>
      </c>
      <c r="V42" s="236">
        <f>+IF(V3&gt;$B$43,U42*Parameters!$B$112,($B$38)*(($B$39-1+EXP(-$B$40*(V2-1)))/$B$39))</f>
        <v>0.86176404793800865</v>
      </c>
      <c r="W42" s="236">
        <f>+IF(W3&gt;$B$43,V42*Parameters!$B$112,($B$38)*(($B$39-1+EXP(-$B$40*(W2-1)))/$B$39))</f>
        <v>0.85046078194002783</v>
      </c>
      <c r="X42" s="236">
        <f>+IF(X3&gt;$B$43,W42*Parameters!$B$112,($B$38)*(($B$39-1+EXP(-$B$40*(X2-1)))/$B$39))</f>
        <v>0.8397087827297901</v>
      </c>
      <c r="Y42" s="236">
        <f>+IF(Y3&gt;$B$43,X42*Parameters!$B$112,($B$38)*(($B$39-1+EXP(-$B$40*(Y2-1)))/$B$39))</f>
        <v>0.82948116470880362</v>
      </c>
      <c r="Z42" s="236">
        <f>+IF(Z3&gt;$B$43,Y42*Parameters!$B$112,($B$38)*(($B$39-1+EXP(-$B$40*(Z2-1)))/$B$39))</f>
        <v>0.81975235350468723</v>
      </c>
      <c r="AA42" s="236">
        <f>+IF(AA3&gt;$B$43,Z42*Parameters!$B$112,($B$38)*(($B$39-1+EXP(-$B$40*(AA2-1)))/$B$39))</f>
        <v>0.40987617675234361</v>
      </c>
      <c r="AB42" s="236">
        <f>+IF(AB3&gt;$B$43,AA42*Parameters!$B$112,($B$38)*(($B$39-1+EXP(-$B$40*(AB2-1)))/$B$39))</f>
        <v>0.20493808837617181</v>
      </c>
      <c r="AC42" s="236">
        <f>+IF(AC3&gt;$B$43,AB42*Parameters!$B$112,($B$38)*(($B$39-1+EXP(-$B$40*(AC2-1)))/$B$39))</f>
        <v>0.1024690441880859</v>
      </c>
      <c r="AD42" s="236">
        <f>+IF(AD3&gt;$B$43,AC42*Parameters!$B$112,($B$38)*(($B$39-1+EXP(-$B$40*(AD2-1)))/$B$39))</f>
        <v>5.1234522094042952E-2</v>
      </c>
      <c r="AE42" s="236">
        <f>+IF(AE3&gt;$B$43,AD42*Parameters!$B$112,($B$38)*(($B$39-1+EXP(-$B$40*(AE2-1)))/$B$39))</f>
        <v>2.5617261047021476E-2</v>
      </c>
      <c r="AF42" s="236">
        <f>+IF(AF3&gt;$B$43,AE42*Parameters!$B$112,($B$38)*(($B$39-1+EXP(-$B$40*(AF2-1)))/$B$39))</f>
        <v>1.2808630523510738E-2</v>
      </c>
      <c r="AG42" s="236">
        <f>+IF(AG3&gt;$B$43,AF42*Parameters!$B$112,($B$38)*(($B$39-1+EXP(-$B$40*(AG2-1)))/$B$39))</f>
        <v>6.404315261755369E-3</v>
      </c>
      <c r="AH42" s="236">
        <f>+IF(AH3&gt;$B$43,AG42*Parameters!$B$112,($B$38)*(($B$39-1+EXP(-$B$40*(AH2-1)))/$B$39))</f>
        <v>3.2021576308776845E-3</v>
      </c>
      <c r="AI42" s="236">
        <f>+IF(AI3&gt;$B$43,AH42*Parameters!$B$112,($B$38)*(($B$39-1+EXP(-$B$40*(AI2-1)))/$B$39))</f>
        <v>1.6010788154388422E-3</v>
      </c>
      <c r="AJ42" s="236">
        <f>+IF(AJ3&gt;$B$43,AI42*Parameters!$B$112,($B$38)*(($B$39-1+EXP(-$B$40*(AJ2-1)))/$B$39))</f>
        <v>8.0053940771942112E-4</v>
      </c>
      <c r="AK42" s="236">
        <f>+IF(AK3&gt;$B$43,AJ42*Parameters!$B$112,($B$38)*(($B$39-1+EXP(-$B$40*(AK2-1)))/$B$39))</f>
        <v>4.0026970385971056E-4</v>
      </c>
      <c r="AL42" s="236">
        <f>+IF(AL3&gt;$B$43,AK42*Parameters!$B$112,($B$38)*(($B$39-1+EXP(-$B$40*(AL2-1)))/$B$39))</f>
        <v>2.0013485192985528E-4</v>
      </c>
      <c r="AM42" s="236">
        <f>+IF(AM3&gt;$B$43,AL42*Parameters!$B$112,($B$38)*(($B$39-1+EXP(-$B$40*(AM2-1)))/$B$39))</f>
        <v>1.0006742596492764E-4</v>
      </c>
      <c r="AN42" s="236">
        <f>+IF(AN3&gt;$B$43,AM42*Parameters!$B$112,($B$38)*(($B$39-1+EXP(-$B$40*(AN2-1)))/$B$39))</f>
        <v>5.003371298246382E-5</v>
      </c>
      <c r="AO42" s="236">
        <f>+IF(AO3&gt;$B$43,AN42*Parameters!$B$112,($B$38)*(($B$39-1+EXP(-$B$40*(AO2-1)))/$B$39))</f>
        <v>2.501685649123191E-5</v>
      </c>
      <c r="AP42" s="236">
        <f>+IF(AP3&gt;$B$43,AO42*Parameters!$B$112,($B$38)*(($B$39-1+EXP(-$B$40*(AP2-1)))/$B$39))</f>
        <v>1.2508428245615955E-5</v>
      </c>
      <c r="AQ42" s="236">
        <f>+IF(AQ3&gt;$B$43,AP42*Parameters!$B$112,($B$38)*(($B$39-1+EXP(-$B$40*(AQ2-1)))/$B$39))</f>
        <v>6.2542141228079775E-6</v>
      </c>
      <c r="AR42" s="236">
        <f>+IF(AR3&gt;$B$43,AQ42*Parameters!$B$112,($B$38)*(($B$39-1+EXP(-$B$40*(AR2-1)))/$B$39))</f>
        <v>3.1271070614039887E-6</v>
      </c>
      <c r="AS42" s="236">
        <f>+IF(AS3&gt;$B$43,AR42*Parameters!$B$112,($B$38)*(($B$39-1+EXP(-$B$40*(AS2-1)))/$B$39))</f>
        <v>1.5635535307019944E-6</v>
      </c>
      <c r="AT42" s="236">
        <f>+IF(AT3&gt;$B$43,AS42*Parameters!$B$112,($B$38)*(($B$39-1+EXP(-$B$40*(AT2-1)))/$B$39))</f>
        <v>7.8177676535099719E-7</v>
      </c>
      <c r="AU42" s="236">
        <f>+IF(AU3&gt;$B$43,AT42*Parameters!$B$112,($B$38)*(($B$39-1+EXP(-$B$40*(AU2-1)))/$B$39))</f>
        <v>3.9088838267549859E-7</v>
      </c>
      <c r="AV42" s="236">
        <f>+IF(AV3&gt;$B$43,AU42*Parameters!$B$112,($B$38)*(($B$39-1+EXP(-$B$40*(AV2-1)))/$B$39))</f>
        <v>1.954441913377493E-7</v>
      </c>
      <c r="AW42" s="236">
        <f>+IF(AW3&gt;$B$43,AV42*Parameters!$B$112,($B$38)*(($B$39-1+EXP(-$B$40*(AW2-1)))/$B$39))</f>
        <v>9.7722095668874648E-8</v>
      </c>
      <c r="AX42" s="236">
        <f>+IF(AX3&gt;$B$43,AW42*Parameters!$B$112,($B$38)*(($B$39-1+EXP(-$B$40*(AX2-1)))/$B$39))</f>
        <v>4.8861047834437324E-8</v>
      </c>
      <c r="AY42" s="236">
        <f>+IF(AY3&gt;$B$43,AX42*Parameters!$B$112,($B$38)*(($B$39-1+EXP(-$B$40*(AY2-1)))/$B$39))</f>
        <v>2.4430523917218662E-8</v>
      </c>
      <c r="AZ42" s="236">
        <f>+IF(AZ3&gt;$B$43,AY42*Parameters!$B$112,($B$38)*(($B$39-1+EXP(-$B$40*(AZ2-1)))/$B$39))</f>
        <v>1.2215261958609331E-8</v>
      </c>
      <c r="BA42" s="236">
        <f>+IF(BA3&gt;$B$43,AZ42*Parameters!$B$112,($B$38)*(($B$39-1+EXP(-$B$40*(BA2-1)))/$B$39))</f>
        <v>6.1076309793046655E-9</v>
      </c>
      <c r="BB42" s="236">
        <f>+IF(BB3&gt;$B$43,BA42*Parameters!$B$112,($B$38)*(($B$39-1+EXP(-$B$40*(BB2-1)))/$B$39))</f>
        <v>3.0538154896523328E-9</v>
      </c>
      <c r="BC42" s="236">
        <f>+IF(BC3&gt;$B$43,BB42*Parameters!$B$112,($B$38)*(($B$39-1+EXP(-$B$40*(BC2-1)))/$B$39))</f>
        <v>1.5269077448261664E-9</v>
      </c>
      <c r="BD42" s="236">
        <f>+IF(BD3&gt;$B$43,BC42*Parameters!$B$112,($B$38)*(($B$39-1+EXP(-$B$40*(BD2-1)))/$B$39))</f>
        <v>7.6345387241308319E-10</v>
      </c>
      <c r="BE42" s="236">
        <f>+IF(BE3&gt;$B$43,BD42*Parameters!$B$112,($B$38)*(($B$39-1+EXP(-$B$40*(BE2-1)))/$B$39))</f>
        <v>3.8172693620654159E-10</v>
      </c>
      <c r="BF42" s="236">
        <f>+IF(BF3&gt;$B$43,BE42*Parameters!$B$112,($B$38)*(($B$39-1+EXP(-$B$40*(BF2-1)))/$B$39))</f>
        <v>1.908634681032708E-10</v>
      </c>
      <c r="BG42" s="236">
        <f>+IF(BG3&gt;$B$43,BF42*Parameters!$B$112,($B$38)*(($B$39-1+EXP(-$B$40*(BG2-1)))/$B$39))</f>
        <v>9.5431734051635399E-11</v>
      </c>
      <c r="BH42" s="236">
        <f>+IF(BH3&gt;$B$43,BG42*Parameters!$B$112,($B$38)*(($B$39-1+EXP(-$B$40*(BH2-1)))/$B$39))</f>
        <v>4.7715867025817699E-11</v>
      </c>
      <c r="BI42" s="236">
        <f>+IF(BI3&gt;$B$43,BH42*Parameters!$B$112,($B$38)*(($B$39-1+EXP(-$B$40*(BI2-1)))/$B$39))</f>
        <v>2.385793351290885E-11</v>
      </c>
    </row>
    <row r="43" spans="1:61" s="242" customFormat="1" ht="15">
      <c r="A43" s="241" t="s">
        <v>144</v>
      </c>
      <c r="B43" s="236">
        <f>+Parameters!B59</f>
        <v>2250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</row>
    <row r="44" spans="1:61" s="97" customFormat="1" ht="15">
      <c r="A44" s="96" t="s">
        <v>6</v>
      </c>
      <c r="B44" s="236">
        <f>+Parameters!B58</f>
        <v>2.8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</row>
    <row r="45" spans="1:61" ht="15">
      <c r="A45" s="86" t="s">
        <v>7</v>
      </c>
      <c r="B45" s="72"/>
      <c r="C45" s="72"/>
      <c r="D45" s="72"/>
      <c r="E45" s="72"/>
      <c r="F45" s="72"/>
      <c r="G45" s="72"/>
      <c r="H45" s="7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</row>
    <row r="46" spans="1:61" s="94" customFormat="1" ht="15">
      <c r="A46" s="93" t="s">
        <v>8</v>
      </c>
      <c r="B46" s="149">
        <f>B47</f>
        <v>0.14451912616933599</v>
      </c>
      <c r="C46" s="92">
        <f>+B46*(1-B51)</f>
        <v>0.1216851042345809</v>
      </c>
      <c r="D46" s="92">
        <f t="shared" ref="D46:BI46" si="11">+C46*(1-C51)</f>
        <v>0.10366231769009161</v>
      </c>
      <c r="E46" s="92">
        <f t="shared" si="11"/>
        <v>8.9268064441623635E-2</v>
      </c>
      <c r="F46" s="92">
        <f t="shared" si="11"/>
        <v>7.7645440017743275E-2</v>
      </c>
      <c r="G46" s="92">
        <f t="shared" si="11"/>
        <v>6.8165186597799715E-2</v>
      </c>
      <c r="H46" s="92">
        <f t="shared" si="11"/>
        <v>6.0359367966187363E-2</v>
      </c>
      <c r="I46" s="92">
        <f t="shared" si="11"/>
        <v>5.3875888078717564E-2</v>
      </c>
      <c r="J46" s="92">
        <f t="shared" si="11"/>
        <v>4.8446869981267564E-2</v>
      </c>
      <c r="K46" s="92">
        <f t="shared" si="11"/>
        <v>4.3866384311339678E-2</v>
      </c>
      <c r="L46" s="92">
        <f t="shared" si="11"/>
        <v>3.9974570231011232E-2</v>
      </c>
      <c r="M46" s="92">
        <f t="shared" si="11"/>
        <v>3.6646182891160617E-2</v>
      </c>
      <c r="N46" s="92">
        <f t="shared" si="11"/>
        <v>3.378224315478634E-2</v>
      </c>
      <c r="O46" s="92">
        <f t="shared" si="11"/>
        <v>3.130388632561764E-2</v>
      </c>
      <c r="P46" s="92">
        <f t="shared" si="11"/>
        <v>2.9147786475812829E-2</v>
      </c>
      <c r="Q46" s="92">
        <f t="shared" si="11"/>
        <v>2.7262721267511808E-2</v>
      </c>
      <c r="R46" s="92">
        <f t="shared" si="11"/>
        <v>2.5606970343766244E-2</v>
      </c>
      <c r="S46" s="92">
        <f t="shared" si="11"/>
        <v>2.41463285870872E-2</v>
      </c>
      <c r="T46" s="92">
        <f t="shared" si="11"/>
        <v>2.2852576904619663E-2</v>
      </c>
      <c r="U46" s="92">
        <f t="shared" si="11"/>
        <v>2.1702296304713146E-2</v>
      </c>
      <c r="V46" s="92">
        <f t="shared" si="11"/>
        <v>2.0675941600669861E-2</v>
      </c>
      <c r="W46" s="92">
        <f t="shared" si="11"/>
        <v>1.9757112956252879E-2</v>
      </c>
      <c r="X46" s="92">
        <f t="shared" si="11"/>
        <v>1.8931979281740872E-2</v>
      </c>
      <c r="Y46" s="92">
        <f t="shared" si="11"/>
        <v>1.8188818985801082E-2</v>
      </c>
      <c r="Z46" s="92">
        <f t="shared" si="11"/>
        <v>1.7517652023127377E-2</v>
      </c>
      <c r="AA46" s="92">
        <f t="shared" si="11"/>
        <v>1.6909943413127963E-2</v>
      </c>
      <c r="AB46" s="92">
        <f t="shared" si="11"/>
        <v>1.6358363047972554E-2</v>
      </c>
      <c r="AC46" s="92">
        <f t="shared" si="11"/>
        <v>1.5856590089764009E-2</v>
      </c>
      <c r="AD46" s="92">
        <f t="shared" si="11"/>
        <v>1.5399152884542877E-2</v>
      </c>
      <c r="AE46" s="92">
        <f t="shared" si="11"/>
        <v>1.4981297317246359E-2</v>
      </c>
      <c r="AF46" s="92">
        <f t="shared" si="11"/>
        <v>1.4598878057741302E-2</v>
      </c>
      <c r="AG46" s="92">
        <f t="shared" si="11"/>
        <v>1.4248268321389052E-2</v>
      </c>
      <c r="AH46" s="92">
        <f t="shared" si="11"/>
        <v>1.3926284674917798E-2</v>
      </c>
      <c r="AI46" s="92">
        <f t="shared" si="11"/>
        <v>1.3630124123834105E-2</v>
      </c>
      <c r="AJ46" s="92">
        <f t="shared" si="11"/>
        <v>1.335731126900468E-2</v>
      </c>
      <c r="AK46" s="92">
        <f t="shared" si="11"/>
        <v>1.3105653753215792E-2</v>
      </c>
      <c r="AL46" s="92">
        <f t="shared" si="11"/>
        <v>1.2873204560486157E-2</v>
      </c>
      <c r="AM46" s="92">
        <f t="shared" si="11"/>
        <v>1.2658230002149402E-2</v>
      </c>
      <c r="AN46" s="92">
        <f t="shared" si="11"/>
        <v>1.2459182439843569E-2</v>
      </c>
      <c r="AO46" s="92">
        <f t="shared" si="11"/>
        <v>1.2274676968505992E-2</v>
      </c>
      <c r="AP46" s="92">
        <f t="shared" si="11"/>
        <v>1.210347142147989E-2</v>
      </c>
      <c r="AQ46" s="92">
        <f t="shared" si="11"/>
        <v>1.1944449172017736E-2</v>
      </c>
      <c r="AR46" s="92">
        <f t="shared" si="11"/>
        <v>1.1796604296353562E-2</v>
      </c>
      <c r="AS46" s="92">
        <f t="shared" si="11"/>
        <v>1.1659028737435321E-2</v>
      </c>
      <c r="AT46" s="92">
        <f t="shared" si="11"/>
        <v>1.1530901168750472E-2</v>
      </c>
      <c r="AU46" s="92">
        <f t="shared" si="11"/>
        <v>1.141147730711361E-2</v>
      </c>
      <c r="AV46" s="92">
        <f t="shared" si="11"/>
        <v>1.1300081463926455E-2</v>
      </c>
      <c r="AW46" s="92">
        <f t="shared" si="11"/>
        <v>1.1196099157944582E-2</v>
      </c>
      <c r="AX46" s="92">
        <f t="shared" si="11"/>
        <v>1.1098970640328911E-2</v>
      </c>
      <c r="AY46" s="92">
        <f t="shared" si="11"/>
        <v>1.1008185205792094E-2</v>
      </c>
      <c r="AZ46" s="92">
        <f t="shared" si="11"/>
        <v>1.0923276182829671E-2</v>
      </c>
      <c r="BA46" s="92">
        <f t="shared" si="11"/>
        <v>1.0843816512044774E-2</v>
      </c>
      <c r="BB46" s="92">
        <f t="shared" si="11"/>
        <v>1.0769414834992871E-2</v>
      </c>
      <c r="BC46" s="92">
        <f t="shared" si="11"/>
        <v>1.0699712027243399E-2</v>
      </c>
      <c r="BD46" s="92">
        <f t="shared" si="11"/>
        <v>1.063437811884748E-2</v>
      </c>
      <c r="BE46" s="92">
        <f t="shared" si="11"/>
        <v>1.0573109553416931E-2</v>
      </c>
      <c r="BF46" s="92">
        <f t="shared" si="11"/>
        <v>1.0515626743806293E-2</v>
      </c>
      <c r="BG46" s="92">
        <f t="shared" si="11"/>
        <v>1.0461671888149723E-2</v>
      </c>
      <c r="BH46" s="92">
        <f t="shared" si="11"/>
        <v>1.0411007014905195E-2</v>
      </c>
      <c r="BI46" s="92">
        <f t="shared" si="11"/>
        <v>1.0363412229737764E-2</v>
      </c>
    </row>
    <row r="47" spans="1:61" ht="15">
      <c r="A47" s="74" t="s">
        <v>9</v>
      </c>
      <c r="B47" s="146">
        <f>+Parameters!B65</f>
        <v>0.14451912616933599</v>
      </c>
      <c r="C47" s="87">
        <f>+C46/B46</f>
        <v>0.84199999999999997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</row>
    <row r="48" spans="1:61" ht="15">
      <c r="A48" s="74" t="s">
        <v>10</v>
      </c>
      <c r="B48" s="146">
        <f>+Parameters!B66</f>
        <v>15.8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</row>
    <row r="49" spans="1:61" ht="15">
      <c r="A49" s="74" t="s">
        <v>11</v>
      </c>
      <c r="B49" s="146">
        <f>+Parameters!B67</f>
        <v>0.64559999999999995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</row>
    <row r="50" spans="1:61" ht="15">
      <c r="A50" s="74" t="s">
        <v>12</v>
      </c>
      <c r="B50" s="146">
        <f>+Parameters!B68</f>
        <v>2.0000000000000001E-4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</row>
    <row r="51" spans="1:61" s="94" customFormat="1" ht="15">
      <c r="A51" s="95" t="s">
        <v>13</v>
      </c>
      <c r="B51" s="245">
        <f>+Parameters!B66/100</f>
        <v>0.158</v>
      </c>
      <c r="C51" s="149">
        <f>+B$51*(1-   ($B$49*EXP(-$B$50*10*(C2-1)))/100)^10</f>
        <v>0.14811004730493141</v>
      </c>
      <c r="D51" s="149">
        <f t="shared" ref="D51:BI51" si="12">+C$51*(1-   ($B$49*EXP(-$B$50*10*(D2-1)))/100)^10</f>
        <v>0.13885714278066766</v>
      </c>
      <c r="E51" s="149">
        <f t="shared" si="12"/>
        <v>0.13019913108434114</v>
      </c>
      <c r="F51" s="149">
        <f t="shared" si="12"/>
        <v>0.12209671833628816</v>
      </c>
      <c r="G51" s="149">
        <f t="shared" si="12"/>
        <v>0.11451327314145893</v>
      </c>
      <c r="H51" s="149">
        <f t="shared" si="12"/>
        <v>0.10741464176864424</v>
      </c>
      <c r="I51" s="149">
        <f t="shared" si="12"/>
        <v>0.10076897645784903</v>
      </c>
      <c r="J51" s="149">
        <f t="shared" si="12"/>
        <v>9.4546575902611951E-2</v>
      </c>
      <c r="K51" s="149">
        <f t="shared" si="12"/>
        <v>8.871973702474481E-2</v>
      </c>
      <c r="L51" s="149">
        <f t="shared" si="12"/>
        <v>8.3262617224300756E-2</v>
      </c>
      <c r="M51" s="149">
        <f t="shared" si="12"/>
        <v>7.8151106347970706E-2</v>
      </c>
      <c r="N51" s="149">
        <f t="shared" si="12"/>
        <v>7.3362707674950872E-2</v>
      </c>
      <c r="O51" s="149">
        <f t="shared" si="12"/>
        <v>6.8876427270960341E-2</v>
      </c>
      <c r="P51" s="149">
        <f t="shared" si="12"/>
        <v>6.4672671108842894E-2</v>
      </c>
      <c r="Q51" s="149">
        <f t="shared" si="12"/>
        <v>6.0733149398357125E-2</v>
      </c>
      <c r="R51" s="149">
        <f t="shared" si="12"/>
        <v>5.7040787608621586E-2</v>
      </c>
      <c r="S51" s="149">
        <f t="shared" si="12"/>
        <v>5.3579643704484266E-2</v>
      </c>
      <c r="T51" s="149">
        <f t="shared" si="12"/>
        <v>5.033483115306734E-2</v>
      </c>
      <c r="U51" s="149">
        <f t="shared" si="12"/>
        <v>4.7292447289109689E-2</v>
      </c>
      <c r="V51" s="149">
        <f t="shared" si="12"/>
        <v>4.4439506657690253E-2</v>
      </c>
      <c r="W51" s="149">
        <f t="shared" si="12"/>
        <v>4.1763878980651453E-2</v>
      </c>
      <c r="X51" s="149">
        <f t="shared" si="12"/>
        <v>3.9254231418715826E-2</v>
      </c>
      <c r="Y51" s="149">
        <f t="shared" si="12"/>
        <v>3.6899974825064012E-2</v>
      </c>
      <c r="Z51" s="149">
        <f t="shared" si="12"/>
        <v>3.4691213708155554E-2</v>
      </c>
      <c r="AA51" s="149">
        <f t="shared" si="12"/>
        <v>3.2618699641962692E-2</v>
      </c>
      <c r="AB51" s="149">
        <f t="shared" si="12"/>
        <v>3.0673787880672768E-2</v>
      </c>
      <c r="AC51" s="149">
        <f t="shared" si="12"/>
        <v>2.8848396952408015E-2</v>
      </c>
      <c r="AD51" s="149">
        <f t="shared" si="12"/>
        <v>2.7134971022720816E-2</v>
      </c>
      <c r="AE51" s="149">
        <f t="shared" si="12"/>
        <v>2.5526444833640541E-2</v>
      </c>
      <c r="AF51" s="149">
        <f t="shared" si="12"/>
        <v>2.4016211037966251E-2</v>
      </c>
      <c r="AG51" s="149">
        <f t="shared" si="12"/>
        <v>2.2598089761399532E-2</v>
      </c>
      <c r="AH51" s="149">
        <f t="shared" si="12"/>
        <v>2.1266300237068915E-2</v>
      </c>
      <c r="AI51" s="149">
        <f t="shared" si="12"/>
        <v>2.0015434368082879E-2</v>
      </c>
      <c r="AJ51" s="149">
        <f t="shared" si="12"/>
        <v>1.8840432084026779E-2</v>
      </c>
      <c r="AK51" s="149">
        <f t="shared" si="12"/>
        <v>1.7736558366849748E-2</v>
      </c>
      <c r="AL51" s="149">
        <f t="shared" si="12"/>
        <v>1.6699381830427143E-2</v>
      </c>
      <c r="AM51" s="149">
        <f t="shared" si="12"/>
        <v>1.572475474628246E-2</v>
      </c>
      <c r="AN51" s="149">
        <f t="shared" si="12"/>
        <v>1.4808794415558215E-2</v>
      </c>
      <c r="AO51" s="149">
        <f t="shared" si="12"/>
        <v>1.3947865794381158E-2</v>
      </c>
      <c r="AP51" s="149">
        <f t="shared" si="12"/>
        <v>1.3138565286314415E-2</v>
      </c>
      <c r="AQ51" s="149">
        <f t="shared" si="12"/>
        <v>1.2377705621664813E-2</v>
      </c>
      <c r="AR51" s="149">
        <f t="shared" si="12"/>
        <v>1.1662301749052096E-2</v>
      </c>
      <c r="AS51" s="149">
        <f t="shared" si="12"/>
        <v>1.0989557669881328E-2</v>
      </c>
      <c r="AT51" s="149">
        <f t="shared" si="12"/>
        <v>1.0356854151218205E-2</v>
      </c>
      <c r="AU51" s="149">
        <f t="shared" si="12"/>
        <v>9.7617372570784362E-3</v>
      </c>
      <c r="AV51" s="149">
        <f t="shared" si="12"/>
        <v>9.2019076423314142E-3</v>
      </c>
      <c r="AW51" s="149">
        <f t="shared" si="12"/>
        <v>8.675210557308289E-3</v>
      </c>
      <c r="AX51" s="149">
        <f t="shared" si="12"/>
        <v>8.1796265148177741E-3</v>
      </c>
      <c r="AY51" s="149">
        <f t="shared" si="12"/>
        <v>7.7132625746292698E-3</v>
      </c>
      <c r="AZ51" s="149">
        <f t="shared" si="12"/>
        <v>7.2743442036007329E-3</v>
      </c>
      <c r="BA51" s="149">
        <f t="shared" si="12"/>
        <v>6.8612076725256882E-3</v>
      </c>
      <c r="BB51" s="149">
        <f t="shared" si="12"/>
        <v>6.4722929534656573E-3</v>
      </c>
      <c r="BC51" s="149">
        <f t="shared" si="12"/>
        <v>6.1061370838360962E-3</v>
      </c>
      <c r="BD51" s="149">
        <f t="shared" si="12"/>
        <v>5.7613679658391247E-3</v>
      </c>
      <c r="BE51" s="149">
        <f t="shared" si="12"/>
        <v>5.4366985719977584E-3</v>
      </c>
      <c r="BF51" s="149">
        <f t="shared" si="12"/>
        <v>5.1309215295559261E-3</v>
      </c>
      <c r="BG51" s="149">
        <f t="shared" si="12"/>
        <v>4.8429040583768384E-3</v>
      </c>
      <c r="BH51" s="149">
        <f t="shared" si="12"/>
        <v>4.5715832387098034E-3</v>
      </c>
      <c r="BI51" s="149">
        <f t="shared" si="12"/>
        <v>4.3159615868112585E-3</v>
      </c>
    </row>
    <row r="52" spans="1:61" s="97" customFormat="1" ht="15">
      <c r="A52" s="96" t="s">
        <v>14</v>
      </c>
      <c r="B52" s="87">
        <f>$B53*0.9^(B2-1)</f>
        <v>1.6</v>
      </c>
      <c r="C52" s="87">
        <f>$B53*(1-Parameters!$B$70)^(C2-1)</f>
        <v>1.2800000000000002</v>
      </c>
      <c r="D52" s="87">
        <f>$B53*(1-Parameters!$B$70)^(D2-1)</f>
        <v>1.0240000000000002</v>
      </c>
      <c r="E52" s="87">
        <f>$B53*(1-Parameters!$B$70)^(E2-1)</f>
        <v>0.81920000000000026</v>
      </c>
      <c r="F52" s="87">
        <f>$B53*(1-Parameters!$B$70)^(F2-1)</f>
        <v>0.65536000000000039</v>
      </c>
      <c r="G52" s="87">
        <f>$B53*(1-Parameters!$B$70)^(G2-1)</f>
        <v>0.52428800000000031</v>
      </c>
      <c r="H52" s="87">
        <f>$B53*(1-Parameters!$B$70)^(H2-1)</f>
        <v>0.41943040000000026</v>
      </c>
      <c r="I52" s="87">
        <f>$B53*(1-Parameters!$B$70)^(I2-1)</f>
        <v>0.33554432000000028</v>
      </c>
      <c r="J52" s="87">
        <f>$B53*(1-Parameters!$B$70)^(J2-1)</f>
        <v>0.26843545600000024</v>
      </c>
      <c r="K52" s="87">
        <f>$B53*(1-Parameters!$B$70)^(K2-1)</f>
        <v>0.2147483648000002</v>
      </c>
      <c r="L52" s="87">
        <f>$B53*(1-Parameters!$B$70)^(L2-1)</f>
        <v>0.17179869184000018</v>
      </c>
      <c r="M52" s="87">
        <f>$B53*(1-Parameters!$B$70)^(M2-1)</f>
        <v>0.13743895347200016</v>
      </c>
      <c r="N52" s="87">
        <f>$B53*(1-Parameters!$B$70)^(N2-1)</f>
        <v>0.10995116277760016</v>
      </c>
      <c r="O52" s="87">
        <f>$B53*(1-Parameters!$B$70)^(O2-1)</f>
        <v>8.7960930222080125E-2</v>
      </c>
      <c r="P52" s="87">
        <f>$B53*(1-Parameters!$B$70)^(P2-1)</f>
        <v>7.0368744177664103E-2</v>
      </c>
      <c r="Q52" s="87">
        <f>$B53*(1-Parameters!$B$70)^(Q2-1)</f>
        <v>5.6294995342131296E-2</v>
      </c>
      <c r="R52" s="87">
        <f>$B53*(1-Parameters!$B$70)^(R2-1)</f>
        <v>4.503599627370504E-2</v>
      </c>
      <c r="S52" s="87">
        <f>$B53*(1-Parameters!$B$70)^(S2-1)</f>
        <v>3.6028797018964033E-2</v>
      </c>
      <c r="T52" s="87">
        <f>$B53*(1-Parameters!$B$70)^(T2-1)</f>
        <v>2.8823037615171229E-2</v>
      </c>
      <c r="U52" s="87">
        <f>$B53*(1-Parameters!$B$70)^(U2-1)</f>
        <v>2.3058430092136983E-2</v>
      </c>
      <c r="V52" s="87">
        <f>$B53*(1-Parameters!$B$70)^(V2-1)</f>
        <v>1.8446744073709592E-2</v>
      </c>
      <c r="W52" s="87">
        <f>$B53*(1-Parameters!$B$70)^(W2-1)</f>
        <v>1.4757395258967677E-2</v>
      </c>
      <c r="X52" s="87">
        <f>$B53*(1-Parameters!$B$70)^(X2-1)</f>
        <v>1.180591620717414E-2</v>
      </c>
      <c r="Y52" s="87">
        <f>$B53*(1-Parameters!$B$70)^(Y2-1)</f>
        <v>9.444732965739314E-3</v>
      </c>
      <c r="Z52" s="87">
        <f>$B53*(1-Parameters!$B$70)^(Z2-1)</f>
        <v>7.5557863725914517E-3</v>
      </c>
      <c r="AA52" s="87">
        <f>$B53*(1-Parameters!$B$70)^(AA2-1)</f>
        <v>6.0446290980731617E-3</v>
      </c>
      <c r="AB52" s="87">
        <f>$B53*(1-Parameters!$B$70)^(AB2-1)</f>
        <v>4.8357032784585308E-3</v>
      </c>
      <c r="AC52" s="87">
        <f>$B53*(1-Parameters!$B$70)^(AC2-1)</f>
        <v>3.8685626227668241E-3</v>
      </c>
      <c r="AD52" s="87">
        <f>$B53*(1-Parameters!$B$70)^(AD2-1)</f>
        <v>3.0948500982134605E-3</v>
      </c>
      <c r="AE52" s="87">
        <f>$B53*(1-Parameters!$B$70)^(AE2-1)</f>
        <v>2.4758800785707686E-3</v>
      </c>
      <c r="AF52" s="87">
        <f>$B53*(1-Parameters!$B$70)^(AF2-1)</f>
        <v>1.9807040628566147E-3</v>
      </c>
      <c r="AG52" s="87">
        <f>$B53*(1-Parameters!$B$70)^(AG2-1)</f>
        <v>1.5845632502852923E-3</v>
      </c>
      <c r="AH52" s="87">
        <f>$B53*(1-Parameters!$B$70)^(AH2-1)</f>
        <v>1.2676506002282338E-3</v>
      </c>
      <c r="AI52" s="87">
        <f>$B53*(1-Parameters!$B$70)^(AI2-1)</f>
        <v>1.0141204801825871E-3</v>
      </c>
      <c r="AJ52" s="87">
        <f>$B53*(1-Parameters!$B$70)^(AJ2-1)</f>
        <v>8.1129638414606997E-4</v>
      </c>
      <c r="AK52" s="87">
        <f>$B53*(1-Parameters!$B$70)^(AK2-1)</f>
        <v>6.4903710731685591E-4</v>
      </c>
      <c r="AL52" s="87">
        <f>$B53*(1-Parameters!$B$70)^(AL2-1)</f>
        <v>5.1922968585348486E-4</v>
      </c>
      <c r="AM52" s="87">
        <f>$B53*(1-Parameters!$B$70)^(AM2-1)</f>
        <v>4.1538374868278793E-4</v>
      </c>
      <c r="AN52" s="87">
        <f>$B53*(1-Parameters!$B$70)^(AN2-1)</f>
        <v>3.323069989462303E-4</v>
      </c>
      <c r="AO52" s="87">
        <f>$B53*(1-Parameters!$B$70)^(AO2-1)</f>
        <v>2.6584559915698429E-4</v>
      </c>
      <c r="AP52" s="87">
        <f>$B53*(1-Parameters!$B$70)^(AP2-1)</f>
        <v>2.1267647932558749E-4</v>
      </c>
      <c r="AQ52" s="87">
        <f>$B53*(1-Parameters!$B$70)^(AQ2-1)</f>
        <v>1.7014118346046997E-4</v>
      </c>
      <c r="AR52" s="87">
        <f>$B53*(1-Parameters!$B$70)^(AR2-1)</f>
        <v>1.3611294676837599E-4</v>
      </c>
      <c r="AS52" s="87">
        <f>$B53*(1-Parameters!$B$70)^(AS2-1)</f>
        <v>1.088903574147008E-4</v>
      </c>
      <c r="AT52" s="87">
        <f>$B53*(1-Parameters!$B$70)^(AT2-1)</f>
        <v>8.7112285931760679E-5</v>
      </c>
      <c r="AU52" s="87">
        <f>$B53*(1-Parameters!$B$70)^(AU2-1)</f>
        <v>6.9689828745408551E-5</v>
      </c>
      <c r="AV52" s="87">
        <f>$B53*(1-Parameters!$B$70)^(AV2-1)</f>
        <v>5.5751862996326834E-5</v>
      </c>
      <c r="AW52" s="87">
        <f>$B53*(1-Parameters!$B$70)^(AW2-1)</f>
        <v>4.4601490397061476E-5</v>
      </c>
      <c r="AX52" s="87">
        <f>$B53*(1-Parameters!$B$70)^(AX2-1)</f>
        <v>3.5681192317649184E-5</v>
      </c>
      <c r="AY52" s="87">
        <f>$B53*(1-Parameters!$B$70)^(AY2-1)</f>
        <v>2.854495385411935E-5</v>
      </c>
      <c r="AZ52" s="87">
        <f>$B53*(1-Parameters!$B$70)^(AZ2-1)</f>
        <v>2.283596308329548E-5</v>
      </c>
      <c r="BA52" s="87">
        <f>$B53*(1-Parameters!$B$70)^(BA2-1)</f>
        <v>1.8268770466636385E-5</v>
      </c>
      <c r="BB52" s="87">
        <f>$B53*(1-Parameters!$B$70)^(BB2-1)</f>
        <v>1.4615016373309114E-5</v>
      </c>
      <c r="BC52" s="87">
        <f>$B53*(1-Parameters!$B$70)^(BC2-1)</f>
        <v>1.1692013098647291E-5</v>
      </c>
      <c r="BD52" s="87">
        <f>$B53*(1-Parameters!$B$70)^(BD2-1)</f>
        <v>9.3536104789178345E-6</v>
      </c>
      <c r="BE52" s="87">
        <f>$B53*(1-Parameters!$B$70)^(BE2-1)</f>
        <v>7.4828883831342681E-6</v>
      </c>
      <c r="BF52" s="87">
        <f>$B53*(1-Parameters!$B$70)^(BF2-1)</f>
        <v>5.9863107065074145E-6</v>
      </c>
      <c r="BG52" s="87">
        <f>$B53*(1-Parameters!$B$70)^(BG2-1)</f>
        <v>4.7890485652059316E-6</v>
      </c>
      <c r="BH52" s="87">
        <f>$B53*(1-Parameters!$B$70)^(BH2-1)</f>
        <v>3.831238852164746E-6</v>
      </c>
      <c r="BI52" s="87">
        <f>$B53*(1-Parameters!$B$70)^(BI2-1)</f>
        <v>3.0649910817317971E-6</v>
      </c>
    </row>
    <row r="53" spans="1:61" ht="15">
      <c r="A53" s="74" t="s">
        <v>15</v>
      </c>
      <c r="B53" s="87">
        <f>+Parameters!B69</f>
        <v>1.6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</row>
    <row r="54" spans="1:61" ht="15">
      <c r="A54" s="86" t="s">
        <v>98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</row>
    <row r="55" spans="1:61" ht="15">
      <c r="A55" s="74" t="s">
        <v>148</v>
      </c>
      <c r="B55" s="87">
        <f>+Parameters!B72</f>
        <v>6000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</row>
    <row r="56" spans="1:61" ht="15">
      <c r="A56" s="86" t="s">
        <v>16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</row>
    <row r="57" spans="1:61" ht="16.5">
      <c r="A57" s="150" t="s">
        <v>241</v>
      </c>
      <c r="B57" s="151">
        <v>787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</row>
    <row r="58" spans="1:61" ht="16.5">
      <c r="A58" s="150" t="s">
        <v>242</v>
      </c>
      <c r="B58" s="151">
        <v>829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</row>
    <row r="59" spans="1:61" s="97" customFormat="1" ht="15">
      <c r="A59" s="96" t="s">
        <v>17</v>
      </c>
      <c r="B59" s="236">
        <f>+Parameters!B76</f>
        <v>1600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</row>
    <row r="60" spans="1:61" s="97" customFormat="1" ht="15">
      <c r="A60" s="96" t="s">
        <v>18</v>
      </c>
      <c r="B60" s="236">
        <f>+Parameters!B77</f>
        <v>10010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</row>
    <row r="61" spans="1:61" s="97" customFormat="1" ht="15">
      <c r="A61" s="96" t="s">
        <v>19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</row>
    <row r="62" spans="1:61" s="97" customFormat="1" ht="15">
      <c r="A62" s="96" t="s">
        <v>59</v>
      </c>
      <c r="B62" s="236">
        <f>+Parameters!B79</f>
        <v>88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</row>
    <row r="63" spans="1:61" s="97" customFormat="1" ht="15">
      <c r="A63" s="96" t="s">
        <v>60</v>
      </c>
      <c r="B63" s="236">
        <f>+Parameters!B80</f>
        <v>4.7039999999999997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</row>
    <row r="64" spans="1:61" s="97" customFormat="1" ht="15">
      <c r="A64" s="96" t="s">
        <v>61</v>
      </c>
      <c r="B64" s="236">
        <f>+Parameters!B81</f>
        <v>12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</row>
    <row r="65" spans="1:61" s="97" customFormat="1" ht="27.75">
      <c r="A65" s="96" t="s">
        <v>62</v>
      </c>
      <c r="B65" s="236">
        <f>+Parameters!B82</f>
        <v>94.796000000000006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</row>
    <row r="66" spans="1:61" s="97" customFormat="1" ht="15">
      <c r="A66" s="96" t="s">
        <v>63</v>
      </c>
      <c r="B66" s="236">
        <f>+Parameters!B83</f>
        <v>7.4999999999999997E-2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</row>
    <row r="67" spans="1:61" s="97" customFormat="1" ht="15">
      <c r="A67" s="96" t="s">
        <v>64</v>
      </c>
      <c r="B67" s="236">
        <f>+Parameters!B84</f>
        <v>0.5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</row>
    <row r="68" spans="1:61" s="97" customFormat="1" ht="15">
      <c r="A68" s="96" t="s">
        <v>65</v>
      </c>
      <c r="B68" s="236">
        <f>+Parameters!B85</f>
        <v>99.924999999999997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</row>
    <row r="69" spans="1:61" s="97" customFormat="1" ht="15">
      <c r="A69" s="238" t="s">
        <v>20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</row>
    <row r="70" spans="1:61" s="72" customFormat="1" ht="15">
      <c r="A70" s="246" t="s">
        <v>21</v>
      </c>
      <c r="B70" s="236">
        <f t="shared" ref="B70:L70" si="13">+$B$71+0.1*($B$72-$B$71)*(B2-1)</f>
        <v>0.83</v>
      </c>
      <c r="C70" s="236">
        <f t="shared" si="13"/>
        <v>0.77699999999999991</v>
      </c>
      <c r="D70" s="236">
        <f t="shared" si="13"/>
        <v>0.72399999999999998</v>
      </c>
      <c r="E70" s="236">
        <f t="shared" si="13"/>
        <v>0.67099999999999993</v>
      </c>
      <c r="F70" s="236">
        <f t="shared" si="13"/>
        <v>0.61799999999999988</v>
      </c>
      <c r="G70" s="236">
        <f t="shared" si="13"/>
        <v>0.56499999999999995</v>
      </c>
      <c r="H70" s="236">
        <f t="shared" si="13"/>
        <v>0.5119999999999999</v>
      </c>
      <c r="I70" s="236">
        <f t="shared" si="13"/>
        <v>0.45899999999999991</v>
      </c>
      <c r="J70" s="236">
        <f t="shared" si="13"/>
        <v>0.40599999999999992</v>
      </c>
      <c r="K70" s="236">
        <f t="shared" si="13"/>
        <v>0.35299999999999992</v>
      </c>
      <c r="L70" s="236">
        <f t="shared" si="13"/>
        <v>0.29999999999999993</v>
      </c>
      <c r="M70" s="236">
        <f>+$B$72</f>
        <v>0.3</v>
      </c>
      <c r="N70" s="236">
        <f t="shared" ref="N70:BI70" si="14">+$B$72</f>
        <v>0.3</v>
      </c>
      <c r="O70" s="236">
        <f t="shared" si="14"/>
        <v>0.3</v>
      </c>
      <c r="P70" s="236">
        <f t="shared" si="14"/>
        <v>0.3</v>
      </c>
      <c r="Q70" s="236">
        <f t="shared" si="14"/>
        <v>0.3</v>
      </c>
      <c r="R70" s="236">
        <f t="shared" si="14"/>
        <v>0.3</v>
      </c>
      <c r="S70" s="236">
        <f t="shared" si="14"/>
        <v>0.3</v>
      </c>
      <c r="T70" s="236">
        <f t="shared" si="14"/>
        <v>0.3</v>
      </c>
      <c r="U70" s="236">
        <f t="shared" si="14"/>
        <v>0.3</v>
      </c>
      <c r="V70" s="236">
        <f t="shared" si="14"/>
        <v>0.3</v>
      </c>
      <c r="W70" s="236">
        <f t="shared" si="14"/>
        <v>0.3</v>
      </c>
      <c r="X70" s="236">
        <f t="shared" si="14"/>
        <v>0.3</v>
      </c>
      <c r="Y70" s="236">
        <f t="shared" si="14"/>
        <v>0.3</v>
      </c>
      <c r="Z70" s="236">
        <f t="shared" si="14"/>
        <v>0.3</v>
      </c>
      <c r="AA70" s="236">
        <f t="shared" si="14"/>
        <v>0.3</v>
      </c>
      <c r="AB70" s="236">
        <f t="shared" si="14"/>
        <v>0.3</v>
      </c>
      <c r="AC70" s="236">
        <f t="shared" si="14"/>
        <v>0.3</v>
      </c>
      <c r="AD70" s="236">
        <f t="shared" si="14"/>
        <v>0.3</v>
      </c>
      <c r="AE70" s="236">
        <f t="shared" si="14"/>
        <v>0.3</v>
      </c>
      <c r="AF70" s="236">
        <f t="shared" si="14"/>
        <v>0.3</v>
      </c>
      <c r="AG70" s="236">
        <f t="shared" si="14"/>
        <v>0.3</v>
      </c>
      <c r="AH70" s="236">
        <f t="shared" si="14"/>
        <v>0.3</v>
      </c>
      <c r="AI70" s="236">
        <f t="shared" si="14"/>
        <v>0.3</v>
      </c>
      <c r="AJ70" s="236">
        <f t="shared" si="14"/>
        <v>0.3</v>
      </c>
      <c r="AK70" s="236">
        <f t="shared" si="14"/>
        <v>0.3</v>
      </c>
      <c r="AL70" s="236">
        <f t="shared" si="14"/>
        <v>0.3</v>
      </c>
      <c r="AM70" s="236">
        <f t="shared" si="14"/>
        <v>0.3</v>
      </c>
      <c r="AN70" s="236">
        <f t="shared" si="14"/>
        <v>0.3</v>
      </c>
      <c r="AO70" s="236">
        <f t="shared" si="14"/>
        <v>0.3</v>
      </c>
      <c r="AP70" s="236">
        <f t="shared" si="14"/>
        <v>0.3</v>
      </c>
      <c r="AQ70" s="236">
        <f t="shared" si="14"/>
        <v>0.3</v>
      </c>
      <c r="AR70" s="236">
        <f t="shared" si="14"/>
        <v>0.3</v>
      </c>
      <c r="AS70" s="236">
        <f t="shared" si="14"/>
        <v>0.3</v>
      </c>
      <c r="AT70" s="236">
        <f t="shared" si="14"/>
        <v>0.3</v>
      </c>
      <c r="AU70" s="236">
        <f t="shared" si="14"/>
        <v>0.3</v>
      </c>
      <c r="AV70" s="236">
        <f t="shared" si="14"/>
        <v>0.3</v>
      </c>
      <c r="AW70" s="236">
        <f t="shared" si="14"/>
        <v>0.3</v>
      </c>
      <c r="AX70" s="236">
        <f t="shared" si="14"/>
        <v>0.3</v>
      </c>
      <c r="AY70" s="236">
        <f t="shared" si="14"/>
        <v>0.3</v>
      </c>
      <c r="AZ70" s="236">
        <f t="shared" si="14"/>
        <v>0.3</v>
      </c>
      <c r="BA70" s="236">
        <f t="shared" si="14"/>
        <v>0.3</v>
      </c>
      <c r="BB70" s="236">
        <f t="shared" si="14"/>
        <v>0.3</v>
      </c>
      <c r="BC70" s="236">
        <f t="shared" si="14"/>
        <v>0.3</v>
      </c>
      <c r="BD70" s="236">
        <f t="shared" si="14"/>
        <v>0.3</v>
      </c>
      <c r="BE70" s="236">
        <f t="shared" si="14"/>
        <v>0.3</v>
      </c>
      <c r="BF70" s="236">
        <f t="shared" si="14"/>
        <v>0.3</v>
      </c>
      <c r="BG70" s="236">
        <f t="shared" si="14"/>
        <v>0.3</v>
      </c>
      <c r="BH70" s="236">
        <f t="shared" si="14"/>
        <v>0.3</v>
      </c>
      <c r="BI70" s="236">
        <f t="shared" si="14"/>
        <v>0.3</v>
      </c>
    </row>
    <row r="71" spans="1:61" s="72" customFormat="1" ht="15">
      <c r="A71" s="246" t="s">
        <v>78</v>
      </c>
      <c r="B71" s="236">
        <f>+Parameters!B87</f>
        <v>0.83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</row>
    <row r="72" spans="1:61" s="72" customFormat="1" ht="15">
      <c r="A72" s="246" t="s">
        <v>79</v>
      </c>
      <c r="B72" s="236">
        <f>+Parameters!B88</f>
        <v>0.3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</row>
    <row r="73" spans="1:61" ht="15">
      <c r="A73" s="74" t="s">
        <v>22</v>
      </c>
      <c r="B73" s="146">
        <f>+Parameters!B89</f>
        <v>0.83</v>
      </c>
      <c r="C73" s="146">
        <f>+Parameters!B90</f>
        <v>0.98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</row>
    <row r="74" spans="1:61" s="97" customFormat="1" ht="15">
      <c r="A74" s="96" t="s">
        <v>23</v>
      </c>
      <c r="B74" s="236">
        <f>+Parameters!B91</f>
        <v>6.7999999999999996E-3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</row>
    <row r="75" spans="1:61" s="97" customFormat="1" ht="15">
      <c r="A75" s="96" t="s">
        <v>24</v>
      </c>
      <c r="B75" s="236">
        <f>+Parameters!B92</f>
        <v>0.20799999999999999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</row>
    <row r="76" spans="1:61" ht="15">
      <c r="A76" s="74" t="s">
        <v>25</v>
      </c>
      <c r="B76" s="146">
        <f>+Parameters!B93</f>
        <v>3.2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</row>
    <row r="77" spans="1:61" s="97" customFormat="1" ht="15">
      <c r="A77" s="96" t="s">
        <v>75</v>
      </c>
      <c r="B77" s="236">
        <f>+Parameters!B94</f>
        <v>3.8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</row>
    <row r="78" spans="1:61" s="97" customFormat="1" ht="15">
      <c r="A78" s="96" t="s">
        <v>26</v>
      </c>
      <c r="B78" s="236">
        <f>+Parameters!B95</f>
        <v>0.31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</row>
    <row r="79" spans="1:61" s="97" customFormat="1" ht="15">
      <c r="A79" s="96" t="s">
        <v>27</v>
      </c>
      <c r="B79" s="236">
        <f>+Parameters!B96</f>
        <v>0.05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</row>
    <row r="80" spans="1:61" s="97" customFormat="1" ht="15">
      <c r="A80" s="96"/>
      <c r="B80" s="236">
        <f>+Parameters!B97</f>
        <v>0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</row>
    <row r="81" spans="1:61" s="240" customFormat="1" ht="15">
      <c r="A81" s="243" t="s">
        <v>82</v>
      </c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</row>
    <row r="82" spans="1:61" s="240" customFormat="1" ht="15">
      <c r="A82" s="247" t="s">
        <v>84</v>
      </c>
      <c r="B82" s="236">
        <f>+Parameters!B199</f>
        <v>0.05</v>
      </c>
      <c r="C82" s="236">
        <f>+Parameters!C199</f>
        <v>0.3989897460181136</v>
      </c>
      <c r="D82" s="236">
        <f>+Parameters!D199</f>
        <v>0.39334293298760675</v>
      </c>
      <c r="E82" s="236">
        <f>+Parameters!E199</f>
        <v>0.69040291793384567</v>
      </c>
      <c r="F82" s="236">
        <f>+Parameters!F199</f>
        <v>0.853235348777583</v>
      </c>
      <c r="G82" s="236">
        <f>+Parameters!G199</f>
        <v>0.95085879810769103</v>
      </c>
      <c r="H82" s="236">
        <f>+Parameters!H199</f>
        <v>0.94611736696790361</v>
      </c>
      <c r="I82" s="236">
        <f>+Parameters!I199</f>
        <v>1</v>
      </c>
      <c r="J82" s="236">
        <f>+Parameters!J199</f>
        <v>1.0000000000000002</v>
      </c>
      <c r="K82" s="236">
        <f>+Parameters!K199</f>
        <v>0.99999999999999978</v>
      </c>
      <c r="L82" s="236">
        <f>+Parameters!L199</f>
        <v>1</v>
      </c>
      <c r="M82" s="236">
        <f>+Parameters!M199</f>
        <v>1</v>
      </c>
      <c r="N82" s="236">
        <f>+Parameters!N199</f>
        <v>1.0000000000000004</v>
      </c>
      <c r="O82" s="236">
        <f>+Parameters!O199</f>
        <v>1</v>
      </c>
      <c r="P82" s="236">
        <f>+Parameters!P199</f>
        <v>0.99999999999999989</v>
      </c>
      <c r="Q82" s="236">
        <f>+Parameters!Q199</f>
        <v>1</v>
      </c>
      <c r="R82" s="236">
        <f>+Parameters!R199</f>
        <v>1.0000000000000002</v>
      </c>
      <c r="S82" s="236">
        <f>+Parameters!S199</f>
        <v>0.99999999999999978</v>
      </c>
      <c r="T82" s="236">
        <f>+Parameters!T199</f>
        <v>0.99999999999999978</v>
      </c>
      <c r="U82" s="236">
        <f>+Parameters!U199</f>
        <v>0.99999999999999978</v>
      </c>
      <c r="V82" s="236">
        <f>+Parameters!V199</f>
        <v>0.99999999999999978</v>
      </c>
      <c r="W82" s="236">
        <f>+Parameters!W199</f>
        <v>0.99999999999999978</v>
      </c>
      <c r="X82" s="236">
        <f>+Parameters!X199</f>
        <v>0.99999999999999978</v>
      </c>
      <c r="Y82" s="236">
        <f>+Parameters!Y199</f>
        <v>0.99999999999999978</v>
      </c>
      <c r="Z82" s="236">
        <f>+Parameters!Z199</f>
        <v>0.99999999999999978</v>
      </c>
      <c r="AA82" s="236">
        <f>+Parameters!AA199</f>
        <v>0.99999999999999978</v>
      </c>
      <c r="AB82" s="236">
        <f>+Parameters!AB199</f>
        <v>0.99999999999999978</v>
      </c>
      <c r="AC82" s="236">
        <f>+Parameters!AC199</f>
        <v>0.99999999999999978</v>
      </c>
      <c r="AD82" s="236">
        <f>+Parameters!AD199</f>
        <v>0.99999999999999978</v>
      </c>
      <c r="AE82" s="236">
        <f>+Parameters!AE199</f>
        <v>0.99999999999999978</v>
      </c>
      <c r="AF82" s="236">
        <f>+Parameters!AF199</f>
        <v>0.99999999999999978</v>
      </c>
      <c r="AG82" s="236">
        <f>+Parameters!AG199</f>
        <v>0.99999999999999978</v>
      </c>
      <c r="AH82" s="236">
        <f>+Parameters!AH199</f>
        <v>0.99999999999999978</v>
      </c>
      <c r="AI82" s="236">
        <f>+Parameters!AI199</f>
        <v>0.99999999999999978</v>
      </c>
      <c r="AJ82" s="236">
        <f>+Parameters!AJ199</f>
        <v>0.99999999999999978</v>
      </c>
      <c r="AK82" s="236">
        <f>+Parameters!AK199</f>
        <v>0.99999999999999978</v>
      </c>
      <c r="AL82" s="236">
        <f>+Parameters!AL199</f>
        <v>0.99999999999999978</v>
      </c>
      <c r="AM82" s="236">
        <f>+Parameters!AM199</f>
        <v>0.99999999999999978</v>
      </c>
      <c r="AN82" s="236">
        <f>+Parameters!AN199</f>
        <v>0.99999999999999978</v>
      </c>
      <c r="AO82" s="236">
        <f>+Parameters!AO199</f>
        <v>0.99999999999999978</v>
      </c>
      <c r="AP82" s="236">
        <f>+Parameters!AP199</f>
        <v>0.99999999999999978</v>
      </c>
      <c r="AQ82" s="236">
        <f>+Parameters!AQ199</f>
        <v>0.99999999999999978</v>
      </c>
      <c r="AR82" s="236">
        <f>+Parameters!AR199</f>
        <v>0.99999999999999978</v>
      </c>
      <c r="AS82" s="236">
        <f>+Parameters!AS199</f>
        <v>0.99999999999999978</v>
      </c>
      <c r="AT82" s="236">
        <f>+Parameters!AT199</f>
        <v>0.99999999999999978</v>
      </c>
      <c r="AU82" s="236">
        <f>+Parameters!AU199</f>
        <v>0.99999999999999978</v>
      </c>
      <c r="AV82" s="236">
        <f>+Parameters!AV199</f>
        <v>0.99999999999999978</v>
      </c>
      <c r="AW82" s="236">
        <f>+Parameters!AW199</f>
        <v>0.99999999999999978</v>
      </c>
      <c r="AX82" s="236">
        <f>+Parameters!AX199</f>
        <v>0.99999999999999978</v>
      </c>
      <c r="AY82" s="236">
        <f>+Parameters!AY199</f>
        <v>0.99999999999999978</v>
      </c>
      <c r="AZ82" s="236">
        <f>+Parameters!AZ199</f>
        <v>0.99999999999999978</v>
      </c>
      <c r="BA82" s="236">
        <f>+Parameters!BA199</f>
        <v>0.99999999999999978</v>
      </c>
      <c r="BB82" s="236">
        <f>+Parameters!BB199</f>
        <v>0.99999999999999978</v>
      </c>
      <c r="BC82" s="236">
        <f>+Parameters!BC199</f>
        <v>0.99999999999999978</v>
      </c>
      <c r="BD82" s="236">
        <f>+Parameters!BD199</f>
        <v>0.99999999999999978</v>
      </c>
      <c r="BE82" s="236">
        <f>+Parameters!BE199</f>
        <v>0.99999999999999978</v>
      </c>
      <c r="BF82" s="236">
        <f>+Parameters!BF199</f>
        <v>0.99999999999999978</v>
      </c>
      <c r="BG82" s="236">
        <f>+Parameters!BG199</f>
        <v>0.99999999999999978</v>
      </c>
      <c r="BH82" s="236">
        <f>+Parameters!BH199</f>
        <v>0.99999999999999978</v>
      </c>
      <c r="BI82" s="236">
        <f>+Parameters!BI199</f>
        <v>0.99999999999999978</v>
      </c>
    </row>
    <row r="83" spans="1:61" s="298" customFormat="1" ht="15">
      <c r="A83" s="297" t="s">
        <v>85</v>
      </c>
      <c r="B83" s="244">
        <f>+Parameters!B131</f>
        <v>0.1</v>
      </c>
      <c r="C83" s="244"/>
      <c r="D83" s="244"/>
      <c r="E83" s="244"/>
      <c r="F83" s="244"/>
      <c r="G83" s="244"/>
      <c r="H83" s="244"/>
      <c r="I83" s="244">
        <v>1</v>
      </c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 s="298" customFormat="1" ht="15">
      <c r="A84" s="299" t="s">
        <v>87</v>
      </c>
      <c r="B84" s="244">
        <f>+Parameters!B132</f>
        <v>0.5</v>
      </c>
      <c r="C84" s="244"/>
      <c r="D84" s="244"/>
      <c r="E84" s="244"/>
      <c r="F84" s="244"/>
      <c r="G84" s="244"/>
      <c r="H84" s="244"/>
      <c r="I84" s="244">
        <v>1</v>
      </c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 s="298" customFormat="1" ht="15">
      <c r="A85" s="299" t="s">
        <v>86</v>
      </c>
      <c r="B85" s="244">
        <f>+Parameters!B133</f>
        <v>-6.5986839904467161</v>
      </c>
      <c r="C85" s="244"/>
      <c r="D85" s="244"/>
      <c r="E85" s="244"/>
      <c r="F85" s="244"/>
      <c r="G85" s="244"/>
      <c r="H85" s="244"/>
      <c r="I85" s="244">
        <v>1</v>
      </c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 s="298" customFormat="1" ht="15">
      <c r="A86" s="300" t="s">
        <v>83</v>
      </c>
      <c r="B86" s="244">
        <f>+Parameters!B134</f>
        <v>1.6609949885036206E-2</v>
      </c>
      <c r="C86" s="244"/>
      <c r="D86" s="244"/>
      <c r="E86" s="244"/>
      <c r="F86" s="244"/>
      <c r="G86" s="244"/>
      <c r="H86" s="244"/>
      <c r="I86" s="244">
        <v>0</v>
      </c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 ht="15">
      <c r="A87" s="99" t="s">
        <v>147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</row>
    <row r="88" spans="1:61" ht="15">
      <c r="A88" s="97" t="s">
        <v>40</v>
      </c>
      <c r="B88" s="146">
        <f>+Parameters!B105</f>
        <v>1.6597735399445153E-2</v>
      </c>
      <c r="C88" s="23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</row>
    <row r="89" spans="1:61" s="101" customFormat="1" ht="15">
      <c r="A89" s="100" t="s">
        <v>41</v>
      </c>
      <c r="B89" s="146">
        <f>+Parameters!B106</f>
        <v>-2941.7981569300914</v>
      </c>
      <c r="C89" s="23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</row>
    <row r="90" spans="1:61" s="104" customFormat="1" ht="15">
      <c r="A90" s="129" t="s">
        <v>42</v>
      </c>
      <c r="B90" s="102"/>
      <c r="C90" s="103"/>
      <c r="D90" s="103"/>
      <c r="E90" s="103"/>
      <c r="F90" s="103"/>
      <c r="G90" s="103"/>
      <c r="H90" s="103"/>
      <c r="I90" s="103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</row>
    <row r="91" spans="1:61" s="105" customFormat="1" ht="15">
      <c r="A91" s="88" t="s">
        <v>43</v>
      </c>
      <c r="B91" s="72"/>
      <c r="C91" s="72"/>
      <c r="D91" s="72"/>
      <c r="E91" s="72"/>
      <c r="F91" s="72"/>
      <c r="G91" s="72"/>
      <c r="K91" s="105">
        <f t="shared" ref="K91:P91" si="15">+LN(K92/J92)</f>
        <v>0.13370466329956032</v>
      </c>
      <c r="L91" s="105">
        <f t="shared" si="15"/>
        <v>0.12401543248427793</v>
      </c>
      <c r="M91" s="105">
        <f t="shared" si="15"/>
        <v>0.1155990677299225</v>
      </c>
      <c r="N91" s="105">
        <f t="shared" si="15"/>
        <v>0.10811410791886177</v>
      </c>
      <c r="O91" s="105">
        <f t="shared" si="15"/>
        <v>0.10142308305601536</v>
      </c>
      <c r="P91" s="105">
        <f t="shared" si="15"/>
        <v>9.5381310096665325E-2</v>
      </c>
    </row>
    <row r="92" spans="1:61" s="112" customFormat="1" ht="15">
      <c r="A92" s="110" t="s">
        <v>44</v>
      </c>
      <c r="B92" s="111">
        <f t="shared" ref="B92:BI92" si="16">B21*B102^$B9*B27^(1-$B9)</f>
        <v>55.34</v>
      </c>
      <c r="C92" s="111">
        <f t="shared" si="16"/>
        <v>86.3286109449664</v>
      </c>
      <c r="D92" s="111">
        <f t="shared" si="16"/>
        <v>120.93142221656795</v>
      </c>
      <c r="E92" s="111">
        <f t="shared" si="16"/>
        <v>158.48657686752532</v>
      </c>
      <c r="F92" s="111">
        <f t="shared" si="16"/>
        <v>198.88385183784911</v>
      </c>
      <c r="G92" s="111">
        <f t="shared" si="16"/>
        <v>242.16501351223786</v>
      </c>
      <c r="H92" s="111">
        <f t="shared" si="16"/>
        <v>288.44133474017121</v>
      </c>
      <c r="I92" s="111">
        <f t="shared" si="16"/>
        <v>337.90101181244586</v>
      </c>
      <c r="J92" s="111">
        <f t="shared" si="16"/>
        <v>390.65684081536847</v>
      </c>
      <c r="K92" s="111">
        <f t="shared" si="16"/>
        <v>446.54232691944588</v>
      </c>
      <c r="L92" s="111">
        <f t="shared" si="16"/>
        <v>505.50080221870252</v>
      </c>
      <c r="M92" s="111">
        <f t="shared" si="16"/>
        <v>567.44776051910731</v>
      </c>
      <c r="N92" s="111">
        <f t="shared" si="16"/>
        <v>632.23603725345697</v>
      </c>
      <c r="O92" s="111">
        <f t="shared" si="16"/>
        <v>699.72393882076551</v>
      </c>
      <c r="P92" s="111">
        <f t="shared" si="16"/>
        <v>769.75108337519316</v>
      </c>
      <c r="Q92" s="111">
        <f t="shared" si="16"/>
        <v>842.20653774895527</v>
      </c>
      <c r="R92" s="111">
        <f t="shared" si="16"/>
        <v>916.98882943461604</v>
      </c>
      <c r="S92" s="111">
        <f t="shared" si="16"/>
        <v>994.00845356101286</v>
      </c>
      <c r="T92" s="111">
        <f t="shared" si="16"/>
        <v>1073.1913163863176</v>
      </c>
      <c r="U92" s="111">
        <f t="shared" si="16"/>
        <v>1154.4796977116334</v>
      </c>
      <c r="V92" s="111">
        <f t="shared" si="16"/>
        <v>1237.8471443527178</v>
      </c>
      <c r="W92" s="111">
        <f t="shared" si="16"/>
        <v>1323.326396421752</v>
      </c>
      <c r="X92" s="111">
        <f t="shared" si="16"/>
        <v>1411.1790669794336</v>
      </c>
      <c r="Y92" s="111">
        <f t="shared" si="16"/>
        <v>1502.2018786487872</v>
      </c>
      <c r="Z92" s="111">
        <f t="shared" si="16"/>
        <v>1594.2340962006465</v>
      </c>
      <c r="AA92" s="111">
        <f t="shared" si="16"/>
        <v>1687.6046013457931</v>
      </c>
      <c r="AB92" s="111">
        <f t="shared" si="16"/>
        <v>1781.7602527652518</v>
      </c>
      <c r="AC92" s="111">
        <f t="shared" si="16"/>
        <v>1877.7972728490975</v>
      </c>
      <c r="AD92" s="111">
        <f t="shared" si="16"/>
        <v>1976.6029579116607</v>
      </c>
      <c r="AE92" s="111">
        <f t="shared" si="16"/>
        <v>2078.1354799160458</v>
      </c>
      <c r="AF92" s="111">
        <f t="shared" si="16"/>
        <v>2182.359561148538</v>
      </c>
      <c r="AG92" s="111">
        <f t="shared" si="16"/>
        <v>2289.2628347563364</v>
      </c>
      <c r="AH92" s="111">
        <f t="shared" si="16"/>
        <v>2398.8615043958398</v>
      </c>
      <c r="AI92" s="111">
        <f t="shared" si="16"/>
        <v>2511.2004047801606</v>
      </c>
      <c r="AJ92" s="111">
        <f t="shared" si="16"/>
        <v>2626.3506010390097</v>
      </c>
      <c r="AK92" s="111">
        <f t="shared" si="16"/>
        <v>2744.4062689705861</v>
      </c>
      <c r="AL92" s="111">
        <f t="shared" si="16"/>
        <v>2865.4817208854374</v>
      </c>
      <c r="AM92" s="111">
        <f t="shared" si="16"/>
        <v>2989.7089373114536</v>
      </c>
      <c r="AN92" s="111">
        <f t="shared" si="16"/>
        <v>3117.2356989086347</v>
      </c>
      <c r="AO92" s="111">
        <f t="shared" si="16"/>
        <v>3248.2242876609862</v>
      </c>
      <c r="AP92" s="111">
        <f t="shared" si="16"/>
        <v>3382.8506782744271</v>
      </c>
      <c r="AQ92" s="111">
        <f t="shared" si="16"/>
        <v>3521.3041315560681</v>
      </c>
      <c r="AR92" s="111">
        <f t="shared" si="16"/>
        <v>3663.7871098722749</v>
      </c>
      <c r="AS92" s="111">
        <f t="shared" si="16"/>
        <v>3810.515449233334</v>
      </c>
      <c r="AT92" s="111">
        <f t="shared" si="16"/>
        <v>3961.7187376310485</v>
      </c>
      <c r="AU92" s="111">
        <f t="shared" si="16"/>
        <v>4117.6408626416705</v>
      </c>
      <c r="AV92" s="111">
        <f t="shared" si="16"/>
        <v>4278.540702298711</v>
      </c>
      <c r="AW92" s="111">
        <f t="shared" si="16"/>
        <v>4444.6929418890441</v>
      </c>
      <c r="AX92" s="111">
        <f t="shared" si="16"/>
        <v>4616.389005975414</v>
      </c>
      <c r="AY92" s="111">
        <f t="shared" si="16"/>
        <v>4793.9381000151789</v>
      </c>
      <c r="AZ92" s="111">
        <f t="shared" si="16"/>
        <v>4977.6683598141817</v>
      </c>
      <c r="BA92" s="111">
        <f t="shared" si="16"/>
        <v>5167.9281100498729</v>
      </c>
      <c r="BB92" s="111">
        <f t="shared" si="16"/>
        <v>5365.0872354731728</v>
      </c>
      <c r="BC92" s="111">
        <f t="shared" si="16"/>
        <v>5569.5386703484983</v>
      </c>
      <c r="BD92" s="111">
        <f t="shared" si="16"/>
        <v>5781.7000133615629</v>
      </c>
      <c r="BE92" s="111">
        <f t="shared" si="16"/>
        <v>6002.0152767223499</v>
      </c>
      <c r="BF92" s="111">
        <f t="shared" si="16"/>
        <v>6230.9567795979556</v>
      </c>
      <c r="BG92" s="111">
        <f t="shared" si="16"/>
        <v>6469.0271973864164</v>
      </c>
      <c r="BH92" s="111">
        <f t="shared" si="16"/>
        <v>6716.7617797359517</v>
      </c>
      <c r="BI92" s="111">
        <f t="shared" si="16"/>
        <v>6974.7307516614819</v>
      </c>
    </row>
    <row r="93" spans="1:61" ht="15">
      <c r="A93" s="107" t="s">
        <v>275</v>
      </c>
      <c r="B93" s="94">
        <f>($B33*B121+$B34*B121^$B$35+Parameters!$B$51*B182+Parameters!$B$52*B182^Parameters!$B$53)</f>
        <v>2.0843876380949337E-3</v>
      </c>
      <c r="C93" s="94">
        <f>($B33*C121+$B34*C121^$B$35+Parameters!$B$51*C182+Parameters!$B$52*C182^Parameters!$B$53)</f>
        <v>2.8180725641993405E-3</v>
      </c>
      <c r="D93" s="94">
        <f>($B33*D121+$B34*D121^$B$35+Parameters!$B$51*D182+Parameters!$B$52*D182^Parameters!$B$53)</f>
        <v>5.0229447591069957E-3</v>
      </c>
      <c r="E93" s="94">
        <f>($B33*E121+$B34*E121^$B$35+Parameters!$B$51*E182+Parameters!$B$52*E182^Parameters!$B$53)</f>
        <v>7.6928930007132768E-3</v>
      </c>
      <c r="F93" s="94">
        <f>($B33*F121+$B34*F121^$B$35+Parameters!$B$51*F182+Parameters!$B$52*F182^Parameters!$B$53)</f>
        <v>1.0519548103478568E-2</v>
      </c>
      <c r="G93" s="94">
        <f>($B33*G121+$B34*G121^$B$35+Parameters!$B$51*G182+Parameters!$B$52*G182^Parameters!$B$53)</f>
        <v>1.3191878660219687E-2</v>
      </c>
      <c r="H93" s="94">
        <f>($B33*H121+$B34*H121^$B$35+Parameters!$B$51*H182+Parameters!$B$52*H182^Parameters!$B$53)</f>
        <v>1.5551462275173244E-2</v>
      </c>
      <c r="I93" s="94">
        <f>($B33*I121+$B34*I121^$B$35+Parameters!$B$51*I182+Parameters!$B$52*I182^Parameters!$B$53)</f>
        <v>1.7604875682015235E-2</v>
      </c>
      <c r="J93" s="94">
        <f>($B33*J121+$B34*J121^$B$35+Parameters!$B$51*J182+Parameters!$B$52*J182^Parameters!$B$53)</f>
        <v>1.9388664214184149E-2</v>
      </c>
      <c r="K93" s="94">
        <f>($B33*K121+$B34*K121^$B$35+Parameters!$B$51*K182+Parameters!$B$52*K182^Parameters!$B$53)</f>
        <v>2.0933346728920395E-2</v>
      </c>
      <c r="L93" s="94">
        <f>($B33*L121+$B34*L121^$B$35+Parameters!$B$51*L182+Parameters!$B$52*L182^Parameters!$B$53)</f>
        <v>2.2284610341359826E-2</v>
      </c>
      <c r="M93" s="94">
        <f>($B33*M121+$B34*M121^$B$35+Parameters!$B$51*M182+Parameters!$B$52*M182^Parameters!$B$53)</f>
        <v>2.3625856526459245E-2</v>
      </c>
      <c r="N93" s="94">
        <f>($B33*N121+$B34*N121^$B$35+Parameters!$B$51*N182+Parameters!$B$52*N182^Parameters!$B$53)</f>
        <v>2.4963587268954552E-2</v>
      </c>
      <c r="O93" s="94">
        <f>($B33*O121+$B34*O121^$B$35+Parameters!$B$51*O182+Parameters!$B$52*O182^Parameters!$B$53)</f>
        <v>2.6488735006197171E-2</v>
      </c>
      <c r="P93" s="94">
        <f>($B33*P121+$B34*P121^$B$35+Parameters!$B$51*P182+Parameters!$B$52*P182^Parameters!$B$53)</f>
        <v>2.8044839238243448E-2</v>
      </c>
      <c r="Q93" s="94">
        <f>($B33*Q121+$B34*Q121^$B$35+Parameters!$B$51*Q182+Parameters!$B$52*Q182^Parameters!$B$53)</f>
        <v>2.9640890697307631E-2</v>
      </c>
      <c r="R93" s="94">
        <f>($B33*R121+$B34*R121^$B$35+Parameters!$B$51*R182+Parameters!$B$52*R182^Parameters!$B$53)</f>
        <v>3.1285716371742024E-2</v>
      </c>
      <c r="S93" s="94">
        <f>($B33*S121+$B34*S121^$B$35+Parameters!$B$51*S182+Parameters!$B$52*S182^Parameters!$B$53)</f>
        <v>3.298790487048181E-2</v>
      </c>
      <c r="T93" s="94">
        <f>($B33*T121+$B34*T121^$B$35+Parameters!$B$51*T182+Parameters!$B$52*T182^Parameters!$B$53)</f>
        <v>3.4754883611030504E-2</v>
      </c>
      <c r="U93" s="94">
        <f>($B33*U121+$B34*U121^$B$35+Parameters!$B$51*U182+Parameters!$B$52*U182^Parameters!$B$53)</f>
        <v>3.659240814663875E-2</v>
      </c>
      <c r="V93" s="94">
        <f>($B33*V121+$B34*V121^$B$35+Parameters!$B$51*V182+Parameters!$B$52*V182^Parameters!$B$53)</f>
        <v>3.850602654036199E-2</v>
      </c>
      <c r="W93" s="94">
        <f>($B33*W121+$B34*W121^$B$35+Parameters!$B$51*W182+Parameters!$B$52*W182^Parameters!$B$53)</f>
        <v>4.0555978755292883E-2</v>
      </c>
      <c r="X93" s="94">
        <f>($B33*X121+$B34*X121^$B$35+Parameters!$B$51*X182+Parameters!$B$52*X182^Parameters!$B$53)</f>
        <v>4.2840432396148057E-2</v>
      </c>
      <c r="Y93" s="94">
        <f>($B33*Y121+$B34*Y121^$B$35+Parameters!$B$51*Y182+Parameters!$B$52*Y182^Parameters!$B$53)</f>
        <v>4.5432671973804531E-2</v>
      </c>
      <c r="Z93" s="94">
        <f>($B33*Z121+$B34*Z121^$B$35+Parameters!$B$51*Z182+Parameters!$B$52*Z182^Parameters!$B$53)</f>
        <v>4.8393579114426995E-2</v>
      </c>
      <c r="AA93" s="94">
        <f>($B33*AA121+$B34*AA121^$B$35+Parameters!$B$51*AA182+Parameters!$B$52*AA182^Parameters!$B$53)</f>
        <v>5.1274283768057899E-2</v>
      </c>
      <c r="AB93" s="94">
        <f>($B33*AB121+$B34*AB121^$B$35+Parameters!$B$51*AB182+Parameters!$B$52*AB182^Parameters!$B$53)</f>
        <v>5.3506559690071911E-2</v>
      </c>
      <c r="AC93" s="94">
        <f>($B33*AC121+$B34*AC121^$B$35+Parameters!$B$51*AC182+Parameters!$B$52*AC182^Parameters!$B$53)</f>
        <v>5.515172464529125E-2</v>
      </c>
      <c r="AD93" s="94">
        <f>($B33*AD121+$B34*AD121^$B$35+Parameters!$B$51*AD182+Parameters!$B$52*AD182^Parameters!$B$53)</f>
        <v>5.646592749658623E-2</v>
      </c>
      <c r="AE93" s="94">
        <f>($B33*AE121+$B34*AE121^$B$35+Parameters!$B$51*AE182+Parameters!$B$52*AE182^Parameters!$B$53)</f>
        <v>5.7620049858436891E-2</v>
      </c>
      <c r="AF93" s="94">
        <f>($B33*AF121+$B34*AF121^$B$35+Parameters!$B$51*AF182+Parameters!$B$52*AF182^Parameters!$B$53)</f>
        <v>5.8722481786461764E-2</v>
      </c>
      <c r="AG93" s="94">
        <f>($B33*AG121+$B34*AG121^$B$35+Parameters!$B$51*AG182+Parameters!$B$52*AG182^Parameters!$B$53)</f>
        <v>5.983868038981411E-2</v>
      </c>
      <c r="AH93" s="94">
        <f>($B33*AH121+$B34*AH121^$B$35+Parameters!$B$51*AH182+Parameters!$B$52*AH182^Parameters!$B$53)</f>
        <v>6.1005831440222175E-2</v>
      </c>
      <c r="AI93" s="94">
        <f>($B33*AI121+$B34*AI121^$B$35+Parameters!$B$51*AI182+Parameters!$B$52*AI182^Parameters!$B$53)</f>
        <v>6.2243113059560637E-2</v>
      </c>
      <c r="AJ93" s="94">
        <f>($B33*AJ121+$B34*AJ121^$B$35+Parameters!$B$51*AJ182+Parameters!$B$52*AJ182^Parameters!$B$53)</f>
        <v>6.3558590686174615E-2</v>
      </c>
      <c r="AK93" s="94">
        <f>($B33*AK121+$B34*AK121^$B$35+Parameters!$B$51*AK182+Parameters!$B$52*AK182^Parameters!$B$53)</f>
        <v>6.4953719297601395E-2</v>
      </c>
      <c r="AL93" s="94">
        <f>($B33*AL121+$B34*AL121^$B$35+Parameters!$B$51*AL182+Parameters!$B$52*AL182^Parameters!$B$53)</f>
        <v>6.6426217647784613E-2</v>
      </c>
      <c r="AM93" s="94">
        <f>($B33*AM121+$B34*AM121^$B$35+Parameters!$B$51*AM182+Parameters!$B$52*AM182^Parameters!$B$53)</f>
        <v>6.7971864792927439E-2</v>
      </c>
      <c r="AN93" s="94">
        <f>($B33*AN121+$B34*AN121^$B$35+Parameters!$B$51*AN182+Parameters!$B$52*AN182^Parameters!$B$53)</f>
        <v>6.9585596804415034E-2</v>
      </c>
      <c r="AO93" s="94">
        <f>($B33*AO121+$B34*AO121^$B$35+Parameters!$B$51*AO182+Parameters!$B$52*AO182^Parameters!$B$53)</f>
        <v>7.1262155934667282E-2</v>
      </c>
      <c r="AP93" s="94">
        <f>($B33*AP121+$B34*AP121^$B$35+Parameters!$B$51*AP182+Parameters!$B$52*AP182^Parameters!$B$53)</f>
        <v>7.2996457548667737E-2</v>
      </c>
      <c r="AQ93" s="94">
        <f>($B33*AQ121+$B34*AQ121^$B$35+Parameters!$B$51*AQ182+Parameters!$B$52*AQ182^Parameters!$B$53)</f>
        <v>7.4783781758237633E-2</v>
      </c>
      <c r="AR93" s="94">
        <f>($B33*AR121+$B34*AR121^$B$35+Parameters!$B$51*AR182+Parameters!$B$52*AR182^Parameters!$B$53)</f>
        <v>7.6619858245844649E-2</v>
      </c>
      <c r="AS93" s="94">
        <f>($B33*AS121+$B34*AS121^$B$35+Parameters!$B$51*AS182+Parameters!$B$52*AS182^Parameters!$B$53)</f>
        <v>7.8500887750358711E-2</v>
      </c>
      <c r="AT93" s="94">
        <f>($B33*AT121+$B34*AT121^$B$35+Parameters!$B$51*AT182+Parameters!$B$52*AT182^Parameters!$B$53)</f>
        <v>8.0423527549393303E-2</v>
      </c>
      <c r="AU93" s="94">
        <f>($B33*AU121+$B34*AU121^$B$35+Parameters!$B$51*AU182+Parameters!$B$52*AU182^Parameters!$B$53)</f>
        <v>8.2384857925104582E-2</v>
      </c>
      <c r="AV93" s="94">
        <f>($B33*AV121+$B34*AV121^$B$35+Parameters!$B$51*AV182+Parameters!$B$52*AV182^Parameters!$B$53)</f>
        <v>8.4382339999245548E-2</v>
      </c>
      <c r="AW93" s="94">
        <f>($B33*AW121+$B34*AW121^$B$35+Parameters!$B$51*AW182+Parameters!$B$52*AW182^Parameters!$B$53)</f>
        <v>8.6413771134720846E-2</v>
      </c>
      <c r="AX93" s="94">
        <f>($B33*AX121+$B34*AX121^$B$35+Parameters!$B$51*AX182+Parameters!$B$52*AX182^Parameters!$B$53)</f>
        <v>8.8477241460915484E-2</v>
      </c>
      <c r="AY93" s="94">
        <f>($B33*AY121+$B34*AY121^$B$35+Parameters!$B$51*AY182+Parameters!$B$52*AY182^Parameters!$B$53)</f>
        <v>9.0571093431852476E-2</v>
      </c>
      <c r="AZ93" s="94">
        <f>($B33*AZ121+$B34*AZ121^$B$35+Parameters!$B$51*AZ182+Parameters!$B$52*AZ182^Parameters!$B$53)</f>
        <v>9.2693885311706442E-2</v>
      </c>
      <c r="BA93" s="94">
        <f>($B33*BA121+$B34*BA121^$B$35+Parameters!$B$51*BA182+Parameters!$B$52*BA182^Parameters!$B$53)</f>
        <v>9.4844358871301743E-2</v>
      </c>
      <c r="BB93" s="94">
        <f>($B33*BB121+$B34*BB121^$B$35+Parameters!$B$51*BB182+Parameters!$B$52*BB182^Parameters!$B$53)</f>
        <v>9.7021411224147466E-2</v>
      </c>
      <c r="BC93" s="94">
        <f>($B33*BC121+$B34*BC121^$B$35+Parameters!$B$51*BC182+Parameters!$B$52*BC182^Parameters!$B$53)</f>
        <v>9.9224070536343426E-2</v>
      </c>
      <c r="BD93" s="94">
        <f>($B33*BD121+$B34*BD121^$B$35+Parameters!$B$51*BD182+Parameters!$B$52*BD182^Parameters!$B$53)</f>
        <v>0.10145147525035797</v>
      </c>
      <c r="BE93" s="94">
        <f>($B33*BE121+$B34*BE121^$B$35+Parameters!$B$51*BE182+Parameters!$B$52*BE182^Parameters!$B$53)</f>
        <v>0.10370285642913568</v>
      </c>
      <c r="BF93" s="94">
        <f>($B33*BF121+$B34*BF121^$B$35+Parameters!$B$51*BF182+Parameters!$B$52*BF182^Parameters!$B$53)</f>
        <v>0.10597752282929303</v>
      </c>
      <c r="BG93" s="94">
        <f>($B33*BG121+$B34*BG121^$B$35+Parameters!$B$51*BG182+Parameters!$B$52*BG182^Parameters!$B$53)</f>
        <v>0.10827484833446689</v>
      </c>
      <c r="BH93" s="94">
        <f>($B33*BH121+$B34*BH121^$B$35+Parameters!$B$51*BH182+Parameters!$B$52*BH182^Parameters!$B$53)</f>
        <v>0.11059426141227889</v>
      </c>
      <c r="BI93" s="94">
        <f>($B33*BI121+$B34*BI121^$B$35+Parameters!$B$51*BI182+Parameters!$B$52*BI182^Parameters!$B$53)</f>
        <v>0.11293523629474808</v>
      </c>
    </row>
    <row r="94" spans="1:61" s="274" customFormat="1" ht="15">
      <c r="A94" s="273" t="s">
        <v>77</v>
      </c>
      <c r="B94" s="274">
        <f t="shared" ref="B94:BI94" si="17">+B92-B92/(1+B121*$B$33+$B$34*B121^$B$35)</f>
        <v>8.1639309896409884E-2</v>
      </c>
      <c r="C94" s="274">
        <f t="shared" si="17"/>
        <v>0.17620002337157814</v>
      </c>
      <c r="D94" s="274">
        <f t="shared" si="17"/>
        <v>0.4830765173814342</v>
      </c>
      <c r="E94" s="274">
        <f t="shared" si="17"/>
        <v>1.0029876331536229</v>
      </c>
      <c r="F94" s="274">
        <f t="shared" si="17"/>
        <v>1.7379867115283503</v>
      </c>
      <c r="G94" s="274">
        <f t="shared" si="17"/>
        <v>2.6461182283353537</v>
      </c>
      <c r="H94" s="274">
        <f t="shared" si="17"/>
        <v>3.6774717387055489</v>
      </c>
      <c r="I94" s="274">
        <f t="shared" si="17"/>
        <v>4.8060252450910639</v>
      </c>
      <c r="J94" s="274">
        <f t="shared" si="17"/>
        <v>6.0129787853368839</v>
      </c>
      <c r="K94" s="274">
        <f t="shared" si="17"/>
        <v>7.2751909294361212</v>
      </c>
      <c r="L94" s="274">
        <f t="shared" si="17"/>
        <v>8.580196764405116</v>
      </c>
      <c r="M94" s="274">
        <f t="shared" si="17"/>
        <v>9.9954187272284116</v>
      </c>
      <c r="N94" s="274">
        <f t="shared" si="17"/>
        <v>11.520806192033774</v>
      </c>
      <c r="O94" s="274">
        <f t="shared" si="17"/>
        <v>13.157630036605383</v>
      </c>
      <c r="P94" s="274">
        <f t="shared" si="17"/>
        <v>14.908184626395382</v>
      </c>
      <c r="Q94" s="274">
        <f t="shared" si="17"/>
        <v>16.777785249921976</v>
      </c>
      <c r="R94" s="274">
        <f t="shared" si="17"/>
        <v>18.773541136232893</v>
      </c>
      <c r="S94" s="274">
        <f t="shared" si="17"/>
        <v>20.904399816650312</v>
      </c>
      <c r="T94" s="274">
        <f t="shared" si="17"/>
        <v>23.180311260327699</v>
      </c>
      <c r="U94" s="274">
        <f t="shared" si="17"/>
        <v>25.611383209236919</v>
      </c>
      <c r="V94" s="274">
        <f t="shared" si="17"/>
        <v>28.209384204278876</v>
      </c>
      <c r="W94" s="274">
        <f t="shared" si="17"/>
        <v>31.055775839946818</v>
      </c>
      <c r="X94" s="274">
        <f t="shared" si="17"/>
        <v>34.303659926568798</v>
      </c>
      <c r="Y94" s="274">
        <f t="shared" si="17"/>
        <v>38.113486161813171</v>
      </c>
      <c r="Z94" s="274">
        <f t="shared" si="17"/>
        <v>42.573174987831408</v>
      </c>
      <c r="AA94" s="274">
        <f t="shared" si="17"/>
        <v>47.055515983362056</v>
      </c>
      <c r="AB94" s="274">
        <f t="shared" si="17"/>
        <v>50.584880786444501</v>
      </c>
      <c r="AC94" s="274">
        <f t="shared" si="17"/>
        <v>53.148887640546036</v>
      </c>
      <c r="AD94" s="274">
        <f t="shared" si="17"/>
        <v>55.100499196358669</v>
      </c>
      <c r="AE94" s="274">
        <f t="shared" si="17"/>
        <v>56.682624047804666</v>
      </c>
      <c r="AF94" s="274">
        <f t="shared" si="17"/>
        <v>58.068278555443612</v>
      </c>
      <c r="AG94" s="274">
        <f t="shared" si="17"/>
        <v>59.377159062680221</v>
      </c>
      <c r="AH94" s="274">
        <f t="shared" si="17"/>
        <v>60.689954257152294</v>
      </c>
      <c r="AI94" s="274">
        <f t="shared" si="17"/>
        <v>62.05957718892796</v>
      </c>
      <c r="AJ94" s="274">
        <f t="shared" si="17"/>
        <v>63.519561235651963</v>
      </c>
      <c r="AK94" s="274">
        <f t="shared" si="17"/>
        <v>65.090161089153298</v>
      </c>
      <c r="AL94" s="274">
        <f t="shared" si="17"/>
        <v>66.782706907242755</v>
      </c>
      <c r="AM94" s="274">
        <f t="shared" si="17"/>
        <v>68.602673205814426</v>
      </c>
      <c r="AN94" s="274">
        <f t="shared" si="17"/>
        <v>70.551821208603542</v>
      </c>
      <c r="AO94" s="274">
        <f t="shared" si="17"/>
        <v>72.629681813586103</v>
      </c>
      <c r="AP94" s="274">
        <f t="shared" si="17"/>
        <v>74.834573277249092</v>
      </c>
      <c r="AQ94" s="274">
        <f t="shared" si="17"/>
        <v>77.164292551547987</v>
      </c>
      <c r="AR94" s="274">
        <f t="shared" si="17"/>
        <v>79.616578840336388</v>
      </c>
      <c r="AS94" s="274">
        <f t="shared" si="17"/>
        <v>82.189418950502841</v>
      </c>
      <c r="AT94" s="274">
        <f t="shared" si="17"/>
        <v>84.881243420893497</v>
      </c>
      <c r="AU94" s="274">
        <f t="shared" si="17"/>
        <v>87.691047874469859</v>
      </c>
      <c r="AV94" s="274">
        <f t="shared" si="17"/>
        <v>90.618463804034945</v>
      </c>
      <c r="AW94" s="274">
        <f t="shared" si="17"/>
        <v>93.663795800129265</v>
      </c>
      <c r="AX94" s="274">
        <f t="shared" si="17"/>
        <v>96.828037158739789</v>
      </c>
      <c r="AY94" s="274">
        <f t="shared" si="17"/>
        <v>100.11287223149429</v>
      </c>
      <c r="AZ94" s="274">
        <f t="shared" si="17"/>
        <v>103.52067135751713</v>
      </c>
      <c r="BA94" s="274">
        <f t="shared" si="17"/>
        <v>107.05448243436058</v>
      </c>
      <c r="BB94" s="274">
        <f t="shared" si="17"/>
        <v>110.71802192781888</v>
      </c>
      <c r="BC94" s="274">
        <f t="shared" si="17"/>
        <v>114.51566723558881</v>
      </c>
      <c r="BD94" s="274">
        <f t="shared" si="17"/>
        <v>118.45245170001635</v>
      </c>
      <c r="BE94" s="274">
        <f t="shared" si="17"/>
        <v>122.53406313529376</v>
      </c>
      <c r="BF94" s="274">
        <f t="shared" si="17"/>
        <v>126.76684644045326</v>
      </c>
      <c r="BG94" s="274">
        <f t="shared" si="17"/>
        <v>131.15781067305397</v>
      </c>
      <c r="BH94" s="274">
        <f t="shared" si="17"/>
        <v>135.71464083227966</v>
      </c>
      <c r="BI94" s="274">
        <f t="shared" si="17"/>
        <v>140.44571452429591</v>
      </c>
    </row>
    <row r="95" spans="1:61" s="105" customFormat="1" ht="15">
      <c r="A95" s="106" t="s">
        <v>101</v>
      </c>
      <c r="B95" s="89">
        <f>+B92/(1+B93)</f>
        <v>55.224889922131162</v>
      </c>
      <c r="C95" s="89">
        <f t="shared" ref="C95:J95" si="18">+C92/(1+C93)</f>
        <v>86.086014309878465</v>
      </c>
      <c r="D95" s="89">
        <f t="shared" si="18"/>
        <v>120.32702621088306</v>
      </c>
      <c r="E95" s="89">
        <f t="shared" si="18"/>
        <v>157.2766643174223</v>
      </c>
      <c r="F95" s="89">
        <f t="shared" si="18"/>
        <v>196.81346314488428</v>
      </c>
      <c r="G95" s="89">
        <f t="shared" si="18"/>
        <v>239.01199625924897</v>
      </c>
      <c r="H95" s="89">
        <f t="shared" si="18"/>
        <v>284.02434091716691</v>
      </c>
      <c r="I95" s="89">
        <f t="shared" si="18"/>
        <v>332.0552209284366</v>
      </c>
      <c r="J95" s="89">
        <f t="shared" si="18"/>
        <v>383.22658916019441</v>
      </c>
      <c r="K95" s="89">
        <f>+K92/(1+K93)</f>
        <v>437.38636645592146</v>
      </c>
      <c r="L95" s="89">
        <f t="shared" ref="L95:BI95" si="19">+L92/(1+L93)</f>
        <v>494.48147522235161</v>
      </c>
      <c r="M95" s="89">
        <f t="shared" si="19"/>
        <v>554.35074925194556</v>
      </c>
      <c r="N95" s="89">
        <f t="shared" si="19"/>
        <v>616.83755901813868</v>
      </c>
      <c r="O95" s="89">
        <f t="shared" si="19"/>
        <v>681.66743088178282</v>
      </c>
      <c r="P95" s="89">
        <f t="shared" si="19"/>
        <v>748.75244152342634</v>
      </c>
      <c r="Q95" s="89">
        <f t="shared" si="19"/>
        <v>817.96143233839962</v>
      </c>
      <c r="R95" s="89">
        <f t="shared" si="19"/>
        <v>889.17049356676443</v>
      </c>
      <c r="S95" s="89">
        <f t="shared" si="19"/>
        <v>962.26533619059535</v>
      </c>
      <c r="T95" s="89">
        <f t="shared" si="19"/>
        <v>1037.1454470851625</v>
      </c>
      <c r="U95" s="89">
        <f t="shared" si="19"/>
        <v>1113.7257890743863</v>
      </c>
      <c r="V95" s="89">
        <f t="shared" si="19"/>
        <v>1191.9498902441933</v>
      </c>
      <c r="W95" s="89">
        <f t="shared" si="19"/>
        <v>1271.7493565360196</v>
      </c>
      <c r="X95" s="89">
        <f t="shared" si="19"/>
        <v>1353.2070901172763</v>
      </c>
      <c r="Y95" s="89">
        <f t="shared" si="19"/>
        <v>1436.9188173663927</v>
      </c>
      <c r="Z95" s="89">
        <f t="shared" si="19"/>
        <v>1520.6446586093061</v>
      </c>
      <c r="AA95" s="89">
        <f t="shared" si="19"/>
        <v>1605.2942865652064</v>
      </c>
      <c r="AB95" s="89">
        <f t="shared" si="19"/>
        <v>1691.2664058678693</v>
      </c>
      <c r="AC95" s="89">
        <f t="shared" si="19"/>
        <v>1779.6466887075919</v>
      </c>
      <c r="AD95" s="89">
        <f t="shared" si="19"/>
        <v>1870.9576016288966</v>
      </c>
      <c r="AE95" s="89">
        <f t="shared" si="19"/>
        <v>1964.9168717955049</v>
      </c>
      <c r="AF95" s="89">
        <f t="shared" si="19"/>
        <v>2061.314082483711</v>
      </c>
      <c r="AG95" s="89">
        <f t="shared" si="19"/>
        <v>2160.0106479547753</v>
      </c>
      <c r="AH95" s="89">
        <f t="shared" si="19"/>
        <v>2260.9314985004335</v>
      </c>
      <c r="AI95" s="89">
        <f t="shared" si="19"/>
        <v>2364.054305371953</v>
      </c>
      <c r="AJ95" s="89">
        <f t="shared" si="19"/>
        <v>2469.3990759310877</v>
      </c>
      <c r="AK95" s="89">
        <f t="shared" si="19"/>
        <v>2577.0192819089652</v>
      </c>
      <c r="AL95" s="89">
        <f t="shared" si="19"/>
        <v>2686.9948182686544</v>
      </c>
      <c r="AM95" s="89">
        <f t="shared" si="19"/>
        <v>2799.4266851694056</v>
      </c>
      <c r="AN95" s="89">
        <f t="shared" si="19"/>
        <v>2914.4331301972966</v>
      </c>
      <c r="AO95" s="89">
        <f t="shared" si="19"/>
        <v>3032.1469583016656</v>
      </c>
      <c r="AP95" s="89">
        <f t="shared" si="19"/>
        <v>3152.7137433452262</v>
      </c>
      <c r="AQ95" s="89">
        <f t="shared" si="19"/>
        <v>3276.2907212793721</v>
      </c>
      <c r="AR95" s="89">
        <f t="shared" si="19"/>
        <v>3403.0461929633611</v>
      </c>
      <c r="AS95" s="89">
        <f t="shared" si="19"/>
        <v>3533.159307065268</v>
      </c>
      <c r="AT95" s="89">
        <f t="shared" si="19"/>
        <v>3666.8201280445855</v>
      </c>
      <c r="AU95" s="89">
        <f t="shared" si="19"/>
        <v>3804.2299210791343</v>
      </c>
      <c r="AV95" s="89">
        <f t="shared" si="19"/>
        <v>3945.6016060734514</v>
      </c>
      <c r="AW95" s="89">
        <f t="shared" si="19"/>
        <v>4091.1603479093596</v>
      </c>
      <c r="AX95" s="89">
        <f t="shared" si="19"/>
        <v>4241.1442611142338</v>
      </c>
      <c r="AY95" s="89">
        <f t="shared" si="19"/>
        <v>4395.8052151643078</v>
      </c>
      <c r="AZ95" s="89">
        <f t="shared" si="19"/>
        <v>4555.4097325201292</v>
      </c>
      <c r="BA95" s="89">
        <f t="shared" si="19"/>
        <v>4720.2399758241436</v>
      </c>
      <c r="BB95" s="89">
        <f t="shared" si="19"/>
        <v>4890.594823929976</v>
      </c>
      <c r="BC95" s="89">
        <f t="shared" si="19"/>
        <v>5066.7910389107092</v>
      </c>
      <c r="BD95" s="89">
        <f t="shared" si="19"/>
        <v>5249.1645281489982</v>
      </c>
      <c r="BE95" s="89">
        <f t="shared" si="19"/>
        <v>5438.0717072174348</v>
      </c>
      <c r="BF95" s="89">
        <f t="shared" si="19"/>
        <v>5633.8909706392833</v>
      </c>
      <c r="BG95" s="89">
        <f t="shared" si="19"/>
        <v>5837.0242788674432</v>
      </c>
      <c r="BH95" s="89">
        <f t="shared" si="19"/>
        <v>6047.8988710013973</v>
      </c>
      <c r="BI95" s="89">
        <f t="shared" si="19"/>
        <v>6266.9691139281222</v>
      </c>
    </row>
    <row r="96" spans="1:61" s="112" customFormat="1" ht="15">
      <c r="A96" s="110" t="s">
        <v>100</v>
      </c>
      <c r="B96" s="134">
        <f t="shared" ref="B96:BI96" si="20">(B37*(B133)^$B44)*(B82^(1-$B$44))</f>
        <v>5.6884223344671222E-8</v>
      </c>
      <c r="C96" s="111">
        <f t="shared" si="20"/>
        <v>1.1611490172828006E-5</v>
      </c>
      <c r="D96" s="111">
        <f t="shared" si="20"/>
        <v>1.2735115327861801E-4</v>
      </c>
      <c r="E96" s="111">
        <f t="shared" si="20"/>
        <v>8.8833372868912667E-4</v>
      </c>
      <c r="F96" s="111">
        <f t="shared" si="20"/>
        <v>2.9298446505761611E-3</v>
      </c>
      <c r="G96" s="111">
        <f t="shared" si="20"/>
        <v>5.2518119191241252E-3</v>
      </c>
      <c r="H96" s="111">
        <f t="shared" si="20"/>
        <v>6.0956466413691476E-3</v>
      </c>
      <c r="I96" s="111">
        <f t="shared" si="20"/>
        <v>5.4212912463792737E-3</v>
      </c>
      <c r="J96" s="111">
        <f t="shared" si="20"/>
        <v>5.6789121217245648E-3</v>
      </c>
      <c r="K96" s="111">
        <f t="shared" si="20"/>
        <v>5.6793488039267098E-3</v>
      </c>
      <c r="L96" s="111">
        <f t="shared" si="20"/>
        <v>5.5114443450393459E-3</v>
      </c>
      <c r="M96" s="111">
        <f t="shared" si="20"/>
        <v>5.2813911941780398E-3</v>
      </c>
      <c r="N96" s="111">
        <f t="shared" si="20"/>
        <v>5.0350123542732689E-3</v>
      </c>
      <c r="O96" s="111">
        <f t="shared" si="20"/>
        <v>4.7967522945110003E-3</v>
      </c>
      <c r="P96" s="111">
        <f t="shared" si="20"/>
        <v>4.5535448075880152E-3</v>
      </c>
      <c r="Q96" s="111">
        <f t="shared" si="20"/>
        <v>4.3149905707352788E-3</v>
      </c>
      <c r="R96" s="111">
        <f t="shared" si="20"/>
        <v>4.0863009481475181E-3</v>
      </c>
      <c r="S96" s="111">
        <f t="shared" si="20"/>
        <v>3.8660093298877028E-3</v>
      </c>
      <c r="T96" s="111">
        <f t="shared" si="20"/>
        <v>3.6652946200726537E-3</v>
      </c>
      <c r="U96" s="111">
        <f t="shared" si="20"/>
        <v>3.4798698725138841E-3</v>
      </c>
      <c r="V96" s="111">
        <f t="shared" si="20"/>
        <v>3.3042594678773015E-3</v>
      </c>
      <c r="W96" s="111">
        <f t="shared" si="20"/>
        <v>2.7792665882761724E-3</v>
      </c>
      <c r="X96" s="111">
        <f t="shared" si="20"/>
        <v>2.3167835212234457E-3</v>
      </c>
      <c r="Y96" s="111">
        <f t="shared" si="20"/>
        <v>1.9001074507024795E-3</v>
      </c>
      <c r="Z96" s="111">
        <f t="shared" si="20"/>
        <v>1.5235373560502051E-3</v>
      </c>
      <c r="AA96" s="111">
        <f t="shared" si="20"/>
        <v>3.5569547673091231E-3</v>
      </c>
      <c r="AB96" s="111">
        <f t="shared" si="20"/>
        <v>4.6837208386210178E-3</v>
      </c>
      <c r="AC96" s="111">
        <f t="shared" si="20"/>
        <v>4.4926327434576373E-3</v>
      </c>
      <c r="AD96" s="111">
        <f t="shared" si="20"/>
        <v>4.3192208774573528E-3</v>
      </c>
      <c r="AE96" s="111">
        <f t="shared" si="20"/>
        <v>4.1614795226186298E-3</v>
      </c>
      <c r="AF96" s="111">
        <f t="shared" si="20"/>
        <v>4.0176738127693191E-3</v>
      </c>
      <c r="AG96" s="111">
        <f t="shared" si="20"/>
        <v>3.8862977407073227E-3</v>
      </c>
      <c r="AH96" s="111">
        <f t="shared" si="20"/>
        <v>3.7660394383618595E-3</v>
      </c>
      <c r="AI96" s="111">
        <f t="shared" si="20"/>
        <v>3.6557523486688481E-3</v>
      </c>
      <c r="AJ96" s="111">
        <f t="shared" si="20"/>
        <v>3.5544311917865474E-3</v>
      </c>
      <c r="AK96" s="111">
        <f t="shared" si="20"/>
        <v>3.4611918496668527E-3</v>
      </c>
      <c r="AL96" s="111">
        <f t="shared" si="20"/>
        <v>3.3752544664913064E-3</v>
      </c>
      <c r="AM96" s="111">
        <f t="shared" si="20"/>
        <v>3.295929199102543E-3</v>
      </c>
      <c r="AN96" s="111">
        <f t="shared" si="20"/>
        <v>3.2226041596531232E-3</v>
      </c>
      <c r="AO96" s="111">
        <f t="shared" si="20"/>
        <v>3.1547351786005238E-3</v>
      </c>
      <c r="AP96" s="111">
        <f t="shared" si="20"/>
        <v>3.0918370847517283E-3</v>
      </c>
      <c r="AQ96" s="111">
        <f t="shared" si="20"/>
        <v>3.0334762540320469E-3</v>
      </c>
      <c r="AR96" s="111">
        <f t="shared" si="20"/>
        <v>2.9792642228997314E-3</v>
      </c>
      <c r="AS96" s="111">
        <f t="shared" si="20"/>
        <v>2.9288521980838081E-3</v>
      </c>
      <c r="AT96" s="111">
        <f t="shared" si="20"/>
        <v>2.8819263233276905E-3</v>
      </c>
      <c r="AU96" s="111">
        <f t="shared" si="20"/>
        <v>2.8382035874374581E-3</v>
      </c>
      <c r="AV96" s="111">
        <f t="shared" si="20"/>
        <v>2.7974282772314737E-3</v>
      </c>
      <c r="AW96" s="111">
        <f t="shared" si="20"/>
        <v>2.759368894811997E-3</v>
      </c>
      <c r="AX96" s="111">
        <f t="shared" si="20"/>
        <v>2.723815471598738E-3</v>
      </c>
      <c r="AY96" s="111">
        <f t="shared" si="20"/>
        <v>2.6905772223110727E-3</v>
      </c>
      <c r="AZ96" s="111">
        <f t="shared" si="20"/>
        <v>2.6594804909847863E-3</v>
      </c>
      <c r="BA96" s="111">
        <f t="shared" si="20"/>
        <v>2.6303669485011113E-3</v>
      </c>
      <c r="BB96" s="111">
        <f t="shared" si="20"/>
        <v>2.6030920072640236E-3</v>
      </c>
      <c r="BC96" s="111">
        <f t="shared" si="20"/>
        <v>2.5775234238072193E-3</v>
      </c>
      <c r="BD96" s="111">
        <f t="shared" si="20"/>
        <v>2.5535400644234266E-3</v>
      </c>
      <c r="BE96" s="111">
        <f t="shared" si="20"/>
        <v>2.5310308125309953E-3</v>
      </c>
      <c r="BF96" s="111">
        <f t="shared" si="20"/>
        <v>2.5098935995441296E-3</v>
      </c>
      <c r="BG96" s="111">
        <f t="shared" si="20"/>
        <v>2.4900345435904065E-3</v>
      </c>
      <c r="BH96" s="111">
        <f t="shared" si="20"/>
        <v>2.471367182601404E-3</v>
      </c>
      <c r="BI96" s="111">
        <f t="shared" si="20"/>
        <v>2.4538117901545422E-3</v>
      </c>
    </row>
    <row r="97" spans="1:102" s="112" customFormat="1" ht="15">
      <c r="A97" s="110" t="s">
        <v>81</v>
      </c>
      <c r="B97" s="111">
        <f t="shared" ref="B97:BI97" si="21">+B92*B96</f>
        <v>3.1479729198941058E-6</v>
      </c>
      <c r="C97" s="111">
        <f t="shared" si="21"/>
        <v>1.0024038176213695E-3</v>
      </c>
      <c r="D97" s="111">
        <f t="shared" si="21"/>
        <v>1.5400756086903417E-2</v>
      </c>
      <c r="E97" s="111">
        <f t="shared" si="21"/>
        <v>0.14078897177590466</v>
      </c>
      <c r="F97" s="111">
        <f t="shared" si="21"/>
        <v>0.58269878939310404</v>
      </c>
      <c r="G97" s="111">
        <f t="shared" si="21"/>
        <v>1.2718051043584258</v>
      </c>
      <c r="H97" s="111">
        <f t="shared" si="21"/>
        <v>1.7582364533409587</v>
      </c>
      <c r="I97" s="111">
        <f t="shared" si="21"/>
        <v>1.8318597974815123</v>
      </c>
      <c r="J97" s="111">
        <f t="shared" si="21"/>
        <v>2.2185058687410195</v>
      </c>
      <c r="K97" s="111">
        <f t="shared" si="21"/>
        <v>2.5360696302926047</v>
      </c>
      <c r="L97" s="111">
        <f t="shared" si="21"/>
        <v>2.7860395378011207</v>
      </c>
      <c r="M97" s="111">
        <f t="shared" si="21"/>
        <v>2.9969136055616623</v>
      </c>
      <c r="N97" s="111">
        <f t="shared" si="21"/>
        <v>3.1833162583879306</v>
      </c>
      <c r="O97" s="111">
        <f t="shared" si="21"/>
        <v>3.3564024090627815</v>
      </c>
      <c r="P97" s="111">
        <f t="shared" si="21"/>
        <v>3.50509604883836</v>
      </c>
      <c r="Q97" s="111">
        <f t="shared" si="21"/>
        <v>3.6341132689983477</v>
      </c>
      <c r="R97" s="111">
        <f t="shared" si="21"/>
        <v>3.7470923231593543</v>
      </c>
      <c r="S97" s="111">
        <f t="shared" si="21"/>
        <v>3.842845955454123</v>
      </c>
      <c r="T97" s="111">
        <f t="shared" si="21"/>
        <v>3.9335623582594588</v>
      </c>
      <c r="U97" s="111">
        <f t="shared" si="21"/>
        <v>4.0174391184956493</v>
      </c>
      <c r="V97" s="111">
        <f t="shared" si="21"/>
        <v>4.0901681465123483</v>
      </c>
      <c r="W97" s="111">
        <f t="shared" si="21"/>
        <v>3.6778768389588841</v>
      </c>
      <c r="X97" s="111">
        <f t="shared" si="21"/>
        <v>3.2693964078734288</v>
      </c>
      <c r="Y97" s="111">
        <f t="shared" si="21"/>
        <v>2.8543449820798226</v>
      </c>
      <c r="Z97" s="111">
        <f t="shared" si="21"/>
        <v>2.4288751998506215</v>
      </c>
      <c r="AA97" s="111">
        <f t="shared" si="21"/>
        <v>6.0027332320897306</v>
      </c>
      <c r="AB97" s="111">
        <f t="shared" si="21"/>
        <v>8.3452676253032614</v>
      </c>
      <c r="AC97" s="111">
        <f t="shared" si="21"/>
        <v>8.4362535135773111</v>
      </c>
      <c r="AD97" s="111">
        <f t="shared" si="21"/>
        <v>8.5373847622560017</v>
      </c>
      <c r="AE97" s="111">
        <f t="shared" si="21"/>
        <v>8.648118244897864</v>
      </c>
      <c r="AF97" s="111">
        <f t="shared" si="21"/>
        <v>8.768008858873225</v>
      </c>
      <c r="AG97" s="111">
        <f t="shared" si="21"/>
        <v>8.8967569825987916</v>
      </c>
      <c r="AH97" s="111">
        <f t="shared" si="21"/>
        <v>9.0342070327227937</v>
      </c>
      <c r="AI97" s="111">
        <f t="shared" si="21"/>
        <v>9.1803267777532334</v>
      </c>
      <c r="AJ97" s="111">
        <f t="shared" si="21"/>
        <v>9.3351824969004031</v>
      </c>
      <c r="AK97" s="111">
        <f t="shared" si="21"/>
        <v>9.4989166103356091</v>
      </c>
      <c r="AL97" s="111">
        <f t="shared" si="21"/>
        <v>9.671729977067768</v>
      </c>
      <c r="AM97" s="111">
        <f t="shared" si="21"/>
        <v>9.8538689833026538</v>
      </c>
      <c r="AN97" s="111">
        <f t="shared" si="21"/>
        <v>10.045616729922177</v>
      </c>
      <c r="AO97" s="111">
        <f t="shared" si="21"/>
        <v>10.24728742826874</v>
      </c>
      <c r="AP97" s="111">
        <f t="shared" si="21"/>
        <v>10.459223179266411</v>
      </c>
      <c r="AQ97" s="111">
        <f t="shared" si="21"/>
        <v>10.681792466300271</v>
      </c>
      <c r="AR97" s="111">
        <f t="shared" si="21"/>
        <v>10.915389856763676</v>
      </c>
      <c r="AS97" s="111">
        <f t="shared" si="21"/>
        <v>11.16043654931936</v>
      </c>
      <c r="AT97" s="111">
        <f t="shared" si="21"/>
        <v>11.417381515599468</v>
      </c>
      <c r="AU97" s="111">
        <f t="shared" si="21"/>
        <v>11.68670306812866</v>
      </c>
      <c r="AV97" s="111">
        <f t="shared" si="21"/>
        <v>11.968910745896222</v>
      </c>
      <c r="AW97" s="111">
        <f t="shared" si="21"/>
        <v>12.264547450839055</v>
      </c>
      <c r="AX97" s="111">
        <f t="shared" si="21"/>
        <v>12.574191797394151</v>
      </c>
      <c r="AY97" s="111">
        <f t="shared" si="21"/>
        <v>12.898460657070062</v>
      </c>
      <c r="AZ97" s="111">
        <f t="shared" si="21"/>
        <v>13.238011893518056</v>
      </c>
      <c r="BA97" s="111">
        <f t="shared" si="21"/>
        <v>13.593547292904999</v>
      </c>
      <c r="BB97" s="111">
        <f t="shared" si="21"/>
        <v>13.965815700934453</v>
      </c>
      <c r="BC97" s="111">
        <f t="shared" si="21"/>
        <v>14.355616382623369</v>
      </c>
      <c r="BD97" s="111">
        <f t="shared" si="21"/>
        <v>14.763802624596211</v>
      </c>
      <c r="BE97" s="111">
        <f t="shared" si="21"/>
        <v>15.191285602666015</v>
      </c>
      <c r="BF97" s="111">
        <f t="shared" si="21"/>
        <v>15.639038540149011</v>
      </c>
      <c r="BG97" s="111">
        <f t="shared" si="21"/>
        <v>16.108101184918013</v>
      </c>
      <c r="BH97" s="111">
        <f t="shared" si="21"/>
        <v>16.59958463579083</v>
      </c>
      <c r="BI97" s="111">
        <f t="shared" si="21"/>
        <v>17.114676551580398</v>
      </c>
    </row>
    <row r="98" spans="1:102" s="91" customFormat="1" ht="15">
      <c r="A98" s="118" t="s">
        <v>102</v>
      </c>
      <c r="B98" s="109">
        <f>+B95-B97</f>
        <v>55.224886774158243</v>
      </c>
      <c r="C98" s="91">
        <f t="shared" ref="C98:BI98" si="22">+C95-C97</f>
        <v>86.085011906060842</v>
      </c>
      <c r="D98" s="91">
        <f t="shared" si="22"/>
        <v>120.31162545479616</v>
      </c>
      <c r="E98" s="91">
        <f t="shared" si="22"/>
        <v>157.13587534564641</v>
      </c>
      <c r="F98" s="91">
        <f t="shared" si="22"/>
        <v>196.23076435549117</v>
      </c>
      <c r="G98" s="91">
        <f t="shared" si="22"/>
        <v>237.74019115489054</v>
      </c>
      <c r="H98" s="91">
        <f t="shared" si="22"/>
        <v>282.26610446382597</v>
      </c>
      <c r="I98" s="91">
        <f t="shared" si="22"/>
        <v>330.22336113095508</v>
      </c>
      <c r="J98" s="91">
        <f t="shared" si="22"/>
        <v>381.00808329145337</v>
      </c>
      <c r="K98" s="91">
        <f t="shared" si="22"/>
        <v>434.85029682562885</v>
      </c>
      <c r="L98" s="91">
        <f t="shared" si="22"/>
        <v>491.69543568455049</v>
      </c>
      <c r="M98" s="91">
        <f t="shared" si="22"/>
        <v>551.35383564638391</v>
      </c>
      <c r="N98" s="91">
        <f t="shared" si="22"/>
        <v>613.65424275975079</v>
      </c>
      <c r="O98" s="91">
        <f t="shared" si="22"/>
        <v>678.31102847272007</v>
      </c>
      <c r="P98" s="91">
        <f t="shared" si="22"/>
        <v>745.24734547458797</v>
      </c>
      <c r="Q98" s="91">
        <f t="shared" si="22"/>
        <v>814.32731906940126</v>
      </c>
      <c r="R98" s="91">
        <f t="shared" si="22"/>
        <v>885.4234012436051</v>
      </c>
      <c r="S98" s="91">
        <f t="shared" si="22"/>
        <v>958.42249023514125</v>
      </c>
      <c r="T98" s="91">
        <f t="shared" si="22"/>
        <v>1033.211884726903</v>
      </c>
      <c r="U98" s="91">
        <f t="shared" si="22"/>
        <v>1109.7083499558905</v>
      </c>
      <c r="V98" s="91">
        <f t="shared" si="22"/>
        <v>1187.859722097681</v>
      </c>
      <c r="W98" s="91">
        <f t="shared" si="22"/>
        <v>1268.0714796970608</v>
      </c>
      <c r="X98" s="91">
        <f t="shared" si="22"/>
        <v>1349.9376937094028</v>
      </c>
      <c r="Y98" s="91">
        <f t="shared" si="22"/>
        <v>1434.0644723843129</v>
      </c>
      <c r="Z98" s="91">
        <f t="shared" si="22"/>
        <v>1518.2157834094555</v>
      </c>
      <c r="AA98" s="91">
        <f t="shared" si="22"/>
        <v>1599.2915533331168</v>
      </c>
      <c r="AB98" s="91">
        <f t="shared" si="22"/>
        <v>1682.921138242566</v>
      </c>
      <c r="AC98" s="91">
        <f t="shared" si="22"/>
        <v>1771.2104351940145</v>
      </c>
      <c r="AD98" s="91">
        <f t="shared" si="22"/>
        <v>1862.4202168666407</v>
      </c>
      <c r="AE98" s="91">
        <f t="shared" si="22"/>
        <v>1956.268753550607</v>
      </c>
      <c r="AF98" s="91">
        <f t="shared" si="22"/>
        <v>2052.5460736248378</v>
      </c>
      <c r="AG98" s="91">
        <f t="shared" si="22"/>
        <v>2151.1138909721767</v>
      </c>
      <c r="AH98" s="91">
        <f t="shared" si="22"/>
        <v>2251.8972914677106</v>
      </c>
      <c r="AI98" s="91">
        <f t="shared" si="22"/>
        <v>2354.8739785941998</v>
      </c>
      <c r="AJ98" s="91">
        <f t="shared" si="22"/>
        <v>2460.0638934341873</v>
      </c>
      <c r="AK98" s="91">
        <f t="shared" si="22"/>
        <v>2567.5203652986297</v>
      </c>
      <c r="AL98" s="91">
        <f t="shared" si="22"/>
        <v>2677.3230882915868</v>
      </c>
      <c r="AM98" s="91">
        <f t="shared" si="22"/>
        <v>2789.572816186103</v>
      </c>
      <c r="AN98" s="91">
        <f t="shared" si="22"/>
        <v>2904.3875134673744</v>
      </c>
      <c r="AO98" s="91">
        <f t="shared" si="22"/>
        <v>3021.8996708733966</v>
      </c>
      <c r="AP98" s="91">
        <f t="shared" si="22"/>
        <v>3142.25452016596</v>
      </c>
      <c r="AQ98" s="91">
        <f t="shared" si="22"/>
        <v>3265.608928813072</v>
      </c>
      <c r="AR98" s="91">
        <f t="shared" si="22"/>
        <v>3392.1308031065973</v>
      </c>
      <c r="AS98" s="91">
        <f t="shared" si="22"/>
        <v>3521.9988705159485</v>
      </c>
      <c r="AT98" s="91">
        <f t="shared" si="22"/>
        <v>3655.402746528986</v>
      </c>
      <c r="AU98" s="91">
        <f t="shared" si="22"/>
        <v>3792.5432180110056</v>
      </c>
      <c r="AV98" s="91">
        <f t="shared" si="22"/>
        <v>3933.6326953275552</v>
      </c>
      <c r="AW98" s="91">
        <f t="shared" si="22"/>
        <v>4078.8958004585206</v>
      </c>
      <c r="AX98" s="91">
        <f t="shared" si="22"/>
        <v>4228.5700693168401</v>
      </c>
      <c r="AY98" s="91">
        <f t="shared" si="22"/>
        <v>4382.9067545072376</v>
      </c>
      <c r="AZ98" s="91">
        <f t="shared" si="22"/>
        <v>4542.1717206266112</v>
      </c>
      <c r="BA98" s="91">
        <f t="shared" si="22"/>
        <v>4706.6464285312386</v>
      </c>
      <c r="BB98" s="91">
        <f t="shared" si="22"/>
        <v>4876.6290082290416</v>
      </c>
      <c r="BC98" s="91">
        <f t="shared" si="22"/>
        <v>5052.4354225280858</v>
      </c>
      <c r="BD98" s="91">
        <f t="shared" si="22"/>
        <v>5234.4007255244023</v>
      </c>
      <c r="BE98" s="91">
        <f t="shared" si="22"/>
        <v>5422.8804216147691</v>
      </c>
      <c r="BF98" s="91">
        <f t="shared" si="22"/>
        <v>5618.2519320991341</v>
      </c>
      <c r="BG98" s="91">
        <f t="shared" si="22"/>
        <v>5820.9161776825249</v>
      </c>
      <c r="BH98" s="91">
        <f t="shared" si="22"/>
        <v>6031.2992863656063</v>
      </c>
      <c r="BI98" s="91">
        <f t="shared" si="22"/>
        <v>6249.8544373765417</v>
      </c>
    </row>
    <row r="99" spans="1:102" s="89" customFormat="1" ht="15">
      <c r="A99" s="113"/>
      <c r="B99" s="72"/>
      <c r="C99" s="72"/>
      <c r="D99" s="72"/>
      <c r="E99" s="72"/>
      <c r="F99" s="72"/>
      <c r="G99" s="72"/>
    </row>
    <row r="100" spans="1:102">
      <c r="A100" s="86" t="s">
        <v>45</v>
      </c>
    </row>
    <row r="101" spans="1:102" s="94" customFormat="1" ht="15">
      <c r="A101" s="114" t="s">
        <v>46</v>
      </c>
      <c r="B101" s="94">
        <f t="shared" ref="B101:BI101" si="23">(B132/100)*B98</f>
        <v>13.559919862006778</v>
      </c>
      <c r="C101" s="94">
        <f t="shared" si="23"/>
        <v>19.888767824835533</v>
      </c>
      <c r="D101" s="94">
        <f t="shared" si="23"/>
        <v>26.975502701238039</v>
      </c>
      <c r="E101" s="94">
        <f t="shared" si="23"/>
        <v>34.766346848782611</v>
      </c>
      <c r="F101" s="94">
        <f t="shared" si="23"/>
        <v>43.218339590540452</v>
      </c>
      <c r="G101" s="94">
        <f t="shared" si="23"/>
        <v>52.352427216869472</v>
      </c>
      <c r="H101" s="94">
        <f t="shared" si="23"/>
        <v>62.281606070309344</v>
      </c>
      <c r="I101" s="94">
        <f t="shared" si="23"/>
        <v>73.067675899838875</v>
      </c>
      <c r="J101" s="94">
        <f t="shared" si="23"/>
        <v>84.56488958761831</v>
      </c>
      <c r="K101" s="94">
        <f t="shared" si="23"/>
        <v>96.814373774617124</v>
      </c>
      <c r="L101" s="94">
        <f t="shared" si="23"/>
        <v>109.80398246066899</v>
      </c>
      <c r="M101" s="94">
        <f t="shared" si="23"/>
        <v>123.47116034787531</v>
      </c>
      <c r="N101" s="94">
        <f t="shared" si="23"/>
        <v>137.77377896799061</v>
      </c>
      <c r="O101" s="94">
        <f t="shared" si="23"/>
        <v>152.64446496938791</v>
      </c>
      <c r="P101" s="94">
        <f t="shared" si="23"/>
        <v>168.06302842161463</v>
      </c>
      <c r="Q101" s="94">
        <f t="shared" si="23"/>
        <v>183.99613315466948</v>
      </c>
      <c r="R101" s="94">
        <f t="shared" si="23"/>
        <v>200.41256400258624</v>
      </c>
      <c r="S101" s="94">
        <f t="shared" si="23"/>
        <v>217.28589175289406</v>
      </c>
      <c r="T101" s="94">
        <f t="shared" si="23"/>
        <v>234.59451820066749</v>
      </c>
      <c r="U101" s="94">
        <f t="shared" si="23"/>
        <v>252.3366001332607</v>
      </c>
      <c r="V101" s="94">
        <f t="shared" si="23"/>
        <v>270.55364845307372</v>
      </c>
      <c r="W101" s="94">
        <f t="shared" si="23"/>
        <v>289.49369751915816</v>
      </c>
      <c r="X101" s="94">
        <f t="shared" si="23"/>
        <v>309.8683436354375</v>
      </c>
      <c r="Y101" s="94">
        <f t="shared" si="23"/>
        <v>329.17903159152263</v>
      </c>
      <c r="Z101" s="94">
        <f t="shared" si="23"/>
        <v>348.49535076952816</v>
      </c>
      <c r="AA101" s="94">
        <f t="shared" si="23"/>
        <v>367.10570193779535</v>
      </c>
      <c r="AB101" s="94">
        <f t="shared" si="23"/>
        <v>386.30226269431625</v>
      </c>
      <c r="AC101" s="94">
        <f t="shared" si="23"/>
        <v>406.56842633621534</v>
      </c>
      <c r="AD101" s="94">
        <f t="shared" si="23"/>
        <v>427.50496592759788</v>
      </c>
      <c r="AE101" s="94">
        <f t="shared" si="23"/>
        <v>449.0472124700745</v>
      </c>
      <c r="AF101" s="94">
        <f t="shared" si="23"/>
        <v>471.14696851072841</v>
      </c>
      <c r="AG101" s="94">
        <f t="shared" si="23"/>
        <v>493.77249148079454</v>
      </c>
      <c r="AH101" s="94">
        <f t="shared" si="23"/>
        <v>516.90658538973958</v>
      </c>
      <c r="AI101" s="94">
        <f t="shared" si="23"/>
        <v>540.54413223478605</v>
      </c>
      <c r="AJ101" s="94">
        <f t="shared" si="23"/>
        <v>564.68970934587026</v>
      </c>
      <c r="AK101" s="94">
        <f t="shared" si="23"/>
        <v>589.35555807704191</v>
      </c>
      <c r="AL101" s="94">
        <f t="shared" si="23"/>
        <v>614.55997162815549</v>
      </c>
      <c r="AM101" s="94">
        <f t="shared" si="23"/>
        <v>640.32607729235508</v>
      </c>
      <c r="AN101" s="94">
        <f t="shared" si="23"/>
        <v>666.68095295612807</v>
      </c>
      <c r="AO101" s="94">
        <f t="shared" si="23"/>
        <v>693.65501090125679</v>
      </c>
      <c r="AP101" s="94">
        <f t="shared" si="23"/>
        <v>721.28158801853192</v>
      </c>
      <c r="AQ101" s="94">
        <f t="shared" si="23"/>
        <v>749.59669209017045</v>
      </c>
      <c r="AR101" s="94">
        <f t="shared" si="23"/>
        <v>778.63886477982749</v>
      </c>
      <c r="AS101" s="94">
        <f t="shared" si="23"/>
        <v>808.44913167347397</v>
      </c>
      <c r="AT101" s="94">
        <f t="shared" si="23"/>
        <v>839.07101762223829</v>
      </c>
      <c r="AU101" s="94">
        <f t="shared" si="23"/>
        <v>870.55061178539245</v>
      </c>
      <c r="AV101" s="94">
        <f t="shared" si="23"/>
        <v>902.93667141184528</v>
      </c>
      <c r="AW101" s="94">
        <f t="shared" si="23"/>
        <v>936.28075683743702</v>
      </c>
      <c r="AX101" s="94">
        <f t="shared" si="23"/>
        <v>970.63739269707435</v>
      </c>
      <c r="AY101" s="94">
        <f t="shared" si="23"/>
        <v>1006.0642521921374</v>
      </c>
      <c r="AZ101" s="94">
        <f t="shared" si="23"/>
        <v>1042.6223626001486</v>
      </c>
      <c r="BA101" s="94">
        <f t="shared" si="23"/>
        <v>1080.3763312061253</v>
      </c>
      <c r="BB101" s="94">
        <f t="shared" si="23"/>
        <v>1119.3945915771669</v>
      </c>
      <c r="BC101" s="94">
        <f t="shared" si="23"/>
        <v>1159.7496706694747</v>
      </c>
      <c r="BD101" s="94">
        <f t="shared" si="23"/>
        <v>1201.5184777050436</v>
      </c>
      <c r="BE101" s="94">
        <f t="shared" si="23"/>
        <v>1244.7826161231276</v>
      </c>
      <c r="BF101" s="94">
        <f t="shared" si="23"/>
        <v>1289.6287202281187</v>
      </c>
      <c r="BG101" s="94">
        <f t="shared" si="23"/>
        <v>1336.1488184413104</v>
      </c>
      <c r="BH101" s="94">
        <f t="shared" si="23"/>
        <v>1384.4407253347067</v>
      </c>
      <c r="BI101" s="94">
        <f t="shared" si="23"/>
        <v>1434.6084648921224</v>
      </c>
    </row>
    <row r="102" spans="1:102" s="94" customFormat="1" ht="15">
      <c r="A102" s="114" t="s">
        <v>47</v>
      </c>
      <c r="B102" s="248">
        <f>+B13</f>
        <v>97.3</v>
      </c>
      <c r="C102" s="94">
        <f>+B102*(1-$B$10)^10+10*B101</f>
        <v>169.52561084179777</v>
      </c>
      <c r="D102" s="94">
        <f>+C102*(1-$B$10)^10+10*C101</f>
        <v>257.99760379367302</v>
      </c>
      <c r="E102" s="94">
        <f t="shared" ref="E102:BI102" si="24">+D102*(1-$B$10)^10+10*D101</f>
        <v>359.71322905269619</v>
      </c>
      <c r="F102" s="94">
        <f t="shared" si="24"/>
        <v>473.08771607725424</v>
      </c>
      <c r="G102" s="94">
        <f t="shared" si="24"/>
        <v>597.1388827776932</v>
      </c>
      <c r="H102" s="94">
        <f t="shared" si="24"/>
        <v>731.73372633867768</v>
      </c>
      <c r="I102" s="94">
        <f t="shared" si="24"/>
        <v>877.95583497142388</v>
      </c>
      <c r="J102" s="94">
        <f t="shared" si="24"/>
        <v>1036.8010300129181</v>
      </c>
      <c r="K102" s="94">
        <f t="shared" si="24"/>
        <v>1207.159061715161</v>
      </c>
      <c r="L102" s="94">
        <f t="shared" si="24"/>
        <v>1389.0540763375934</v>
      </c>
      <c r="M102" s="94">
        <f t="shared" si="24"/>
        <v>1582.3730331586285</v>
      </c>
      <c r="N102" s="94">
        <f t="shared" si="24"/>
        <v>1786.4509643368096</v>
      </c>
      <c r="O102" s="94">
        <f t="shared" si="24"/>
        <v>2000.634725240006</v>
      </c>
      <c r="P102" s="94">
        <f t="shared" si="24"/>
        <v>2224.0228449004567</v>
      </c>
      <c r="Q102" s="94">
        <f t="shared" si="24"/>
        <v>2456.099100522802</v>
      </c>
      <c r="R102" s="94">
        <f t="shared" si="24"/>
        <v>2696.3501346479989</v>
      </c>
      <c r="S102" s="94">
        <f t="shared" si="24"/>
        <v>2944.2847989383517</v>
      </c>
      <c r="T102" s="94">
        <f t="shared" si="24"/>
        <v>3199.4675484329077</v>
      </c>
      <c r="U102" s="94">
        <f t="shared" si="24"/>
        <v>3461.530535944833</v>
      </c>
      <c r="V102" s="94">
        <f t="shared" si="24"/>
        <v>3730.3270689643687</v>
      </c>
      <c r="W102" s="94">
        <f t="shared" si="24"/>
        <v>4006.2211080000388</v>
      </c>
      <c r="X102" s="94">
        <f t="shared" si="24"/>
        <v>4291.8199018247287</v>
      </c>
      <c r="Y102" s="94">
        <f t="shared" si="24"/>
        <v>4595.1485049127568</v>
      </c>
      <c r="Z102" s="94">
        <f t="shared" si="24"/>
        <v>4894.019528636054</v>
      </c>
      <c r="AA102" s="94">
        <f t="shared" si="24"/>
        <v>5191.3926027590387</v>
      </c>
      <c r="AB102" s="94">
        <f t="shared" si="24"/>
        <v>5481.1836940546546</v>
      </c>
      <c r="AC102" s="94">
        <f t="shared" si="24"/>
        <v>5774.1932072876953</v>
      </c>
      <c r="AD102" s="94">
        <f t="shared" si="24"/>
        <v>6079.0209437152444</v>
      </c>
      <c r="AE102" s="94">
        <f t="shared" si="24"/>
        <v>6394.6731992658415</v>
      </c>
      <c r="AF102" s="94">
        <f t="shared" si="24"/>
        <v>6720.1568007700353</v>
      </c>
      <c r="AG102" s="94">
        <f t="shared" si="24"/>
        <v>7054.6434756271874</v>
      </c>
      <c r="AH102" s="94">
        <f t="shared" si="24"/>
        <v>7397.5269973512768</v>
      </c>
      <c r="AI102" s="94">
        <f t="shared" si="24"/>
        <v>7748.4240279314763</v>
      </c>
      <c r="AJ102" s="94">
        <f t="shared" si="24"/>
        <v>8107.1497256403673</v>
      </c>
      <c r="AK102" s="94">
        <f t="shared" si="24"/>
        <v>8473.6854134521309</v>
      </c>
      <c r="AL102" s="94">
        <f t="shared" si="24"/>
        <v>8848.1469926310328</v>
      </c>
      <c r="AM102" s="94">
        <f t="shared" si="24"/>
        <v>9230.7578074476514</v>
      </c>
      <c r="AN102" s="94">
        <f t="shared" si="24"/>
        <v>9621.8270061652947</v>
      </c>
      <c r="AO102" s="94">
        <f t="shared" si="24"/>
        <v>10021.733160983051</v>
      </c>
      <c r="AP102" s="94">
        <f t="shared" si="24"/>
        <v>10430.912394682582</v>
      </c>
      <c r="AQ102" s="94">
        <f t="shared" si="24"/>
        <v>10849.850142782998</v>
      </c>
      <c r="AR102" s="94">
        <f t="shared" si="24"/>
        <v>11279.075744006044</v>
      </c>
      <c r="AS102" s="94">
        <f t="shared" si="24"/>
        <v>11719.159183988051</v>
      </c>
      <c r="AT102" s="94">
        <f t="shared" si="24"/>
        <v>12170.709460291284</v>
      </c>
      <c r="AU102" s="94">
        <f t="shared" si="24"/>
        <v>12634.374165747064</v>
      </c>
      <c r="AV102" s="94">
        <f t="shared" si="24"/>
        <v>13110.839993606352</v>
      </c>
      <c r="AW102" s="94">
        <f t="shared" si="24"/>
        <v>13600.833951489811</v>
      </c>
      <c r="AX102" s="94">
        <f t="shared" si="24"/>
        <v>14105.125134638958</v>
      </c>
      <c r="AY102" s="94">
        <f t="shared" si="24"/>
        <v>14624.52695633196</v>
      </c>
      <c r="AZ102" s="94">
        <f t="shared" si="24"/>
        <v>15159.899768255606</v>
      </c>
      <c r="BA102" s="94">
        <f t="shared" si="24"/>
        <v>15712.153829269204</v>
      </c>
      <c r="BB102" s="94">
        <f t="shared" si="24"/>
        <v>16282.252599862084</v>
      </c>
      <c r="BC102" s="94">
        <f t="shared" si="24"/>
        <v>16871.216353605752</v>
      </c>
      <c r="BD102" s="94">
        <f t="shared" si="24"/>
        <v>17480.126107459611</v>
      </c>
      <c r="BE102" s="94">
        <f t="shared" si="24"/>
        <v>18110.127880950742</v>
      </c>
      <c r="BF102" s="94">
        <f t="shared" si="24"/>
        <v>18762.437300772704</v>
      </c>
      <c r="BG102" s="94">
        <f t="shared" si="24"/>
        <v>19438.344572788672</v>
      </c>
      <c r="BH102" s="94">
        <f t="shared" si="24"/>
        <v>20139.21984817936</v>
      </c>
      <c r="BI102" s="94">
        <f t="shared" si="24"/>
        <v>20866.519014841208</v>
      </c>
    </row>
    <row r="103" spans="1:102" s="94" customFormat="1">
      <c r="A103" s="86" t="s">
        <v>126</v>
      </c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</row>
    <row r="104" spans="1:102" s="115" customFormat="1" ht="15">
      <c r="A104" s="116" t="s">
        <v>127</v>
      </c>
      <c r="B104" s="75">
        <f t="shared" ref="B104:BI104" si="25">+B16</f>
        <v>1.4999999999999999E-2</v>
      </c>
      <c r="C104" s="75">
        <f t="shared" si="25"/>
        <v>1.4999999999999999E-2</v>
      </c>
      <c r="D104" s="75">
        <f t="shared" si="25"/>
        <v>1.4999999999999999E-2</v>
      </c>
      <c r="E104" s="75">
        <f t="shared" si="25"/>
        <v>1.4999999999999999E-2</v>
      </c>
      <c r="F104" s="75">
        <f t="shared" si="25"/>
        <v>1.4999999999999999E-2</v>
      </c>
      <c r="G104" s="75">
        <f t="shared" si="25"/>
        <v>1.4999999999999999E-2</v>
      </c>
      <c r="H104" s="75">
        <f t="shared" si="25"/>
        <v>1.4999999999999999E-2</v>
      </c>
      <c r="I104" s="75">
        <f t="shared" si="25"/>
        <v>1.4999999999999999E-2</v>
      </c>
      <c r="J104" s="75">
        <f t="shared" si="25"/>
        <v>1.4999999999999999E-2</v>
      </c>
      <c r="K104" s="75">
        <f t="shared" si="25"/>
        <v>1.4999999999999999E-2</v>
      </c>
      <c r="L104" s="75">
        <f t="shared" si="25"/>
        <v>1.4999999999999999E-2</v>
      </c>
      <c r="M104" s="75">
        <f t="shared" si="25"/>
        <v>1.4999999999999999E-2</v>
      </c>
      <c r="N104" s="75">
        <f t="shared" si="25"/>
        <v>1.4999999999999999E-2</v>
      </c>
      <c r="O104" s="75">
        <f t="shared" si="25"/>
        <v>1.4999999999999999E-2</v>
      </c>
      <c r="P104" s="75">
        <f t="shared" si="25"/>
        <v>1.4999999999999999E-2</v>
      </c>
      <c r="Q104" s="75">
        <f t="shared" si="25"/>
        <v>1.4999999999999999E-2</v>
      </c>
      <c r="R104" s="75">
        <f t="shared" si="25"/>
        <v>1.4999999999999999E-2</v>
      </c>
      <c r="S104" s="75">
        <f t="shared" si="25"/>
        <v>1.4999999999999999E-2</v>
      </c>
      <c r="T104" s="75">
        <f t="shared" si="25"/>
        <v>1.4999999999999999E-2</v>
      </c>
      <c r="U104" s="75">
        <f t="shared" si="25"/>
        <v>1.4999999999999999E-2</v>
      </c>
      <c r="V104" s="75">
        <f t="shared" si="25"/>
        <v>1.4999999999999999E-2</v>
      </c>
      <c r="W104" s="75">
        <f t="shared" si="25"/>
        <v>1.4999999999999999E-2</v>
      </c>
      <c r="X104" s="75">
        <f t="shared" si="25"/>
        <v>1.4999999999999999E-2</v>
      </c>
      <c r="Y104" s="75">
        <f t="shared" si="25"/>
        <v>1.4999999999999999E-2</v>
      </c>
      <c r="Z104" s="75">
        <f t="shared" si="25"/>
        <v>1.4999999999999999E-2</v>
      </c>
      <c r="AA104" s="75">
        <f t="shared" si="25"/>
        <v>1.4999999999999999E-2</v>
      </c>
      <c r="AB104" s="75">
        <f t="shared" si="25"/>
        <v>1.4999999999999999E-2</v>
      </c>
      <c r="AC104" s="75">
        <f t="shared" si="25"/>
        <v>1.4999999999999999E-2</v>
      </c>
      <c r="AD104" s="75">
        <f t="shared" si="25"/>
        <v>1.4999999999999999E-2</v>
      </c>
      <c r="AE104" s="75">
        <f t="shared" si="25"/>
        <v>1.4999999999999999E-2</v>
      </c>
      <c r="AF104" s="75">
        <f t="shared" si="25"/>
        <v>1.4999999999999999E-2</v>
      </c>
      <c r="AG104" s="75">
        <f t="shared" si="25"/>
        <v>1.4999999999999999E-2</v>
      </c>
      <c r="AH104" s="75">
        <f t="shared" si="25"/>
        <v>1.4999999999999999E-2</v>
      </c>
      <c r="AI104" s="75">
        <f t="shared" si="25"/>
        <v>1.4999999999999999E-2</v>
      </c>
      <c r="AJ104" s="75">
        <f t="shared" si="25"/>
        <v>1.4999999999999999E-2</v>
      </c>
      <c r="AK104" s="75">
        <f t="shared" si="25"/>
        <v>1.4999999999999999E-2</v>
      </c>
      <c r="AL104" s="75">
        <f t="shared" si="25"/>
        <v>1.4999999999999999E-2</v>
      </c>
      <c r="AM104" s="75">
        <f t="shared" si="25"/>
        <v>1.4999999999999999E-2</v>
      </c>
      <c r="AN104" s="75">
        <f t="shared" si="25"/>
        <v>1.4999999999999999E-2</v>
      </c>
      <c r="AO104" s="75">
        <f t="shared" si="25"/>
        <v>1.4999999999999999E-2</v>
      </c>
      <c r="AP104" s="75">
        <f t="shared" si="25"/>
        <v>1.4999999999999999E-2</v>
      </c>
      <c r="AQ104" s="75">
        <f t="shared" si="25"/>
        <v>1.4999999999999999E-2</v>
      </c>
      <c r="AR104" s="75">
        <f t="shared" si="25"/>
        <v>1.4999999999999999E-2</v>
      </c>
      <c r="AS104" s="75">
        <f t="shared" si="25"/>
        <v>1.4999999999999999E-2</v>
      </c>
      <c r="AT104" s="75">
        <f t="shared" si="25"/>
        <v>1.4999999999999999E-2</v>
      </c>
      <c r="AU104" s="75">
        <f t="shared" si="25"/>
        <v>1.4999999999999999E-2</v>
      </c>
      <c r="AV104" s="75">
        <f t="shared" si="25"/>
        <v>1.4999999999999999E-2</v>
      </c>
      <c r="AW104" s="75">
        <f t="shared" si="25"/>
        <v>1.4999999999999999E-2</v>
      </c>
      <c r="AX104" s="75">
        <f t="shared" si="25"/>
        <v>1.4999999999999999E-2</v>
      </c>
      <c r="AY104" s="75">
        <f t="shared" si="25"/>
        <v>1.4999999999999999E-2</v>
      </c>
      <c r="AZ104" s="75">
        <f t="shared" si="25"/>
        <v>1.4999999999999999E-2</v>
      </c>
      <c r="BA104" s="75">
        <f t="shared" si="25"/>
        <v>1.4999999999999999E-2</v>
      </c>
      <c r="BB104" s="75">
        <f t="shared" si="25"/>
        <v>1.4999999999999999E-2</v>
      </c>
      <c r="BC104" s="75">
        <f t="shared" si="25"/>
        <v>1.4999999999999999E-2</v>
      </c>
      <c r="BD104" s="75">
        <f t="shared" si="25"/>
        <v>1.4999999999999999E-2</v>
      </c>
      <c r="BE104" s="75">
        <f t="shared" si="25"/>
        <v>1.4999999999999999E-2</v>
      </c>
      <c r="BF104" s="75">
        <f t="shared" si="25"/>
        <v>1.4999999999999999E-2</v>
      </c>
      <c r="BG104" s="75">
        <f t="shared" si="25"/>
        <v>1.4999999999999999E-2</v>
      </c>
      <c r="BH104" s="75">
        <f t="shared" si="25"/>
        <v>1.4999999999999999E-2</v>
      </c>
      <c r="BI104" s="75">
        <f t="shared" si="25"/>
        <v>1.4999999999999999E-2</v>
      </c>
    </row>
    <row r="105" spans="1:102" s="115" customFormat="1" ht="15">
      <c r="A105" s="116" t="s">
        <v>142</v>
      </c>
      <c r="B105" s="75">
        <f>+$B$9*B92/B102</f>
        <v>0.17062692702980473</v>
      </c>
      <c r="C105" s="75">
        <f t="shared" ref="C105:BI105" si="26">+$B$9*C92/C102</f>
        <v>0.152770918534891</v>
      </c>
      <c r="D105" s="75">
        <f t="shared" si="26"/>
        <v>0.1406192388282177</v>
      </c>
      <c r="E105" s="75">
        <f t="shared" si="26"/>
        <v>0.1321774380816346</v>
      </c>
      <c r="F105" s="75">
        <f t="shared" si="26"/>
        <v>0.12611858969005979</v>
      </c>
      <c r="G105" s="75">
        <f t="shared" si="26"/>
        <v>0.12166265863601079</v>
      </c>
      <c r="H105" s="75">
        <f t="shared" si="26"/>
        <v>0.11825667904502254</v>
      </c>
      <c r="I105" s="75">
        <f t="shared" si="26"/>
        <v>0.11546173452680931</v>
      </c>
      <c r="J105" s="75">
        <f t="shared" si="26"/>
        <v>0.11303716803131485</v>
      </c>
      <c r="K105" s="75">
        <f t="shared" si="26"/>
        <v>0.11097352645930214</v>
      </c>
      <c r="L105" s="75">
        <f t="shared" si="26"/>
        <v>0.10917518853222379</v>
      </c>
      <c r="M105" s="75">
        <f t="shared" si="26"/>
        <v>0.1075816666414756</v>
      </c>
      <c r="N105" s="75">
        <f t="shared" si="26"/>
        <v>0.10617185411884464</v>
      </c>
      <c r="O105" s="75">
        <f t="shared" si="26"/>
        <v>0.10492529145771322</v>
      </c>
      <c r="P105" s="75">
        <f t="shared" si="26"/>
        <v>0.10383226302825758</v>
      </c>
      <c r="Q105" s="75">
        <f t="shared" si="26"/>
        <v>0.10287124052563891</v>
      </c>
      <c r="R105" s="75">
        <f t="shared" si="26"/>
        <v>0.10202556607741818</v>
      </c>
      <c r="S105" s="75">
        <f t="shared" si="26"/>
        <v>0.10128182442670951</v>
      </c>
      <c r="T105" s="75">
        <f t="shared" si="26"/>
        <v>0.10062842958778853</v>
      </c>
      <c r="U105" s="75">
        <f t="shared" si="26"/>
        <v>0.10005513622284272</v>
      </c>
      <c r="V105" s="75">
        <f t="shared" si="26"/>
        <v>9.9550022408333341E-2</v>
      </c>
      <c r="W105" s="75">
        <f t="shared" si="26"/>
        <v>9.9095358998972594E-2</v>
      </c>
      <c r="X105" s="75">
        <f t="shared" si="26"/>
        <v>9.8642004971791847E-2</v>
      </c>
      <c r="Y105" s="75">
        <f t="shared" si="26"/>
        <v>9.8073122797408332E-2</v>
      </c>
      <c r="Z105" s="75">
        <f t="shared" si="26"/>
        <v>9.7725443484996913E-2</v>
      </c>
      <c r="AA105" s="75">
        <f t="shared" si="26"/>
        <v>9.7523231075736308E-2</v>
      </c>
      <c r="AB105" s="75">
        <f t="shared" si="26"/>
        <v>9.7520554986939942E-2</v>
      </c>
      <c r="AC105" s="75">
        <f t="shared" si="26"/>
        <v>9.7561540050951259E-2</v>
      </c>
      <c r="AD105" s="75">
        <f t="shared" si="26"/>
        <v>9.75454588598757E-2</v>
      </c>
      <c r="AE105" s="75">
        <f t="shared" si="26"/>
        <v>9.7493745895629133E-2</v>
      </c>
      <c r="AF105" s="75">
        <f t="shared" si="26"/>
        <v>9.7424492873371807E-2</v>
      </c>
      <c r="AG105" s="75">
        <f t="shared" si="26"/>
        <v>9.7351319425230551E-2</v>
      </c>
      <c r="AH105" s="75">
        <f t="shared" si="26"/>
        <v>9.7283653250123905E-2</v>
      </c>
      <c r="AI105" s="75">
        <f t="shared" si="26"/>
        <v>9.722752894244556E-2</v>
      </c>
      <c r="AJ105" s="75">
        <f t="shared" si="26"/>
        <v>9.7186459726999533E-2</v>
      </c>
      <c r="AK105" s="75">
        <f t="shared" si="26"/>
        <v>9.716219572939741E-2</v>
      </c>
      <c r="AL105" s="75">
        <f t="shared" si="26"/>
        <v>9.7155315907564099E-2</v>
      </c>
      <c r="AM105" s="75">
        <f t="shared" si="26"/>
        <v>9.7165660707702675E-2</v>
      </c>
      <c r="AN105" s="75">
        <f t="shared" si="26"/>
        <v>9.7192633901375405E-2</v>
      </c>
      <c r="AO105" s="75">
        <f t="shared" si="26"/>
        <v>9.7235405358039734E-2</v>
      </c>
      <c r="AP105" s="75">
        <f t="shared" si="26"/>
        <v>9.7293042552986625E-2</v>
      </c>
      <c r="AQ105" s="75">
        <f t="shared" si="26"/>
        <v>9.7364592650111478E-2</v>
      </c>
      <c r="AR105" s="75">
        <f t="shared" si="26"/>
        <v>9.7449131285937879E-2</v>
      </c>
      <c r="AS105" s="75">
        <f t="shared" si="26"/>
        <v>9.754578949075958E-2</v>
      </c>
      <c r="AT105" s="75">
        <f t="shared" si="26"/>
        <v>9.7653766624453589E-2</v>
      </c>
      <c r="AU105" s="75">
        <f t="shared" si="26"/>
        <v>9.777233463146047E-2</v>
      </c>
      <c r="AV105" s="75">
        <f t="shared" si="26"/>
        <v>9.7900837117648964E-2</v>
      </c>
      <c r="AW105" s="75">
        <f t="shared" si="26"/>
        <v>9.8038685519034233E-2</v>
      </c>
      <c r="AX105" s="75">
        <f t="shared" si="26"/>
        <v>9.8185353803886904E-2</v>
      </c>
      <c r="AY105" s="75">
        <f t="shared" si="26"/>
        <v>9.8340372601376097E-2</v>
      </c>
      <c r="AZ105" s="75">
        <f t="shared" si="26"/>
        <v>9.8503323291832229E-2</v>
      </c>
      <c r="BA105" s="75">
        <f t="shared" si="26"/>
        <v>9.8673832363253541E-2</v>
      </c>
      <c r="BB105" s="75">
        <f t="shared" si="26"/>
        <v>9.885156619272599E-2</v>
      </c>
      <c r="BC105" s="75">
        <f t="shared" si="26"/>
        <v>9.9036226320898868E-2</v>
      </c>
      <c r="BD105" s="75">
        <f t="shared" si="26"/>
        <v>9.9227545233113043E-2</v>
      </c>
      <c r="BE105" s="75">
        <f t="shared" si="26"/>
        <v>9.9425282629322723E-2</v>
      </c>
      <c r="BF105" s="75">
        <f t="shared" si="26"/>
        <v>9.9629222148148247E-2</v>
      </c>
      <c r="BG105" s="75">
        <f t="shared" si="26"/>
        <v>9.9839168502686232E-2</v>
      </c>
      <c r="BH105" s="75">
        <f t="shared" si="26"/>
        <v>0.10005494498352921</v>
      </c>
      <c r="BI105" s="75">
        <f t="shared" si="26"/>
        <v>0.10027639128549529</v>
      </c>
    </row>
    <row r="106" spans="1:102" s="115" customFormat="1" ht="15">
      <c r="A106" s="116" t="s">
        <v>143</v>
      </c>
      <c r="B106" s="75">
        <f>+$B$9*B92/B102*(1-(1-$B$10)^10)/$B$10/10</f>
        <v>0.11113299627399587</v>
      </c>
      <c r="C106" s="75">
        <f t="shared" ref="C106:BI106" si="27">+$B$9*C92/C102*(1-(1-$B$10)^10)/$B$10/10</f>
        <v>9.9502992967501008E-2</v>
      </c>
      <c r="D106" s="75">
        <f t="shared" si="27"/>
        <v>9.1588341985545357E-2</v>
      </c>
      <c r="E106" s="75">
        <f t="shared" si="27"/>
        <v>8.6090015154915892E-2</v>
      </c>
      <c r="F106" s="75">
        <f t="shared" si="27"/>
        <v>8.2143756569317786E-2</v>
      </c>
      <c r="G106" s="75">
        <f t="shared" si="27"/>
        <v>7.9241512604387734E-2</v>
      </c>
      <c r="H106" s="75">
        <f t="shared" si="27"/>
        <v>7.7023124664197709E-2</v>
      </c>
      <c r="I106" s="75">
        <f t="shared" si="27"/>
        <v>7.5202717040761119E-2</v>
      </c>
      <c r="J106" s="75">
        <f t="shared" si="27"/>
        <v>7.3623544608834385E-2</v>
      </c>
      <c r="K106" s="75">
        <f t="shared" si="27"/>
        <v>7.227945036107658E-2</v>
      </c>
      <c r="L106" s="75">
        <f t="shared" si="27"/>
        <v>7.1108154097184573E-2</v>
      </c>
      <c r="M106" s="75">
        <f t="shared" si="27"/>
        <v>7.0070258933567664E-2</v>
      </c>
      <c r="N106" s="75">
        <f t="shared" si="27"/>
        <v>6.9152017642161112E-2</v>
      </c>
      <c r="O106" s="75">
        <f t="shared" si="27"/>
        <v>6.8340104505199908E-2</v>
      </c>
      <c r="P106" s="75">
        <f t="shared" si="27"/>
        <v>6.7628191523511808E-2</v>
      </c>
      <c r="Q106" s="75">
        <f t="shared" si="27"/>
        <v>6.7002256848007216E-2</v>
      </c>
      <c r="R106" s="75">
        <f t="shared" si="27"/>
        <v>6.6451450847224508E-2</v>
      </c>
      <c r="S106" s="75">
        <f t="shared" si="27"/>
        <v>6.5967035875122343E-2</v>
      </c>
      <c r="T106" s="75">
        <f t="shared" si="27"/>
        <v>6.5541465729405723E-2</v>
      </c>
      <c r="U106" s="75">
        <f t="shared" si="27"/>
        <v>6.5168067400668897E-2</v>
      </c>
      <c r="V106" s="75">
        <f t="shared" si="27"/>
        <v>6.4839075883075609E-2</v>
      </c>
      <c r="W106" s="75">
        <f t="shared" si="27"/>
        <v>6.4542943802061298E-2</v>
      </c>
      <c r="X106" s="75">
        <f t="shared" si="27"/>
        <v>6.4247664549891004E-2</v>
      </c>
      <c r="Y106" s="75">
        <f t="shared" si="27"/>
        <v>6.3877139324672233E-2</v>
      </c>
      <c r="Z106" s="75">
        <f t="shared" si="27"/>
        <v>6.3650688292567453E-2</v>
      </c>
      <c r="AA106" s="75">
        <f t="shared" si="27"/>
        <v>6.3518982990736716E-2</v>
      </c>
      <c r="AB106" s="75">
        <f t="shared" si="27"/>
        <v>6.3517239996407432E-2</v>
      </c>
      <c r="AC106" s="75">
        <f t="shared" si="27"/>
        <v>6.3543934452231887E-2</v>
      </c>
      <c r="AD106" s="75">
        <f t="shared" si="27"/>
        <v>6.3533460425775484E-2</v>
      </c>
      <c r="AE106" s="75">
        <f t="shared" si="27"/>
        <v>6.3499778657235356E-2</v>
      </c>
      <c r="AF106" s="75">
        <f t="shared" si="27"/>
        <v>6.3454672670750945E-2</v>
      </c>
      <c r="AG106" s="75">
        <f t="shared" si="27"/>
        <v>6.34070132263643E-2</v>
      </c>
      <c r="AH106" s="75">
        <f t="shared" si="27"/>
        <v>6.3362940787641389E-2</v>
      </c>
      <c r="AI106" s="75">
        <f t="shared" si="27"/>
        <v>6.3326385816016018E-2</v>
      </c>
      <c r="AJ106" s="75">
        <f t="shared" si="27"/>
        <v>6.329963655054785E-2</v>
      </c>
      <c r="AK106" s="75">
        <f t="shared" si="27"/>
        <v>6.3283832885780225E-2</v>
      </c>
      <c r="AL106" s="75">
        <f t="shared" si="27"/>
        <v>6.3279351909491924E-2</v>
      </c>
      <c r="AM106" s="75">
        <f t="shared" si="27"/>
        <v>6.328608970085503E-2</v>
      </c>
      <c r="AN106" s="75">
        <f t="shared" si="27"/>
        <v>6.3303657923433426E-2</v>
      </c>
      <c r="AO106" s="75">
        <f t="shared" si="27"/>
        <v>6.3331515895307236E-2</v>
      </c>
      <c r="AP106" s="75">
        <f t="shared" si="27"/>
        <v>6.3369056243028313E-2</v>
      </c>
      <c r="AQ106" s="75">
        <f t="shared" si="27"/>
        <v>6.3415658363898675E-2</v>
      </c>
      <c r="AR106" s="75">
        <f t="shared" si="27"/>
        <v>6.3470720200056924E-2</v>
      </c>
      <c r="AS106" s="75">
        <f t="shared" si="27"/>
        <v>6.3533675772798531E-2</v>
      </c>
      <c r="AT106" s="75">
        <f t="shared" si="27"/>
        <v>6.3604003607949655E-2</v>
      </c>
      <c r="AU106" s="75">
        <f t="shared" si="27"/>
        <v>6.3681229507227613E-2</v>
      </c>
      <c r="AV106" s="75">
        <f t="shared" si="27"/>
        <v>6.3764925946982923E-2</v>
      </c>
      <c r="AW106" s="75">
        <f t="shared" si="27"/>
        <v>6.3854709582802899E-2</v>
      </c>
      <c r="AX106" s="75">
        <f t="shared" si="27"/>
        <v>6.3950237798880996E-2</v>
      </c>
      <c r="AY106" s="75">
        <f t="shared" si="27"/>
        <v>6.4051204883875473E-2</v>
      </c>
      <c r="AZ106" s="75">
        <f t="shared" si="27"/>
        <v>6.4157338181770135E-2</v>
      </c>
      <c r="BA106" s="75">
        <f t="shared" si="27"/>
        <v>6.4268394416145375E-2</v>
      </c>
      <c r="BB106" s="75">
        <f t="shared" si="27"/>
        <v>6.4384156291204378E-2</v>
      </c>
      <c r="BC106" s="75">
        <f t="shared" si="27"/>
        <v>6.4504429413937275E-2</v>
      </c>
      <c r="BD106" s="75">
        <f t="shared" si="27"/>
        <v>6.462903954627898E-2</v>
      </c>
      <c r="BE106" s="75">
        <f t="shared" si="27"/>
        <v>6.4757830175628833E-2</v>
      </c>
      <c r="BF106" s="75">
        <f t="shared" si="27"/>
        <v>6.4890660381155513E-2</v>
      </c>
      <c r="BG106" s="75">
        <f t="shared" si="27"/>
        <v>6.5027402968288531E-2</v>
      </c>
      <c r="BH106" s="75">
        <f t="shared" si="27"/>
        <v>6.5167942842380894E-2</v>
      </c>
      <c r="BI106" s="75">
        <f t="shared" si="27"/>
        <v>6.5312175593211536E-2</v>
      </c>
    </row>
    <row r="107" spans="1:102" s="115" customFormat="1" ht="15">
      <c r="A107" s="116" t="s">
        <v>141</v>
      </c>
      <c r="B107" s="75">
        <f>+C148</f>
        <v>6.4075986584445355E-2</v>
      </c>
      <c r="C107" s="75">
        <f t="shared" ref="C107:BI107" si="28">+D148</f>
        <v>5.6526824817769272E-2</v>
      </c>
      <c r="D107" s="75">
        <f t="shared" si="28"/>
        <v>5.0878981410630297E-2</v>
      </c>
      <c r="E107" s="75">
        <f t="shared" si="28"/>
        <v>4.6425013915183388E-2</v>
      </c>
      <c r="F107" s="75">
        <f t="shared" si="28"/>
        <v>4.3018286171961906E-2</v>
      </c>
      <c r="G107" s="75">
        <f t="shared" si="28"/>
        <v>4.055279763088282E-2</v>
      </c>
      <c r="H107" s="75">
        <f t="shared" si="28"/>
        <v>3.8621360426265516E-2</v>
      </c>
      <c r="I107" s="75">
        <f t="shared" si="28"/>
        <v>3.6658023935810524E-2</v>
      </c>
      <c r="J107" s="75">
        <f t="shared" si="28"/>
        <v>3.5074781756730511E-2</v>
      </c>
      <c r="K107" s="75">
        <f t="shared" si="28"/>
        <v>3.3684841391234288E-2</v>
      </c>
      <c r="L107" s="75">
        <f t="shared" si="28"/>
        <v>3.2431316394236687E-2</v>
      </c>
      <c r="M107" s="75">
        <f t="shared" si="28"/>
        <v>3.130124002054524E-2</v>
      </c>
      <c r="N107" s="75">
        <f t="shared" si="28"/>
        <v>3.0254641102561486E-2</v>
      </c>
      <c r="O107" s="75">
        <f t="shared" si="28"/>
        <v>2.9330760809844092E-2</v>
      </c>
      <c r="P107" s="75">
        <f t="shared" si="28"/>
        <v>2.849764102258856E-2</v>
      </c>
      <c r="Q107" s="75">
        <f t="shared" si="28"/>
        <v>2.7743845774482523E-2</v>
      </c>
      <c r="R107" s="75">
        <f t="shared" si="28"/>
        <v>2.7060273110434796E-2</v>
      </c>
      <c r="S107" s="75">
        <f t="shared" si="28"/>
        <v>2.6436283129249505E-2</v>
      </c>
      <c r="T107" s="75">
        <f t="shared" si="28"/>
        <v>2.58657799838935E-2</v>
      </c>
      <c r="U107" s="75">
        <f t="shared" si="28"/>
        <v>2.5339705179094008E-2</v>
      </c>
      <c r="V107" s="75">
        <f t="shared" si="28"/>
        <v>2.4892200564849087E-2</v>
      </c>
      <c r="W107" s="75">
        <f t="shared" si="28"/>
        <v>2.4320998616397249E-2</v>
      </c>
      <c r="X107" s="75">
        <f t="shared" si="28"/>
        <v>2.4246009938620361E-2</v>
      </c>
      <c r="Y107" s="75">
        <f t="shared" si="28"/>
        <v>2.371900010082495E-2</v>
      </c>
      <c r="Z107" s="75">
        <f t="shared" si="28"/>
        <v>2.2951779856520194E-2</v>
      </c>
      <c r="AA107" s="75">
        <f t="shared" si="28"/>
        <v>2.2789968764330482E-2</v>
      </c>
      <c r="AB107" s="75">
        <f t="shared" si="28"/>
        <v>2.281479501076511E-2</v>
      </c>
      <c r="AC107" s="75">
        <f t="shared" si="28"/>
        <v>2.2673893037536752E-2</v>
      </c>
      <c r="AD107" s="75">
        <f t="shared" si="28"/>
        <v>2.2512599903405262E-2</v>
      </c>
      <c r="AE107" s="75">
        <f t="shared" si="28"/>
        <v>2.2340820031909736E-2</v>
      </c>
      <c r="AF107" s="75">
        <f t="shared" si="28"/>
        <v>2.2166434737629803E-2</v>
      </c>
      <c r="AG107" s="75">
        <f t="shared" si="28"/>
        <v>2.1995111170137527E-2</v>
      </c>
      <c r="AH107" s="75">
        <f t="shared" si="28"/>
        <v>2.1830604798167563E-2</v>
      </c>
      <c r="AI107" s="75">
        <f t="shared" si="28"/>
        <v>2.1675195662210989E-2</v>
      </c>
      <c r="AJ107" s="75">
        <f t="shared" si="28"/>
        <v>2.1530102050935751E-2</v>
      </c>
      <c r="AK107" s="75">
        <f t="shared" si="28"/>
        <v>2.1395817582035681E-2</v>
      </c>
      <c r="AL107" s="75">
        <f t="shared" si="28"/>
        <v>2.1272364488490902E-2</v>
      </c>
      <c r="AM107" s="75">
        <f t="shared" si="28"/>
        <v>2.1159474240886711E-2</v>
      </c>
      <c r="AN107" s="75">
        <f t="shared" si="28"/>
        <v>2.105671145639687E-2</v>
      </c>
      <c r="AO107" s="75">
        <f t="shared" si="28"/>
        <v>2.0963556160719321E-2</v>
      </c>
      <c r="AP107" s="75">
        <f t="shared" si="28"/>
        <v>2.0879456678470687E-2</v>
      </c>
      <c r="AQ107" s="75">
        <f t="shared" si="28"/>
        <v>2.0803862416280072E-2</v>
      </c>
      <c r="AR107" s="75">
        <f t="shared" si="28"/>
        <v>2.0736243209948713E-2</v>
      </c>
      <c r="AS107" s="75">
        <f t="shared" si="28"/>
        <v>2.0676099889552768E-2</v>
      </c>
      <c r="AT107" s="75">
        <f t="shared" si="28"/>
        <v>2.0622969234171729E-2</v>
      </c>
      <c r="AU107" s="75">
        <f t="shared" si="28"/>
        <v>2.0576425438164403E-2</v>
      </c>
      <c r="AV107" s="75">
        <f t="shared" si="28"/>
        <v>2.0536079485957703E-2</v>
      </c>
      <c r="AW107" s="75">
        <f t="shared" si="28"/>
        <v>2.0501577340796384E-2</v>
      </c>
      <c r="AX107" s="75">
        <f t="shared" si="28"/>
        <v>2.0472597524404001E-2</v>
      </c>
      <c r="AY107" s="75">
        <f t="shared" si="28"/>
        <v>2.0448848447555346E-2</v>
      </c>
      <c r="AZ107" s="75">
        <f t="shared" si="28"/>
        <v>2.0430065709866163E-2</v>
      </c>
      <c r="BA107" s="75">
        <f t="shared" si="28"/>
        <v>2.0416009495580534E-2</v>
      </c>
      <c r="BB107" s="75">
        <f t="shared" si="28"/>
        <v>2.0406462133798708E-2</v>
      </c>
      <c r="BC107" s="75">
        <f t="shared" si="28"/>
        <v>2.0401225855028571E-2</v>
      </c>
      <c r="BD107" s="75">
        <f t="shared" si="28"/>
        <v>2.0400120753512496E-2</v>
      </c>
      <c r="BE107" s="75">
        <f t="shared" si="28"/>
        <v>2.0402982951574389E-2</v>
      </c>
      <c r="BF107" s="75">
        <f t="shared" si="28"/>
        <v>2.0409662954790075E-2</v>
      </c>
      <c r="BG107" s="75">
        <f t="shared" si="28"/>
        <v>2.0420024183094743E-2</v>
      </c>
      <c r="BH107" s="75">
        <f t="shared" si="28"/>
        <v>1.4999999999999902E-2</v>
      </c>
      <c r="BI107" s="75">
        <f t="shared" si="28"/>
        <v>0</v>
      </c>
    </row>
    <row r="108" spans="1:102">
      <c r="A108" s="86" t="s">
        <v>7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1:102" s="94" customFormat="1" ht="15">
      <c r="A109" s="114" t="s">
        <v>48</v>
      </c>
      <c r="B109" s="94">
        <f t="shared" ref="B109:BM109" si="29">+B110+B52</f>
        <v>9.5896907537688438</v>
      </c>
      <c r="C109" s="94">
        <f t="shared" si="29"/>
        <v>11.498679206766042</v>
      </c>
      <c r="D109" s="94">
        <f t="shared" si="29"/>
        <v>12.709748235838063</v>
      </c>
      <c r="E109" s="94">
        <f t="shared" si="29"/>
        <v>12.034331657309075</v>
      </c>
      <c r="F109" s="94">
        <f t="shared" si="29"/>
        <v>10.145545444061941</v>
      </c>
      <c r="G109" s="94">
        <f t="shared" si="29"/>
        <v>8.158982056083989</v>
      </c>
      <c r="H109" s="94">
        <f t="shared" si="29"/>
        <v>7.4757080730079704</v>
      </c>
      <c r="I109" s="94">
        <f t="shared" si="29"/>
        <v>7.2516277005897276</v>
      </c>
      <c r="J109" s="94">
        <f t="shared" si="29"/>
        <v>6.7105579236410415</v>
      </c>
      <c r="K109" s="94">
        <f t="shared" si="29"/>
        <v>6.3204877628065068</v>
      </c>
      <c r="L109" s="94">
        <f t="shared" si="29"/>
        <v>6.0567918168923436</v>
      </c>
      <c r="M109" s="94">
        <f t="shared" si="29"/>
        <v>5.8588241627362505</v>
      </c>
      <c r="N109" s="94">
        <f t="shared" si="29"/>
        <v>5.6984085293090789</v>
      </c>
      <c r="O109" s="94">
        <f t="shared" si="29"/>
        <v>5.5563152658438275</v>
      </c>
      <c r="P109" s="94">
        <f t="shared" si="29"/>
        <v>5.4525863481933579</v>
      </c>
      <c r="Q109" s="94">
        <f t="shared" si="29"/>
        <v>5.3802986912759492</v>
      </c>
      <c r="R109" s="94">
        <f t="shared" si="29"/>
        <v>5.3346455935148613</v>
      </c>
      <c r="S109" s="94">
        <f t="shared" si="29"/>
        <v>5.3192538670773297</v>
      </c>
      <c r="T109" s="94">
        <f t="shared" si="29"/>
        <v>5.3144803734230299</v>
      </c>
      <c r="U109" s="94">
        <f t="shared" si="29"/>
        <v>5.3248470490097795</v>
      </c>
      <c r="V109" s="94">
        <f t="shared" si="29"/>
        <v>5.3594555141374505</v>
      </c>
      <c r="W109" s="94">
        <f t="shared" si="29"/>
        <v>6.2988561184787502</v>
      </c>
      <c r="X109" s="94">
        <f t="shared" si="29"/>
        <v>7.3305680251839167</v>
      </c>
      <c r="Y109" s="94">
        <f t="shared" si="29"/>
        <v>8.5021635980682646</v>
      </c>
      <c r="Z109" s="94">
        <f t="shared" si="29"/>
        <v>9.8313563215003636</v>
      </c>
      <c r="AA109" s="94">
        <f t="shared" si="29"/>
        <v>3.0813593600160125</v>
      </c>
      <c r="AB109" s="94">
        <f t="shared" si="29"/>
        <v>4.8357032784585308E-3</v>
      </c>
      <c r="AC109" s="94">
        <f t="shared" si="29"/>
        <v>3.8685626227668241E-3</v>
      </c>
      <c r="AD109" s="94">
        <f t="shared" si="29"/>
        <v>3.0948500982134605E-3</v>
      </c>
      <c r="AE109" s="94">
        <f t="shared" si="29"/>
        <v>2.4758800785707686E-3</v>
      </c>
      <c r="AF109" s="94">
        <f t="shared" si="29"/>
        <v>1.9807040628566147E-3</v>
      </c>
      <c r="AG109" s="94">
        <f t="shared" si="29"/>
        <v>1.5845632502852923E-3</v>
      </c>
      <c r="AH109" s="94">
        <f t="shared" si="29"/>
        <v>1.2676506002282338E-3</v>
      </c>
      <c r="AI109" s="94">
        <f t="shared" si="29"/>
        <v>1.0141204801825871E-3</v>
      </c>
      <c r="AJ109" s="94">
        <f t="shared" si="29"/>
        <v>8.1129638414606997E-4</v>
      </c>
      <c r="AK109" s="94">
        <f t="shared" si="29"/>
        <v>6.4903710731685591E-4</v>
      </c>
      <c r="AL109" s="94">
        <f t="shared" si="29"/>
        <v>5.1922968585348486E-4</v>
      </c>
      <c r="AM109" s="94">
        <f t="shared" si="29"/>
        <v>4.1538374868278793E-4</v>
      </c>
      <c r="AN109" s="94">
        <f t="shared" si="29"/>
        <v>3.323069989462303E-4</v>
      </c>
      <c r="AO109" s="94">
        <f t="shared" si="29"/>
        <v>2.6584559915698429E-4</v>
      </c>
      <c r="AP109" s="94">
        <f t="shared" si="29"/>
        <v>2.1267647932558749E-4</v>
      </c>
      <c r="AQ109" s="94">
        <f t="shared" si="29"/>
        <v>1.7014118346046997E-4</v>
      </c>
      <c r="AR109" s="94">
        <f t="shared" si="29"/>
        <v>1.3611294676837599E-4</v>
      </c>
      <c r="AS109" s="94">
        <f t="shared" si="29"/>
        <v>1.088903574147008E-4</v>
      </c>
      <c r="AT109" s="94">
        <f t="shared" si="29"/>
        <v>8.7112285931760679E-5</v>
      </c>
      <c r="AU109" s="94">
        <f t="shared" si="29"/>
        <v>6.9689828745408551E-5</v>
      </c>
      <c r="AV109" s="94">
        <f t="shared" si="29"/>
        <v>5.5751862996326834E-5</v>
      </c>
      <c r="AW109" s="94">
        <f t="shared" si="29"/>
        <v>4.4601490397061476E-5</v>
      </c>
      <c r="AX109" s="94">
        <f t="shared" si="29"/>
        <v>3.5681192317649184E-5</v>
      </c>
      <c r="AY109" s="94">
        <f t="shared" si="29"/>
        <v>2.854495385411935E-5</v>
      </c>
      <c r="AZ109" s="94">
        <f t="shared" si="29"/>
        <v>2.283596308329548E-5</v>
      </c>
      <c r="BA109" s="94">
        <f t="shared" si="29"/>
        <v>1.8268770466636385E-5</v>
      </c>
      <c r="BB109" s="94">
        <f t="shared" si="29"/>
        <v>1.4615016373309114E-5</v>
      </c>
      <c r="BC109" s="94">
        <f t="shared" si="29"/>
        <v>1.1692013098647291E-5</v>
      </c>
      <c r="BD109" s="94">
        <f t="shared" si="29"/>
        <v>9.3536104789178345E-6</v>
      </c>
      <c r="BE109" s="94">
        <f t="shared" si="29"/>
        <v>7.4828883831342681E-6</v>
      </c>
      <c r="BF109" s="94">
        <f t="shared" si="29"/>
        <v>5.9863107065074145E-6</v>
      </c>
      <c r="BG109" s="94">
        <f t="shared" si="29"/>
        <v>4.7890485652059316E-6</v>
      </c>
      <c r="BH109" s="94">
        <f t="shared" si="29"/>
        <v>3.831238852164746E-6</v>
      </c>
      <c r="BI109" s="94">
        <f t="shared" si="29"/>
        <v>3.0649910817317971E-6</v>
      </c>
      <c r="BJ109" s="94" t="e">
        <f t="shared" si="29"/>
        <v>#REF!</v>
      </c>
      <c r="BK109" s="94">
        <f t="shared" si="29"/>
        <v>0</v>
      </c>
      <c r="BL109" s="94">
        <f t="shared" si="29"/>
        <v>0</v>
      </c>
      <c r="BM109" s="94">
        <f t="shared" si="29"/>
        <v>0</v>
      </c>
      <c r="BN109" s="94">
        <f t="shared" ref="BN109:CX109" si="30">+BN110+BN52</f>
        <v>0</v>
      </c>
      <c r="BO109" s="94">
        <f t="shared" si="30"/>
        <v>0</v>
      </c>
      <c r="BP109" s="94">
        <f t="shared" si="30"/>
        <v>0</v>
      </c>
      <c r="BQ109" s="94">
        <f t="shared" si="30"/>
        <v>0</v>
      </c>
      <c r="BR109" s="94">
        <f t="shared" si="30"/>
        <v>0</v>
      </c>
      <c r="BS109" s="94">
        <f t="shared" si="30"/>
        <v>0</v>
      </c>
      <c r="BT109" s="94">
        <f t="shared" si="30"/>
        <v>0</v>
      </c>
      <c r="BU109" s="94">
        <f t="shared" si="30"/>
        <v>0</v>
      </c>
      <c r="BV109" s="94">
        <f t="shared" si="30"/>
        <v>0</v>
      </c>
      <c r="BW109" s="94">
        <f t="shared" si="30"/>
        <v>0</v>
      </c>
      <c r="BX109" s="94">
        <f t="shared" si="30"/>
        <v>0</v>
      </c>
      <c r="BY109" s="94">
        <f t="shared" si="30"/>
        <v>0</v>
      </c>
      <c r="BZ109" s="94">
        <f t="shared" si="30"/>
        <v>0</v>
      </c>
      <c r="CA109" s="94">
        <f t="shared" si="30"/>
        <v>0</v>
      </c>
      <c r="CB109" s="94">
        <f t="shared" si="30"/>
        <v>0</v>
      </c>
      <c r="CC109" s="94">
        <f t="shared" si="30"/>
        <v>0</v>
      </c>
      <c r="CD109" s="94">
        <f t="shared" si="30"/>
        <v>0</v>
      </c>
      <c r="CE109" s="94">
        <f t="shared" si="30"/>
        <v>0</v>
      </c>
      <c r="CF109" s="94">
        <f t="shared" si="30"/>
        <v>0</v>
      </c>
      <c r="CG109" s="94">
        <f t="shared" si="30"/>
        <v>0</v>
      </c>
      <c r="CH109" s="94">
        <f t="shared" si="30"/>
        <v>0</v>
      </c>
      <c r="CI109" s="94">
        <f t="shared" si="30"/>
        <v>0</v>
      </c>
      <c r="CJ109" s="94">
        <f t="shared" si="30"/>
        <v>0</v>
      </c>
      <c r="CK109" s="94">
        <f t="shared" si="30"/>
        <v>0</v>
      </c>
      <c r="CL109" s="94">
        <f t="shared" si="30"/>
        <v>0</v>
      </c>
      <c r="CM109" s="94">
        <f t="shared" si="30"/>
        <v>0</v>
      </c>
      <c r="CN109" s="94">
        <f t="shared" si="30"/>
        <v>0</v>
      </c>
      <c r="CO109" s="94">
        <f t="shared" si="30"/>
        <v>0</v>
      </c>
      <c r="CP109" s="94">
        <f t="shared" si="30"/>
        <v>0</v>
      </c>
      <c r="CQ109" s="94">
        <f t="shared" si="30"/>
        <v>0</v>
      </c>
      <c r="CR109" s="94">
        <f t="shared" si="30"/>
        <v>0</v>
      </c>
      <c r="CS109" s="94">
        <f t="shared" si="30"/>
        <v>0</v>
      </c>
      <c r="CT109" s="94">
        <f t="shared" si="30"/>
        <v>0</v>
      </c>
      <c r="CU109" s="94">
        <f t="shared" si="30"/>
        <v>0</v>
      </c>
      <c r="CV109" s="94">
        <f t="shared" si="30"/>
        <v>0</v>
      </c>
      <c r="CW109" s="94">
        <f t="shared" si="30"/>
        <v>0</v>
      </c>
      <c r="CX109" s="94">
        <f t="shared" si="30"/>
        <v>0</v>
      </c>
    </row>
    <row r="110" spans="1:102" s="94" customFormat="1" ht="15">
      <c r="A110" s="114" t="s">
        <v>49</v>
      </c>
      <c r="B110" s="75">
        <f t="shared" ref="B110:BM110" si="31">B46*(1-B133)*B92</f>
        <v>7.9896907537688433</v>
      </c>
      <c r="C110" s="94">
        <f t="shared" si="31"/>
        <v>10.218679206766042</v>
      </c>
      <c r="D110" s="94">
        <f t="shared" si="31"/>
        <v>11.685748235838062</v>
      </c>
      <c r="E110" s="94">
        <f t="shared" si="31"/>
        <v>11.215131657309074</v>
      </c>
      <c r="F110" s="94">
        <f t="shared" si="31"/>
        <v>9.4901854440619413</v>
      </c>
      <c r="G110" s="94">
        <f t="shared" si="31"/>
        <v>7.6346940560839895</v>
      </c>
      <c r="H110" s="94">
        <f t="shared" si="31"/>
        <v>7.0562776730079699</v>
      </c>
      <c r="I110" s="94">
        <f t="shared" si="31"/>
        <v>6.9160833805897273</v>
      </c>
      <c r="J110" s="94">
        <f t="shared" si="31"/>
        <v>6.4421224676410409</v>
      </c>
      <c r="K110" s="94">
        <f t="shared" si="31"/>
        <v>6.1057393980065067</v>
      </c>
      <c r="L110" s="94">
        <f t="shared" si="31"/>
        <v>5.8849931250523433</v>
      </c>
      <c r="M110" s="94">
        <f t="shared" si="31"/>
        <v>5.7213852092642501</v>
      </c>
      <c r="N110" s="94">
        <f t="shared" si="31"/>
        <v>5.588457366531479</v>
      </c>
      <c r="O110" s="94">
        <f t="shared" si="31"/>
        <v>5.468354335621747</v>
      </c>
      <c r="P110" s="94">
        <f t="shared" si="31"/>
        <v>5.3822176040156942</v>
      </c>
      <c r="Q110" s="94">
        <f t="shared" si="31"/>
        <v>5.3240036959338175</v>
      </c>
      <c r="R110" s="94">
        <f t="shared" si="31"/>
        <v>5.2896095972411565</v>
      </c>
      <c r="S110" s="94">
        <f t="shared" si="31"/>
        <v>5.2832250700583661</v>
      </c>
      <c r="T110" s="94">
        <f t="shared" si="31"/>
        <v>5.2856573358078585</v>
      </c>
      <c r="U110" s="94">
        <f t="shared" si="31"/>
        <v>5.3017886189176426</v>
      </c>
      <c r="V110" s="94">
        <f t="shared" si="31"/>
        <v>5.3410087700637412</v>
      </c>
      <c r="W110" s="94">
        <f t="shared" si="31"/>
        <v>6.2840987232197829</v>
      </c>
      <c r="X110" s="94">
        <f t="shared" si="31"/>
        <v>7.3187621089767427</v>
      </c>
      <c r="Y110" s="94">
        <f t="shared" si="31"/>
        <v>8.4927188651025247</v>
      </c>
      <c r="Z110" s="94">
        <f t="shared" si="31"/>
        <v>9.8238005351277717</v>
      </c>
      <c r="AA110" s="94">
        <f t="shared" si="31"/>
        <v>3.0753147309179392</v>
      </c>
      <c r="AB110" s="94">
        <f t="shared" si="31"/>
        <v>0</v>
      </c>
      <c r="AC110" s="94">
        <f t="shared" si="31"/>
        <v>0</v>
      </c>
      <c r="AD110" s="94">
        <f t="shared" si="31"/>
        <v>0</v>
      </c>
      <c r="AE110" s="94">
        <f t="shared" si="31"/>
        <v>0</v>
      </c>
      <c r="AF110" s="94">
        <f t="shared" si="31"/>
        <v>0</v>
      </c>
      <c r="AG110" s="94">
        <f t="shared" si="31"/>
        <v>0</v>
      </c>
      <c r="AH110" s="94">
        <f t="shared" si="31"/>
        <v>0</v>
      </c>
      <c r="AI110" s="94">
        <f t="shared" si="31"/>
        <v>0</v>
      </c>
      <c r="AJ110" s="94">
        <f t="shared" si="31"/>
        <v>0</v>
      </c>
      <c r="AK110" s="94">
        <f t="shared" si="31"/>
        <v>0</v>
      </c>
      <c r="AL110" s="94">
        <f t="shared" si="31"/>
        <v>0</v>
      </c>
      <c r="AM110" s="94">
        <f t="shared" si="31"/>
        <v>0</v>
      </c>
      <c r="AN110" s="94">
        <f t="shared" si="31"/>
        <v>0</v>
      </c>
      <c r="AO110" s="94">
        <f t="shared" si="31"/>
        <v>0</v>
      </c>
      <c r="AP110" s="94">
        <f t="shared" si="31"/>
        <v>0</v>
      </c>
      <c r="AQ110" s="94">
        <f t="shared" si="31"/>
        <v>0</v>
      </c>
      <c r="AR110" s="94">
        <f t="shared" si="31"/>
        <v>0</v>
      </c>
      <c r="AS110" s="94">
        <f t="shared" si="31"/>
        <v>0</v>
      </c>
      <c r="AT110" s="94">
        <f t="shared" si="31"/>
        <v>0</v>
      </c>
      <c r="AU110" s="94">
        <f t="shared" si="31"/>
        <v>0</v>
      </c>
      <c r="AV110" s="94">
        <f t="shared" si="31"/>
        <v>0</v>
      </c>
      <c r="AW110" s="94">
        <f t="shared" si="31"/>
        <v>0</v>
      </c>
      <c r="AX110" s="94">
        <f t="shared" si="31"/>
        <v>0</v>
      </c>
      <c r="AY110" s="94">
        <f t="shared" si="31"/>
        <v>0</v>
      </c>
      <c r="AZ110" s="94">
        <f t="shared" si="31"/>
        <v>0</v>
      </c>
      <c r="BA110" s="94">
        <f t="shared" si="31"/>
        <v>0</v>
      </c>
      <c r="BB110" s="94">
        <f t="shared" si="31"/>
        <v>0</v>
      </c>
      <c r="BC110" s="94">
        <f t="shared" si="31"/>
        <v>0</v>
      </c>
      <c r="BD110" s="94">
        <f t="shared" si="31"/>
        <v>0</v>
      </c>
      <c r="BE110" s="94">
        <f t="shared" si="31"/>
        <v>0</v>
      </c>
      <c r="BF110" s="94">
        <f t="shared" si="31"/>
        <v>0</v>
      </c>
      <c r="BG110" s="94">
        <f t="shared" si="31"/>
        <v>0</v>
      </c>
      <c r="BH110" s="94">
        <f t="shared" si="31"/>
        <v>0</v>
      </c>
      <c r="BI110" s="94">
        <f t="shared" si="31"/>
        <v>0</v>
      </c>
      <c r="BJ110" s="94" t="e">
        <f>BJ46*(1-#REF!)*BJ92</f>
        <v>#REF!</v>
      </c>
      <c r="BK110" s="94">
        <f t="shared" si="31"/>
        <v>0</v>
      </c>
      <c r="BL110" s="94">
        <f t="shared" si="31"/>
        <v>0</v>
      </c>
      <c r="BM110" s="94">
        <f t="shared" si="31"/>
        <v>0</v>
      </c>
      <c r="BN110" s="94">
        <f t="shared" ref="BN110:CX110" si="32">BN46*(1-BN133)*BN92</f>
        <v>0</v>
      </c>
      <c r="BO110" s="94">
        <f t="shared" si="32"/>
        <v>0</v>
      </c>
      <c r="BP110" s="94">
        <f t="shared" si="32"/>
        <v>0</v>
      </c>
      <c r="BQ110" s="94">
        <f t="shared" si="32"/>
        <v>0</v>
      </c>
      <c r="BR110" s="94">
        <f t="shared" si="32"/>
        <v>0</v>
      </c>
      <c r="BS110" s="94">
        <f t="shared" si="32"/>
        <v>0</v>
      </c>
      <c r="BT110" s="94">
        <f t="shared" si="32"/>
        <v>0</v>
      </c>
      <c r="BU110" s="94">
        <f t="shared" si="32"/>
        <v>0</v>
      </c>
      <c r="BV110" s="94">
        <f t="shared" si="32"/>
        <v>0</v>
      </c>
      <c r="BW110" s="94">
        <f t="shared" si="32"/>
        <v>0</v>
      </c>
      <c r="BX110" s="94">
        <f t="shared" si="32"/>
        <v>0</v>
      </c>
      <c r="BY110" s="94">
        <f t="shared" si="32"/>
        <v>0</v>
      </c>
      <c r="BZ110" s="94">
        <f t="shared" si="32"/>
        <v>0</v>
      </c>
      <c r="CA110" s="94">
        <f t="shared" si="32"/>
        <v>0</v>
      </c>
      <c r="CB110" s="94">
        <f t="shared" si="32"/>
        <v>0</v>
      </c>
      <c r="CC110" s="94">
        <f t="shared" si="32"/>
        <v>0</v>
      </c>
      <c r="CD110" s="94">
        <f t="shared" si="32"/>
        <v>0</v>
      </c>
      <c r="CE110" s="94">
        <f t="shared" si="32"/>
        <v>0</v>
      </c>
      <c r="CF110" s="94">
        <f t="shared" si="32"/>
        <v>0</v>
      </c>
      <c r="CG110" s="94">
        <f t="shared" si="32"/>
        <v>0</v>
      </c>
      <c r="CH110" s="94">
        <f t="shared" si="32"/>
        <v>0</v>
      </c>
      <c r="CI110" s="94">
        <f t="shared" si="32"/>
        <v>0</v>
      </c>
      <c r="CJ110" s="94">
        <f t="shared" si="32"/>
        <v>0</v>
      </c>
      <c r="CK110" s="94">
        <f t="shared" si="32"/>
        <v>0</v>
      </c>
      <c r="CL110" s="94">
        <f t="shared" si="32"/>
        <v>0</v>
      </c>
      <c r="CM110" s="94">
        <f t="shared" si="32"/>
        <v>0</v>
      </c>
      <c r="CN110" s="94">
        <f t="shared" si="32"/>
        <v>0</v>
      </c>
      <c r="CO110" s="94">
        <f t="shared" si="32"/>
        <v>0</v>
      </c>
      <c r="CP110" s="94">
        <f t="shared" si="32"/>
        <v>0</v>
      </c>
      <c r="CQ110" s="94">
        <f t="shared" si="32"/>
        <v>0</v>
      </c>
      <c r="CR110" s="94">
        <f t="shared" si="32"/>
        <v>0</v>
      </c>
      <c r="CS110" s="94">
        <f t="shared" si="32"/>
        <v>0</v>
      </c>
      <c r="CT110" s="94">
        <f t="shared" si="32"/>
        <v>0</v>
      </c>
      <c r="CU110" s="94">
        <f t="shared" si="32"/>
        <v>0</v>
      </c>
      <c r="CV110" s="94">
        <f t="shared" si="32"/>
        <v>0</v>
      </c>
      <c r="CW110" s="94">
        <f t="shared" si="32"/>
        <v>0</v>
      </c>
      <c r="CX110" s="94">
        <f t="shared" si="32"/>
        <v>0</v>
      </c>
    </row>
    <row r="111" spans="1:102">
      <c r="A111" s="86" t="s">
        <v>50</v>
      </c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2" ht="15">
      <c r="A112" s="107" t="s">
        <v>51</v>
      </c>
      <c r="B112" s="135">
        <f>B57</f>
        <v>787</v>
      </c>
      <c r="C112" s="135">
        <f>B58</f>
        <v>829</v>
      </c>
      <c r="D112" s="75">
        <f t="shared" ref="D112:BO112" si="33">$B62*C112/100+$B63*C114/100+C109*10</f>
        <v>920.6496639076604</v>
      </c>
      <c r="E112" s="75">
        <f t="shared" si="33"/>
        <v>1014.4822927619681</v>
      </c>
      <c r="F112" s="75">
        <f t="shared" si="33"/>
        <v>1091.8327443800142</v>
      </c>
      <c r="G112" s="75">
        <f t="shared" si="33"/>
        <v>1142.9951544775877</v>
      </c>
      <c r="H112" s="75">
        <f t="shared" si="33"/>
        <v>1170.4678377363887</v>
      </c>
      <c r="I112" s="75">
        <f t="shared" si="33"/>
        <v>1190.2948015690317</v>
      </c>
      <c r="J112" s="75">
        <f t="shared" si="33"/>
        <v>1208.0113387072299</v>
      </c>
      <c r="K112" s="75">
        <f t="shared" si="33"/>
        <v>1220.6821810350918</v>
      </c>
      <c r="L112" s="75">
        <f t="shared" si="33"/>
        <v>1230.3932485089831</v>
      </c>
      <c r="M112" s="75">
        <f t="shared" si="33"/>
        <v>1238.7069623135324</v>
      </c>
      <c r="N112" s="75">
        <f t="shared" si="33"/>
        <v>1246.3780356420632</v>
      </c>
      <c r="O112" s="75">
        <f t="shared" si="33"/>
        <v>1253.7846304908919</v>
      </c>
      <c r="P112" s="75">
        <f t="shared" si="33"/>
        <v>1261.0674897003598</v>
      </c>
      <c r="Q112" s="75">
        <f t="shared" si="33"/>
        <v>1268.5532645193739</v>
      </c>
      <c r="R112" s="75">
        <f t="shared" si="33"/>
        <v>1276.463225427362</v>
      </c>
      <c r="S112" s="75">
        <f t="shared" si="33"/>
        <v>1284.9487566371899</v>
      </c>
      <c r="T112" s="75">
        <f t="shared" si="33"/>
        <v>1294.1850800322609</v>
      </c>
      <c r="U112" s="75">
        <f t="shared" si="33"/>
        <v>1304.1362509432222</v>
      </c>
      <c r="V112" s="75">
        <f t="shared" si="33"/>
        <v>1314.822810345046</v>
      </c>
      <c r="W112" s="75">
        <f t="shared" si="33"/>
        <v>1326.3602384872852</v>
      </c>
      <c r="X112" s="75">
        <f t="shared" si="33"/>
        <v>1347.6618328193963</v>
      </c>
      <c r="Y112" s="75">
        <f t="shared" si="33"/>
        <v>1378.4529886181244</v>
      </c>
      <c r="Z112" s="75">
        <f t="shared" si="33"/>
        <v>1419.0242545510955</v>
      </c>
      <c r="AA112" s="75">
        <f t="shared" si="33"/>
        <v>1469.8604362115382</v>
      </c>
      <c r="AB112" s="75">
        <f t="shared" si="33"/>
        <v>1449.0712168359998</v>
      </c>
      <c r="AC112" s="75">
        <f t="shared" si="33"/>
        <v>1402.1707571576635</v>
      </c>
      <c r="AD112" s="75">
        <f t="shared" si="33"/>
        <v>1362.8184518194873</v>
      </c>
      <c r="AE112" s="75">
        <f t="shared" si="33"/>
        <v>1329.7454966322259</v>
      </c>
      <c r="AF112" s="75">
        <f t="shared" si="33"/>
        <v>1301.8965644703549</v>
      </c>
      <c r="AG112" s="75">
        <f t="shared" si="33"/>
        <v>1278.3938958258841</v>
      </c>
      <c r="AH112" s="75">
        <f t="shared" si="33"/>
        <v>1258.5074279212633</v>
      </c>
      <c r="AI112" s="75">
        <f t="shared" si="33"/>
        <v>1241.6299473038512</v>
      </c>
      <c r="AJ112" s="75">
        <f t="shared" si="33"/>
        <v>1227.2564214038791</v>
      </c>
      <c r="AK112" s="75">
        <f t="shared" si="33"/>
        <v>1214.9668064537793</v>
      </c>
      <c r="AL112" s="75">
        <f t="shared" si="33"/>
        <v>1204.4117472465216</v>
      </c>
      <c r="AM112" s="75">
        <f t="shared" si="33"/>
        <v>1195.3006824553381</v>
      </c>
      <c r="AN112" s="75">
        <f t="shared" si="33"/>
        <v>1187.3919509769028</v>
      </c>
      <c r="AO112" s="75">
        <f t="shared" si="33"/>
        <v>1180.4845627659654</v>
      </c>
      <c r="AP112" s="75">
        <f t="shared" si="33"/>
        <v>1174.4113542079331</v>
      </c>
      <c r="AQ112" s="75">
        <f t="shared" si="33"/>
        <v>1169.0332951461662</v>
      </c>
      <c r="AR112" s="75">
        <f t="shared" si="33"/>
        <v>1164.2347538399597</v>
      </c>
      <c r="AS112" s="75">
        <f t="shared" si="33"/>
        <v>1159.9195587062479</v>
      </c>
      <c r="AT112" s="75">
        <f t="shared" si="33"/>
        <v>1156.0077227989168</v>
      </c>
      <c r="AU112" s="75">
        <f t="shared" si="33"/>
        <v>1152.4327195243616</v>
      </c>
      <c r="AV112" s="75">
        <f t="shared" si="33"/>
        <v>1149.1392168462271</v>
      </c>
      <c r="AW112" s="75">
        <f t="shared" si="33"/>
        <v>1146.0811928331652</v>
      </c>
      <c r="AX112" s="75">
        <f t="shared" si="33"/>
        <v>1143.2203683809262</v>
      </c>
      <c r="AY112" s="75">
        <f t="shared" si="33"/>
        <v>1140.5249037351846</v>
      </c>
      <c r="AZ112" s="75">
        <f t="shared" si="33"/>
        <v>1137.9683144210408</v>
      </c>
      <c r="BA112" s="75">
        <f t="shared" si="33"/>
        <v>1135.528569654391</v>
      </c>
      <c r="BB112" s="75">
        <f t="shared" si="33"/>
        <v>1133.1873425232477</v>
      </c>
      <c r="BC112" s="75">
        <f t="shared" si="33"/>
        <v>1130.9293863948769</v>
      </c>
      <c r="BD112" s="75">
        <f t="shared" si="33"/>
        <v>1128.7420163030595</v>
      </c>
      <c r="BE112" s="75">
        <f t="shared" si="33"/>
        <v>1126.6146776450696</v>
      </c>
      <c r="BF112" s="75">
        <f t="shared" si="33"/>
        <v>1124.5385874917238</v>
      </c>
      <c r="BG112" s="75">
        <f t="shared" si="33"/>
        <v>1122.5064362872765</v>
      </c>
      <c r="BH112" s="75">
        <f t="shared" si="33"/>
        <v>1120.5121397731659</v>
      </c>
      <c r="BI112" s="75">
        <f t="shared" si="33"/>
        <v>1118.550632680676</v>
      </c>
      <c r="BJ112" s="75">
        <f t="shared" si="33"/>
        <v>1116.6176971607017</v>
      </c>
      <c r="BK112" s="75" t="e">
        <f t="shared" si="33"/>
        <v>#REF!</v>
      </c>
      <c r="BL112" s="75" t="e">
        <f t="shared" si="33"/>
        <v>#REF!</v>
      </c>
      <c r="BM112" s="75" t="e">
        <f t="shared" si="33"/>
        <v>#REF!</v>
      </c>
      <c r="BN112" s="75" t="e">
        <f t="shared" si="33"/>
        <v>#REF!</v>
      </c>
      <c r="BO112" s="75" t="e">
        <f t="shared" si="33"/>
        <v>#REF!</v>
      </c>
      <c r="BP112" s="75" t="e">
        <f t="shared" ref="BP112:CX112" si="34">$B62*BO112/100+$B63*BO114/100+BO109*10</f>
        <v>#REF!</v>
      </c>
      <c r="BQ112" s="75" t="e">
        <f t="shared" si="34"/>
        <v>#REF!</v>
      </c>
      <c r="BR112" s="75" t="e">
        <f t="shared" si="34"/>
        <v>#REF!</v>
      </c>
      <c r="BS112" s="75" t="e">
        <f t="shared" si="34"/>
        <v>#REF!</v>
      </c>
      <c r="BT112" s="75" t="e">
        <f t="shared" si="34"/>
        <v>#REF!</v>
      </c>
      <c r="BU112" s="75" t="e">
        <f t="shared" si="34"/>
        <v>#REF!</v>
      </c>
      <c r="BV112" s="75" t="e">
        <f t="shared" si="34"/>
        <v>#REF!</v>
      </c>
      <c r="BW112" s="75" t="e">
        <f t="shared" si="34"/>
        <v>#REF!</v>
      </c>
      <c r="BX112" s="75" t="e">
        <f t="shared" si="34"/>
        <v>#REF!</v>
      </c>
      <c r="BY112" s="75" t="e">
        <f t="shared" si="34"/>
        <v>#REF!</v>
      </c>
      <c r="BZ112" s="75" t="e">
        <f t="shared" si="34"/>
        <v>#REF!</v>
      </c>
      <c r="CA112" s="75" t="e">
        <f t="shared" si="34"/>
        <v>#REF!</v>
      </c>
      <c r="CB112" s="75" t="e">
        <f t="shared" si="34"/>
        <v>#REF!</v>
      </c>
      <c r="CC112" s="75" t="e">
        <f t="shared" si="34"/>
        <v>#REF!</v>
      </c>
      <c r="CD112" s="75" t="e">
        <f t="shared" si="34"/>
        <v>#REF!</v>
      </c>
      <c r="CE112" s="75" t="e">
        <f t="shared" si="34"/>
        <v>#REF!</v>
      </c>
      <c r="CF112" s="75" t="e">
        <f t="shared" si="34"/>
        <v>#REF!</v>
      </c>
      <c r="CG112" s="75" t="e">
        <f t="shared" si="34"/>
        <v>#REF!</v>
      </c>
      <c r="CH112" s="75" t="e">
        <f t="shared" si="34"/>
        <v>#REF!</v>
      </c>
      <c r="CI112" s="75" t="e">
        <f t="shared" si="34"/>
        <v>#REF!</v>
      </c>
      <c r="CJ112" s="75" t="e">
        <f t="shared" si="34"/>
        <v>#REF!</v>
      </c>
      <c r="CK112" s="75" t="e">
        <f t="shared" si="34"/>
        <v>#REF!</v>
      </c>
      <c r="CL112" s="75" t="e">
        <f t="shared" si="34"/>
        <v>#REF!</v>
      </c>
      <c r="CM112" s="75" t="e">
        <f t="shared" si="34"/>
        <v>#REF!</v>
      </c>
      <c r="CN112" s="75" t="e">
        <f t="shared" si="34"/>
        <v>#REF!</v>
      </c>
      <c r="CO112" s="75" t="e">
        <f t="shared" si="34"/>
        <v>#REF!</v>
      </c>
      <c r="CP112" s="75" t="e">
        <f t="shared" si="34"/>
        <v>#REF!</v>
      </c>
      <c r="CQ112" s="75" t="e">
        <f t="shared" si="34"/>
        <v>#REF!</v>
      </c>
      <c r="CR112" s="75" t="e">
        <f t="shared" si="34"/>
        <v>#REF!</v>
      </c>
      <c r="CS112" s="75" t="e">
        <f t="shared" si="34"/>
        <v>#REF!</v>
      </c>
      <c r="CT112" s="75" t="e">
        <f t="shared" si="34"/>
        <v>#REF!</v>
      </c>
      <c r="CU112" s="75" t="e">
        <f t="shared" si="34"/>
        <v>#REF!</v>
      </c>
      <c r="CV112" s="75" t="e">
        <f t="shared" si="34"/>
        <v>#REF!</v>
      </c>
      <c r="CW112" s="75" t="e">
        <f t="shared" si="34"/>
        <v>#REF!</v>
      </c>
      <c r="CX112" s="75" t="e">
        <f t="shared" si="34"/>
        <v>#REF!</v>
      </c>
    </row>
    <row r="113" spans="1:102" ht="15">
      <c r="A113" s="107" t="s">
        <v>105</v>
      </c>
      <c r="B113" s="75">
        <f>+B112/2.13</f>
        <v>369.48356807511738</v>
      </c>
      <c r="C113" s="75">
        <f t="shared" ref="C113:BN113" si="35">+C112/2.13</f>
        <v>389.20187793427232</v>
      </c>
      <c r="D113" s="75">
        <f t="shared" si="35"/>
        <v>432.22988915852602</v>
      </c>
      <c r="E113" s="75">
        <f t="shared" si="35"/>
        <v>476.28276655491464</v>
      </c>
      <c r="F113" s="75">
        <f t="shared" si="35"/>
        <v>512.59753257277669</v>
      </c>
      <c r="G113" s="75">
        <f t="shared" si="35"/>
        <v>536.61744341670783</v>
      </c>
      <c r="H113" s="75">
        <f t="shared" si="35"/>
        <v>549.51541677764726</v>
      </c>
      <c r="I113" s="75">
        <f t="shared" si="35"/>
        <v>558.82385050189282</v>
      </c>
      <c r="J113" s="75">
        <f t="shared" si="35"/>
        <v>567.14147357146953</v>
      </c>
      <c r="K113" s="75">
        <f t="shared" si="35"/>
        <v>573.09022583807132</v>
      </c>
      <c r="L113" s="75">
        <f t="shared" si="35"/>
        <v>577.64941244553199</v>
      </c>
      <c r="M113" s="75">
        <f t="shared" si="35"/>
        <v>581.55256446644717</v>
      </c>
      <c r="N113" s="75">
        <f t="shared" si="35"/>
        <v>585.15400734369166</v>
      </c>
      <c r="O113" s="75">
        <f t="shared" si="35"/>
        <v>588.63128192060651</v>
      </c>
      <c r="P113" s="75">
        <f t="shared" si="35"/>
        <v>592.05046464805628</v>
      </c>
      <c r="Q113" s="75">
        <f t="shared" si="35"/>
        <v>595.56491291989391</v>
      </c>
      <c r="R113" s="75">
        <f t="shared" si="35"/>
        <v>599.27850959031082</v>
      </c>
      <c r="S113" s="75">
        <f t="shared" si="35"/>
        <v>603.26232705971358</v>
      </c>
      <c r="T113" s="75">
        <f t="shared" si="35"/>
        <v>607.59862912312724</v>
      </c>
      <c r="U113" s="75">
        <f t="shared" si="35"/>
        <v>612.27054034893069</v>
      </c>
      <c r="V113" s="75">
        <f t="shared" si="35"/>
        <v>617.28770438734557</v>
      </c>
      <c r="W113" s="75">
        <f t="shared" si="35"/>
        <v>622.70433731797425</v>
      </c>
      <c r="X113" s="75">
        <f t="shared" si="35"/>
        <v>632.7050858307025</v>
      </c>
      <c r="Y113" s="75">
        <f t="shared" si="35"/>
        <v>647.16102752024619</v>
      </c>
      <c r="Z113" s="75">
        <f t="shared" si="35"/>
        <v>666.20857021178199</v>
      </c>
      <c r="AA113" s="75">
        <f t="shared" si="35"/>
        <v>690.07532216504148</v>
      </c>
      <c r="AB113" s="75">
        <f t="shared" si="35"/>
        <v>680.31512527511734</v>
      </c>
      <c r="AC113" s="75">
        <f t="shared" si="35"/>
        <v>658.29613012096877</v>
      </c>
      <c r="AD113" s="75">
        <f t="shared" si="35"/>
        <v>639.82086939882038</v>
      </c>
      <c r="AE113" s="75">
        <f t="shared" si="35"/>
        <v>624.29366039071647</v>
      </c>
      <c r="AF113" s="75">
        <f t="shared" si="35"/>
        <v>611.2190443522793</v>
      </c>
      <c r="AG113" s="75">
        <f t="shared" si="35"/>
        <v>600.184927617786</v>
      </c>
      <c r="AH113" s="75">
        <f t="shared" si="35"/>
        <v>590.84855770951333</v>
      </c>
      <c r="AI113" s="75">
        <f t="shared" si="35"/>
        <v>582.924857889132</v>
      </c>
      <c r="AJ113" s="75">
        <f t="shared" si="35"/>
        <v>576.17672366379304</v>
      </c>
      <c r="AK113" s="75">
        <f t="shared" si="35"/>
        <v>570.40695138675085</v>
      </c>
      <c r="AL113" s="75">
        <f t="shared" si="35"/>
        <v>565.4515245288834</v>
      </c>
      <c r="AM113" s="75">
        <f t="shared" si="35"/>
        <v>561.17402932175503</v>
      </c>
      <c r="AN113" s="75">
        <f t="shared" si="35"/>
        <v>557.46100984831116</v>
      </c>
      <c r="AO113" s="75">
        <f t="shared" si="35"/>
        <v>554.21810458496032</v>
      </c>
      <c r="AP113" s="75">
        <f t="shared" si="35"/>
        <v>551.366832961471</v>
      </c>
      <c r="AQ113" s="75">
        <f t="shared" si="35"/>
        <v>548.84192260383395</v>
      </c>
      <c r="AR113" s="75">
        <f t="shared" si="35"/>
        <v>546.58908630984024</v>
      </c>
      <c r="AS113" s="75">
        <f t="shared" si="35"/>
        <v>544.56317310152485</v>
      </c>
      <c r="AT113" s="75">
        <f t="shared" si="35"/>
        <v>542.72663042202669</v>
      </c>
      <c r="AU113" s="75">
        <f t="shared" si="35"/>
        <v>541.04822512880833</v>
      </c>
      <c r="AV113" s="75">
        <f t="shared" si="35"/>
        <v>539.50197974001276</v>
      </c>
      <c r="AW113" s="75">
        <f t="shared" si="35"/>
        <v>538.06628771510111</v>
      </c>
      <c r="AX113" s="75">
        <f t="shared" si="35"/>
        <v>536.72317764362731</v>
      </c>
      <c r="AY113" s="75">
        <f t="shared" si="35"/>
        <v>535.45770128412425</v>
      </c>
      <c r="AZ113" s="75">
        <f t="shared" si="35"/>
        <v>534.25742461081734</v>
      </c>
      <c r="BA113" s="75">
        <f t="shared" si="35"/>
        <v>533.112004532578</v>
      </c>
      <c r="BB113" s="75">
        <f t="shared" si="35"/>
        <v>532.01283686537454</v>
      </c>
      <c r="BC113" s="75">
        <f t="shared" si="35"/>
        <v>530.9527635656699</v>
      </c>
      <c r="BD113" s="75">
        <f t="shared" si="35"/>
        <v>529.92582925026272</v>
      </c>
      <c r="BE113" s="75">
        <f t="shared" si="35"/>
        <v>528.92707870660547</v>
      </c>
      <c r="BF113" s="75">
        <f t="shared" si="35"/>
        <v>527.9523884937671</v>
      </c>
      <c r="BG113" s="75">
        <f t="shared" si="35"/>
        <v>526.99832689543507</v>
      </c>
      <c r="BH113" s="75">
        <f t="shared" si="35"/>
        <v>526.06203745219057</v>
      </c>
      <c r="BI113" s="75">
        <f t="shared" si="35"/>
        <v>525.14114210360378</v>
      </c>
      <c r="BJ113" s="75">
        <f t="shared" si="35"/>
        <v>524.23366063882713</v>
      </c>
      <c r="BK113" s="75" t="e">
        <f t="shared" si="35"/>
        <v>#REF!</v>
      </c>
      <c r="BL113" s="75" t="e">
        <f t="shared" si="35"/>
        <v>#REF!</v>
      </c>
      <c r="BM113" s="75" t="e">
        <f t="shared" si="35"/>
        <v>#REF!</v>
      </c>
      <c r="BN113" s="75" t="e">
        <f t="shared" si="35"/>
        <v>#REF!</v>
      </c>
      <c r="BO113" s="75" t="e">
        <f t="shared" ref="BO113:CX113" si="36">+BO112/2.13</f>
        <v>#REF!</v>
      </c>
      <c r="BP113" s="75" t="e">
        <f t="shared" si="36"/>
        <v>#REF!</v>
      </c>
      <c r="BQ113" s="75" t="e">
        <f t="shared" si="36"/>
        <v>#REF!</v>
      </c>
      <c r="BR113" s="75" t="e">
        <f t="shared" si="36"/>
        <v>#REF!</v>
      </c>
      <c r="BS113" s="75" t="e">
        <f t="shared" si="36"/>
        <v>#REF!</v>
      </c>
      <c r="BT113" s="75" t="e">
        <f t="shared" si="36"/>
        <v>#REF!</v>
      </c>
      <c r="BU113" s="75" t="e">
        <f t="shared" si="36"/>
        <v>#REF!</v>
      </c>
      <c r="BV113" s="75" t="e">
        <f t="shared" si="36"/>
        <v>#REF!</v>
      </c>
      <c r="BW113" s="75" t="e">
        <f t="shared" si="36"/>
        <v>#REF!</v>
      </c>
      <c r="BX113" s="75" t="e">
        <f t="shared" si="36"/>
        <v>#REF!</v>
      </c>
      <c r="BY113" s="75" t="e">
        <f t="shared" si="36"/>
        <v>#REF!</v>
      </c>
      <c r="BZ113" s="75" t="e">
        <f t="shared" si="36"/>
        <v>#REF!</v>
      </c>
      <c r="CA113" s="75" t="e">
        <f t="shared" si="36"/>
        <v>#REF!</v>
      </c>
      <c r="CB113" s="75" t="e">
        <f t="shared" si="36"/>
        <v>#REF!</v>
      </c>
      <c r="CC113" s="75" t="e">
        <f t="shared" si="36"/>
        <v>#REF!</v>
      </c>
      <c r="CD113" s="75" t="e">
        <f t="shared" si="36"/>
        <v>#REF!</v>
      </c>
      <c r="CE113" s="75" t="e">
        <f t="shared" si="36"/>
        <v>#REF!</v>
      </c>
      <c r="CF113" s="75" t="e">
        <f t="shared" si="36"/>
        <v>#REF!</v>
      </c>
      <c r="CG113" s="75" t="e">
        <f t="shared" si="36"/>
        <v>#REF!</v>
      </c>
      <c r="CH113" s="75" t="e">
        <f t="shared" si="36"/>
        <v>#REF!</v>
      </c>
      <c r="CI113" s="75" t="e">
        <f t="shared" si="36"/>
        <v>#REF!</v>
      </c>
      <c r="CJ113" s="75" t="e">
        <f t="shared" si="36"/>
        <v>#REF!</v>
      </c>
      <c r="CK113" s="75" t="e">
        <f t="shared" si="36"/>
        <v>#REF!</v>
      </c>
      <c r="CL113" s="75" t="e">
        <f t="shared" si="36"/>
        <v>#REF!</v>
      </c>
      <c r="CM113" s="75" t="e">
        <f t="shared" si="36"/>
        <v>#REF!</v>
      </c>
      <c r="CN113" s="75" t="e">
        <f t="shared" si="36"/>
        <v>#REF!</v>
      </c>
      <c r="CO113" s="75" t="e">
        <f t="shared" si="36"/>
        <v>#REF!</v>
      </c>
      <c r="CP113" s="75" t="e">
        <f t="shared" si="36"/>
        <v>#REF!</v>
      </c>
      <c r="CQ113" s="75" t="e">
        <f t="shared" si="36"/>
        <v>#REF!</v>
      </c>
      <c r="CR113" s="75" t="e">
        <f t="shared" si="36"/>
        <v>#REF!</v>
      </c>
      <c r="CS113" s="75" t="e">
        <f t="shared" si="36"/>
        <v>#REF!</v>
      </c>
      <c r="CT113" s="75" t="e">
        <f t="shared" si="36"/>
        <v>#REF!</v>
      </c>
      <c r="CU113" s="75" t="e">
        <f t="shared" si="36"/>
        <v>#REF!</v>
      </c>
      <c r="CV113" s="75" t="e">
        <f t="shared" si="36"/>
        <v>#REF!</v>
      </c>
      <c r="CW113" s="75" t="e">
        <f t="shared" si="36"/>
        <v>#REF!</v>
      </c>
      <c r="CX113" s="75" t="e">
        <f t="shared" si="36"/>
        <v>#REF!</v>
      </c>
    </row>
    <row r="114" spans="1:102" ht="15">
      <c r="A114" s="107" t="s">
        <v>52</v>
      </c>
      <c r="B114" s="75">
        <f>B59</f>
        <v>1600</v>
      </c>
      <c r="C114" s="75">
        <f t="shared" ref="C114:BN114" si="37">B112*$B64/100+B114*$B65/100+B115*$B66/100</f>
        <v>1618.6835000000001</v>
      </c>
      <c r="D114" s="75">
        <f t="shared" si="37"/>
        <v>1641.4350800350003</v>
      </c>
      <c r="E114" s="75">
        <f t="shared" si="37"/>
        <v>1674.0010666749918</v>
      </c>
      <c r="F114" s="75">
        <f t="shared" si="37"/>
        <v>1716.1327589829029</v>
      </c>
      <c r="G114" s="75">
        <f t="shared" si="37"/>
        <v>1765.3546180967617</v>
      </c>
      <c r="H114" s="75">
        <f t="shared" si="37"/>
        <v>1818.1552642629661</v>
      </c>
      <c r="I114" s="75">
        <f t="shared" si="37"/>
        <v>1871.505874162089</v>
      </c>
      <c r="J114" s="75">
        <f t="shared" si="37"/>
        <v>1924.4605386122273</v>
      </c>
      <c r="K114" s="75">
        <f t="shared" si="37"/>
        <v>1976.7868105875275</v>
      </c>
      <c r="L114" s="75">
        <f t="shared" si="37"/>
        <v>2027.9121057972766</v>
      </c>
      <c r="M114" s="75">
        <f t="shared" si="37"/>
        <v>2077.5439451273851</v>
      </c>
      <c r="N114" s="75">
        <f t="shared" si="37"/>
        <v>2125.5925559690768</v>
      </c>
      <c r="O114" s="75">
        <f t="shared" si="37"/>
        <v>2172.0633973200834</v>
      </c>
      <c r="P114" s="75">
        <f t="shared" si="37"/>
        <v>2217.0070174558628</v>
      </c>
      <c r="Q114" s="75">
        <f t="shared" si="37"/>
        <v>2260.4882172098974</v>
      </c>
      <c r="R114" s="75">
        <f t="shared" si="37"/>
        <v>2302.607617473695</v>
      </c>
      <c r="S114" s="75">
        <f t="shared" si="37"/>
        <v>2343.4871496760293</v>
      </c>
      <c r="T114" s="75">
        <f t="shared" si="37"/>
        <v>2383.2605608121253</v>
      </c>
      <c r="U114" s="75">
        <f t="shared" si="37"/>
        <v>2422.0756595432126</v>
      </c>
      <c r="V114" s="75">
        <f t="shared" si="37"/>
        <v>2460.0682449462183</v>
      </c>
      <c r="W114" s="75">
        <f t="shared" si="37"/>
        <v>2497.3695103273344</v>
      </c>
      <c r="X114" s="75">
        <f t="shared" si="37"/>
        <v>2534.1176761312995</v>
      </c>
      <c r="Y114" s="75">
        <f t="shared" si="37"/>
        <v>2571.5133628074659</v>
      </c>
      <c r="Z114" s="75">
        <f t="shared" si="37"/>
        <v>2610.6617557731847</v>
      </c>
      <c r="AA114" s="75">
        <f t="shared" si="37"/>
        <v>2652.645394763736</v>
      </c>
      <c r="AB114" s="75">
        <f t="shared" si="37"/>
        <v>2698.5486672873949</v>
      </c>
      <c r="AC114" s="75">
        <f t="shared" si="37"/>
        <v>2739.5727018391972</v>
      </c>
      <c r="AD114" s="75">
        <f t="shared" si="37"/>
        <v>2772.8382340581429</v>
      </c>
      <c r="AE114" s="75">
        <f t="shared" si="37"/>
        <v>2799.6549454338924</v>
      </c>
      <c r="AF114" s="75">
        <f t="shared" si="37"/>
        <v>2821.1120759214109</v>
      </c>
      <c r="AG114" s="75">
        <f t="shared" si="37"/>
        <v>2838.1155178992913</v>
      </c>
      <c r="AH114" s="75">
        <f t="shared" si="37"/>
        <v>2851.4186697945861</v>
      </c>
      <c r="AI114" s="75">
        <f t="shared" si="37"/>
        <v>2861.6480988879266</v>
      </c>
      <c r="AJ114" s="75">
        <f t="shared" si="37"/>
        <v>2869.3248863631834</v>
      </c>
      <c r="AK114" s="75">
        <f t="shared" si="37"/>
        <v>2874.8823808699531</v>
      </c>
      <c r="AL114" s="75">
        <f t="shared" si="37"/>
        <v>2878.6809647436339</v>
      </c>
      <c r="AM114" s="75">
        <f t="shared" si="37"/>
        <v>2881.020335431936</v>
      </c>
      <c r="AN114" s="75">
        <f t="shared" si="37"/>
        <v>2882.1497201594766</v>
      </c>
      <c r="AO114" s="75">
        <f t="shared" si="37"/>
        <v>2882.2763715538244</v>
      </c>
      <c r="AP114" s="75">
        <f t="shared" si="37"/>
        <v>2881.5726334692135</v>
      </c>
      <c r="AQ114" s="75">
        <f t="shared" si="37"/>
        <v>2880.1818175913854</v>
      </c>
      <c r="AR114" s="75">
        <f t="shared" si="37"/>
        <v>2878.2230909357063</v>
      </c>
      <c r="AS114" s="75">
        <f t="shared" si="37"/>
        <v>2875.795540685474</v>
      </c>
      <c r="AT114" s="75">
        <f t="shared" si="37"/>
        <v>2872.9815548141037</v>
      </c>
      <c r="AU114" s="75">
        <f t="shared" si="37"/>
        <v>2869.849633641611</v>
      </c>
      <c r="AV114" s="75">
        <f t="shared" si="37"/>
        <v>2866.4567281006662</v>
      </c>
      <c r="AW114" s="75">
        <f t="shared" si="37"/>
        <v>2862.8501843715335</v>
      </c>
      <c r="AX114" s="75">
        <f t="shared" si="37"/>
        <v>2859.0693611404436</v>
      </c>
      <c r="AY114" s="75">
        <f t="shared" si="37"/>
        <v>2855.1469745863046</v>
      </c>
      <c r="AZ114" s="75">
        <f t="shared" si="37"/>
        <v>2851.110216926962</v>
      </c>
      <c r="BA114" s="75">
        <f t="shared" si="37"/>
        <v>2846.9816866428328</v>
      </c>
      <c r="BB114" s="75">
        <f t="shared" si="37"/>
        <v>2842.7801620802493</v>
      </c>
      <c r="BC114" s="75">
        <f t="shared" si="37"/>
        <v>2838.5212448009511</v>
      </c>
      <c r="BD114" s="75">
        <f t="shared" si="37"/>
        <v>2834.2178946061322</v>
      </c>
      <c r="BE114" s="75">
        <f t="shared" si="37"/>
        <v>2829.8808744723378</v>
      </c>
      <c r="BF114" s="75">
        <f t="shared" si="37"/>
        <v>2825.5191205665928</v>
      </c>
      <c r="BG114" s="75">
        <f t="shared" si="37"/>
        <v>2821.1400499548672</v>
      </c>
      <c r="BH114" s="75">
        <f t="shared" si="37"/>
        <v>2816.7498164945018</v>
      </c>
      <c r="BI114" s="75">
        <f t="shared" si="37"/>
        <v>2812.3535236351195</v>
      </c>
      <c r="BJ114" s="75">
        <f t="shared" si="37"/>
        <v>2807.9554013837383</v>
      </c>
      <c r="BK114" s="75">
        <f t="shared" si="37"/>
        <v>2803.5589534682385</v>
      </c>
      <c r="BL114" s="75" t="e">
        <f t="shared" si="37"/>
        <v>#REF!</v>
      </c>
      <c r="BM114" s="75" t="e">
        <f t="shared" si="37"/>
        <v>#REF!</v>
      </c>
      <c r="BN114" s="75" t="e">
        <f t="shared" si="37"/>
        <v>#REF!</v>
      </c>
      <c r="BO114" s="75" t="e">
        <f t="shared" ref="BO114:CX114" si="38">BN112*$B64/100+BN114*$B65/100+BN115*$B66/100</f>
        <v>#REF!</v>
      </c>
      <c r="BP114" s="75" t="e">
        <f t="shared" si="38"/>
        <v>#REF!</v>
      </c>
      <c r="BQ114" s="75" t="e">
        <f t="shared" si="38"/>
        <v>#REF!</v>
      </c>
      <c r="BR114" s="75" t="e">
        <f t="shared" si="38"/>
        <v>#REF!</v>
      </c>
      <c r="BS114" s="75" t="e">
        <f t="shared" si="38"/>
        <v>#REF!</v>
      </c>
      <c r="BT114" s="75" t="e">
        <f t="shared" si="38"/>
        <v>#REF!</v>
      </c>
      <c r="BU114" s="75" t="e">
        <f t="shared" si="38"/>
        <v>#REF!</v>
      </c>
      <c r="BV114" s="75" t="e">
        <f t="shared" si="38"/>
        <v>#REF!</v>
      </c>
      <c r="BW114" s="75" t="e">
        <f t="shared" si="38"/>
        <v>#REF!</v>
      </c>
      <c r="BX114" s="75" t="e">
        <f t="shared" si="38"/>
        <v>#REF!</v>
      </c>
      <c r="BY114" s="75" t="e">
        <f t="shared" si="38"/>
        <v>#REF!</v>
      </c>
      <c r="BZ114" s="75" t="e">
        <f t="shared" si="38"/>
        <v>#REF!</v>
      </c>
      <c r="CA114" s="75" t="e">
        <f t="shared" si="38"/>
        <v>#REF!</v>
      </c>
      <c r="CB114" s="75" t="e">
        <f t="shared" si="38"/>
        <v>#REF!</v>
      </c>
      <c r="CC114" s="75" t="e">
        <f t="shared" si="38"/>
        <v>#REF!</v>
      </c>
      <c r="CD114" s="75" t="e">
        <f t="shared" si="38"/>
        <v>#REF!</v>
      </c>
      <c r="CE114" s="75" t="e">
        <f t="shared" si="38"/>
        <v>#REF!</v>
      </c>
      <c r="CF114" s="75" t="e">
        <f t="shared" si="38"/>
        <v>#REF!</v>
      </c>
      <c r="CG114" s="75" t="e">
        <f t="shared" si="38"/>
        <v>#REF!</v>
      </c>
      <c r="CH114" s="75" t="e">
        <f t="shared" si="38"/>
        <v>#REF!</v>
      </c>
      <c r="CI114" s="75" t="e">
        <f t="shared" si="38"/>
        <v>#REF!</v>
      </c>
      <c r="CJ114" s="75" t="e">
        <f t="shared" si="38"/>
        <v>#REF!</v>
      </c>
      <c r="CK114" s="75" t="e">
        <f t="shared" si="38"/>
        <v>#REF!</v>
      </c>
      <c r="CL114" s="75" t="e">
        <f t="shared" si="38"/>
        <v>#REF!</v>
      </c>
      <c r="CM114" s="75" t="e">
        <f t="shared" si="38"/>
        <v>#REF!</v>
      </c>
      <c r="CN114" s="75" t="e">
        <f t="shared" si="38"/>
        <v>#REF!</v>
      </c>
      <c r="CO114" s="75" t="e">
        <f t="shared" si="38"/>
        <v>#REF!</v>
      </c>
      <c r="CP114" s="75" t="e">
        <f t="shared" si="38"/>
        <v>#REF!</v>
      </c>
      <c r="CQ114" s="75" t="e">
        <f t="shared" si="38"/>
        <v>#REF!</v>
      </c>
      <c r="CR114" s="75" t="e">
        <f t="shared" si="38"/>
        <v>#REF!</v>
      </c>
      <c r="CS114" s="75" t="e">
        <f t="shared" si="38"/>
        <v>#REF!</v>
      </c>
      <c r="CT114" s="75" t="e">
        <f t="shared" si="38"/>
        <v>#REF!</v>
      </c>
      <c r="CU114" s="75" t="e">
        <f t="shared" si="38"/>
        <v>#REF!</v>
      </c>
      <c r="CV114" s="75" t="e">
        <f t="shared" si="38"/>
        <v>#REF!</v>
      </c>
      <c r="CW114" s="75" t="e">
        <f t="shared" si="38"/>
        <v>#REF!</v>
      </c>
      <c r="CX114" s="75" t="e">
        <f t="shared" si="38"/>
        <v>#REF!</v>
      </c>
    </row>
    <row r="115" spans="1:102" s="89" customFormat="1" ht="15">
      <c r="A115" s="113" t="s">
        <v>53</v>
      </c>
      <c r="B115" s="75">
        <f>B60</f>
        <v>10010</v>
      </c>
      <c r="C115" s="89">
        <f t="shared" ref="C115:BN115" si="39">($B67/100)*B114+($B68/100)*B115</f>
        <v>10010.4925</v>
      </c>
      <c r="D115" s="89">
        <f t="shared" si="39"/>
        <v>10011.078048125</v>
      </c>
      <c r="E115" s="89">
        <f t="shared" si="39"/>
        <v>10011.776914989081</v>
      </c>
      <c r="F115" s="89">
        <f t="shared" si="39"/>
        <v>10012.638087636213</v>
      </c>
      <c r="G115" s="89">
        <f t="shared" si="39"/>
        <v>10013.709272865401</v>
      </c>
      <c r="H115" s="89">
        <f t="shared" si="39"/>
        <v>10015.025764001235</v>
      </c>
      <c r="I115" s="89">
        <f t="shared" si="39"/>
        <v>10016.605270999549</v>
      </c>
      <c r="J115" s="89">
        <f t="shared" si="39"/>
        <v>10018.45034641711</v>
      </c>
      <c r="K115" s="89">
        <f t="shared" si="39"/>
        <v>10020.55881135036</v>
      </c>
      <c r="L115" s="89">
        <f t="shared" si="39"/>
        <v>10022.927326294785</v>
      </c>
      <c r="M115" s="89">
        <f t="shared" si="39"/>
        <v>10025.54969132905</v>
      </c>
      <c r="N115" s="89">
        <f t="shared" si="39"/>
        <v>10028.418248786189</v>
      </c>
      <c r="O115" s="89">
        <f t="shared" si="39"/>
        <v>10031.524897879444</v>
      </c>
      <c r="P115" s="89">
        <f t="shared" si="39"/>
        <v>10034.861571192634</v>
      </c>
      <c r="Q115" s="89">
        <f t="shared" si="39"/>
        <v>10038.420460101519</v>
      </c>
      <c r="R115" s="89">
        <f t="shared" si="39"/>
        <v>10042.194085842491</v>
      </c>
      <c r="S115" s="89">
        <f t="shared" si="39"/>
        <v>10046.175478365478</v>
      </c>
      <c r="T115" s="89">
        <f t="shared" si="39"/>
        <v>10050.358282505083</v>
      </c>
      <c r="U115" s="89">
        <f t="shared" si="39"/>
        <v>10054.736816597264</v>
      </c>
      <c r="V115" s="89">
        <f t="shared" si="39"/>
        <v>10059.30614228253</v>
      </c>
      <c r="W115" s="89">
        <f t="shared" si="39"/>
        <v>10064.06200390055</v>
      </c>
      <c r="X115" s="89">
        <f t="shared" si="39"/>
        <v>10069.000804949261</v>
      </c>
      <c r="Y115" s="89">
        <f t="shared" si="39"/>
        <v>10074.119642726206</v>
      </c>
      <c r="Z115" s="89">
        <f t="shared" si="39"/>
        <v>10079.421619808198</v>
      </c>
      <c r="AA115" s="89">
        <f t="shared" si="39"/>
        <v>10084.915362372207</v>
      </c>
      <c r="AB115" s="89">
        <f t="shared" si="39"/>
        <v>10090.614902824245</v>
      </c>
      <c r="AC115" s="89">
        <f t="shared" si="39"/>
        <v>10096.539684983563</v>
      </c>
      <c r="AD115" s="89">
        <f t="shared" si="39"/>
        <v>10102.665143729022</v>
      </c>
      <c r="AE115" s="89">
        <f t="shared" si="39"/>
        <v>10108.952336041515</v>
      </c>
      <c r="AF115" s="89">
        <f t="shared" si="39"/>
        <v>10115.368896516653</v>
      </c>
      <c r="AG115" s="89">
        <f t="shared" si="39"/>
        <v>10121.887930223871</v>
      </c>
      <c r="AH115" s="89">
        <f t="shared" si="39"/>
        <v>10128.487091865698</v>
      </c>
      <c r="AI115" s="89">
        <f t="shared" si="39"/>
        <v>10135.147819895772</v>
      </c>
      <c r="AJ115" s="89">
        <f t="shared" si="39"/>
        <v>10141.854699525289</v>
      </c>
      <c r="AK115" s="89">
        <f t="shared" si="39"/>
        <v>10148.594932932459</v>
      </c>
      <c r="AL115" s="89">
        <f t="shared" si="39"/>
        <v>10155.357898637109</v>
      </c>
      <c r="AM115" s="89">
        <f t="shared" si="39"/>
        <v>10162.134785036849</v>
      </c>
      <c r="AN115" s="89">
        <f t="shared" si="39"/>
        <v>10168.91828562523</v>
      </c>
      <c r="AO115" s="89">
        <f t="shared" si="39"/>
        <v>10175.702345511809</v>
      </c>
      <c r="AP115" s="89">
        <f t="shared" si="39"/>
        <v>10182.481950610445</v>
      </c>
      <c r="AQ115" s="89">
        <f t="shared" si="39"/>
        <v>10189.252952314833</v>
      </c>
      <c r="AR115" s="89">
        <f t="shared" si="39"/>
        <v>10196.011921688554</v>
      </c>
      <c r="AS115" s="89">
        <f t="shared" si="39"/>
        <v>10202.756028201966</v>
      </c>
      <c r="AT115" s="89">
        <f t="shared" si="39"/>
        <v>10209.482938884241</v>
      </c>
      <c r="AU115" s="89">
        <f t="shared" si="39"/>
        <v>10216.190734454147</v>
      </c>
      <c r="AV115" s="89">
        <f t="shared" si="39"/>
        <v>10222.877839571514</v>
      </c>
      <c r="AW115" s="89">
        <f t="shared" si="39"/>
        <v>10229.542964832339</v>
      </c>
      <c r="AX115" s="89">
        <f t="shared" si="39"/>
        <v>10236.185058530573</v>
      </c>
      <c r="AY115" s="89">
        <f t="shared" si="39"/>
        <v>10242.803266542376</v>
      </c>
      <c r="AZ115" s="89">
        <f t="shared" si="39"/>
        <v>10249.3968989654</v>
      </c>
      <c r="BA115" s="89">
        <f t="shared" si="39"/>
        <v>10255.96540237581</v>
      </c>
      <c r="BB115" s="89">
        <f t="shared" si="39"/>
        <v>10262.508336757242</v>
      </c>
      <c r="BC115" s="89">
        <f t="shared" si="39"/>
        <v>10269.025356315075</v>
      </c>
      <c r="BD115" s="89">
        <f t="shared" si="39"/>
        <v>10275.516193521844</v>
      </c>
      <c r="BE115" s="89">
        <f t="shared" si="39"/>
        <v>10281.980645849733</v>
      </c>
      <c r="BF115" s="89">
        <f t="shared" si="39"/>
        <v>10288.418564737707</v>
      </c>
      <c r="BG115" s="89">
        <f t="shared" si="39"/>
        <v>10294.829846416986</v>
      </c>
      <c r="BH115" s="89">
        <f t="shared" si="39"/>
        <v>10301.214424281947</v>
      </c>
      <c r="BI115" s="89">
        <f t="shared" si="39"/>
        <v>10307.572262546208</v>
      </c>
      <c r="BJ115" s="89">
        <f t="shared" si="39"/>
        <v>10313.903350967474</v>
      </c>
      <c r="BK115" s="89">
        <f t="shared" si="39"/>
        <v>10320.207700461167</v>
      </c>
      <c r="BL115" s="89">
        <f t="shared" si="39"/>
        <v>10326.485339453164</v>
      </c>
      <c r="BM115" s="89" t="e">
        <f t="shared" si="39"/>
        <v>#REF!</v>
      </c>
      <c r="BN115" s="89" t="e">
        <f t="shared" si="39"/>
        <v>#REF!</v>
      </c>
      <c r="BO115" s="89" t="e">
        <f t="shared" ref="BO115:CX115" si="40">($B67/100)*BN114+($B68/100)*BN115</f>
        <v>#REF!</v>
      </c>
      <c r="BP115" s="89" t="e">
        <f t="shared" si="40"/>
        <v>#REF!</v>
      </c>
      <c r="BQ115" s="89" t="e">
        <f t="shared" si="40"/>
        <v>#REF!</v>
      </c>
      <c r="BR115" s="89" t="e">
        <f t="shared" si="40"/>
        <v>#REF!</v>
      </c>
      <c r="BS115" s="89" t="e">
        <f t="shared" si="40"/>
        <v>#REF!</v>
      </c>
      <c r="BT115" s="89" t="e">
        <f t="shared" si="40"/>
        <v>#REF!</v>
      </c>
      <c r="BU115" s="89" t="e">
        <f t="shared" si="40"/>
        <v>#REF!</v>
      </c>
      <c r="BV115" s="89" t="e">
        <f t="shared" si="40"/>
        <v>#REF!</v>
      </c>
      <c r="BW115" s="89" t="e">
        <f t="shared" si="40"/>
        <v>#REF!</v>
      </c>
      <c r="BX115" s="89" t="e">
        <f t="shared" si="40"/>
        <v>#REF!</v>
      </c>
      <c r="BY115" s="89" t="e">
        <f t="shared" si="40"/>
        <v>#REF!</v>
      </c>
      <c r="BZ115" s="89" t="e">
        <f t="shared" si="40"/>
        <v>#REF!</v>
      </c>
      <c r="CA115" s="89" t="e">
        <f t="shared" si="40"/>
        <v>#REF!</v>
      </c>
      <c r="CB115" s="89" t="e">
        <f t="shared" si="40"/>
        <v>#REF!</v>
      </c>
      <c r="CC115" s="89" t="e">
        <f t="shared" si="40"/>
        <v>#REF!</v>
      </c>
      <c r="CD115" s="89" t="e">
        <f t="shared" si="40"/>
        <v>#REF!</v>
      </c>
      <c r="CE115" s="89" t="e">
        <f t="shared" si="40"/>
        <v>#REF!</v>
      </c>
      <c r="CF115" s="89" t="e">
        <f t="shared" si="40"/>
        <v>#REF!</v>
      </c>
      <c r="CG115" s="89" t="e">
        <f t="shared" si="40"/>
        <v>#REF!</v>
      </c>
      <c r="CH115" s="89" t="e">
        <f t="shared" si="40"/>
        <v>#REF!</v>
      </c>
      <c r="CI115" s="89" t="e">
        <f t="shared" si="40"/>
        <v>#REF!</v>
      </c>
      <c r="CJ115" s="89" t="e">
        <f t="shared" si="40"/>
        <v>#REF!</v>
      </c>
      <c r="CK115" s="89" t="e">
        <f t="shared" si="40"/>
        <v>#REF!</v>
      </c>
      <c r="CL115" s="89" t="e">
        <f t="shared" si="40"/>
        <v>#REF!</v>
      </c>
      <c r="CM115" s="89" t="e">
        <f t="shared" si="40"/>
        <v>#REF!</v>
      </c>
      <c r="CN115" s="89" t="e">
        <f t="shared" si="40"/>
        <v>#REF!</v>
      </c>
      <c r="CO115" s="89" t="e">
        <f t="shared" si="40"/>
        <v>#REF!</v>
      </c>
      <c r="CP115" s="89" t="e">
        <f t="shared" si="40"/>
        <v>#REF!</v>
      </c>
      <c r="CQ115" s="89" t="e">
        <f t="shared" si="40"/>
        <v>#REF!</v>
      </c>
      <c r="CR115" s="89" t="e">
        <f t="shared" si="40"/>
        <v>#REF!</v>
      </c>
      <c r="CS115" s="89" t="e">
        <f t="shared" si="40"/>
        <v>#REF!</v>
      </c>
      <c r="CT115" s="89" t="e">
        <f t="shared" si="40"/>
        <v>#REF!</v>
      </c>
      <c r="CU115" s="89" t="e">
        <f t="shared" si="40"/>
        <v>#REF!</v>
      </c>
      <c r="CV115" s="89" t="e">
        <f t="shared" si="40"/>
        <v>#REF!</v>
      </c>
      <c r="CW115" s="89" t="e">
        <f t="shared" si="40"/>
        <v>#REF!</v>
      </c>
      <c r="CX115" s="89" t="e">
        <f t="shared" si="40"/>
        <v>#REF!</v>
      </c>
    </row>
    <row r="116" spans="1:102" s="89" customFormat="1">
      <c r="A116" s="86" t="s">
        <v>95</v>
      </c>
      <c r="B116" s="75"/>
      <c r="C116" s="75"/>
      <c r="D116" s="75"/>
      <c r="E116" s="75"/>
      <c r="F116" s="75"/>
      <c r="G116" s="75"/>
    </row>
    <row r="117" spans="1:102" s="89" customFormat="1" ht="15">
      <c r="A117" s="107" t="s">
        <v>96</v>
      </c>
      <c r="B117" s="75">
        <f>+B110*10</f>
        <v>79.896907537688435</v>
      </c>
      <c r="C117" s="75">
        <f>+C110*10+B117</f>
        <v>182.08369960534884</v>
      </c>
      <c r="D117" s="75">
        <f t="shared" ref="D117:BI117" si="41">+D110*10+C117</f>
        <v>298.94118196372949</v>
      </c>
      <c r="E117" s="75">
        <f t="shared" si="41"/>
        <v>411.09249853682024</v>
      </c>
      <c r="F117" s="75">
        <f t="shared" si="41"/>
        <v>505.99435297743969</v>
      </c>
      <c r="G117" s="75">
        <f t="shared" si="41"/>
        <v>582.34129353827961</v>
      </c>
      <c r="H117" s="75">
        <f t="shared" si="41"/>
        <v>652.90407026835931</v>
      </c>
      <c r="I117" s="75">
        <f t="shared" si="41"/>
        <v>722.06490407425656</v>
      </c>
      <c r="J117" s="75">
        <f t="shared" si="41"/>
        <v>786.48612875066692</v>
      </c>
      <c r="K117" s="75">
        <f t="shared" si="41"/>
        <v>847.54352273073198</v>
      </c>
      <c r="L117" s="75">
        <f t="shared" si="41"/>
        <v>906.39345398125545</v>
      </c>
      <c r="M117" s="75">
        <f t="shared" si="41"/>
        <v>963.60730607389792</v>
      </c>
      <c r="N117" s="75">
        <f t="shared" si="41"/>
        <v>1019.4918797392127</v>
      </c>
      <c r="O117" s="75">
        <f t="shared" si="41"/>
        <v>1074.1754230954302</v>
      </c>
      <c r="P117" s="75">
        <f t="shared" si="41"/>
        <v>1127.9975991355873</v>
      </c>
      <c r="Q117" s="75">
        <f t="shared" si="41"/>
        <v>1181.2376360949254</v>
      </c>
      <c r="R117" s="75">
        <f t="shared" si="41"/>
        <v>1234.133732067337</v>
      </c>
      <c r="S117" s="75">
        <f t="shared" si="41"/>
        <v>1286.9659827679207</v>
      </c>
      <c r="T117" s="75">
        <f t="shared" si="41"/>
        <v>1339.8225561259992</v>
      </c>
      <c r="U117" s="75">
        <f t="shared" si="41"/>
        <v>1392.8404423151756</v>
      </c>
      <c r="V117" s="75">
        <f t="shared" si="41"/>
        <v>1446.250530015813</v>
      </c>
      <c r="W117" s="75">
        <f t="shared" si="41"/>
        <v>1509.0915172480109</v>
      </c>
      <c r="X117" s="75">
        <f t="shared" si="41"/>
        <v>1582.2791383377782</v>
      </c>
      <c r="Y117" s="75">
        <f t="shared" si="41"/>
        <v>1667.2063269888035</v>
      </c>
      <c r="Z117" s="75">
        <f t="shared" si="41"/>
        <v>1765.4443323400812</v>
      </c>
      <c r="AA117" s="75">
        <f t="shared" si="41"/>
        <v>1796.1974796492607</v>
      </c>
      <c r="AB117" s="75">
        <f t="shared" si="41"/>
        <v>1796.1974796492607</v>
      </c>
      <c r="AC117" s="75">
        <f t="shared" si="41"/>
        <v>1796.1974796492607</v>
      </c>
      <c r="AD117" s="75">
        <f t="shared" si="41"/>
        <v>1796.1974796492607</v>
      </c>
      <c r="AE117" s="75">
        <f t="shared" si="41"/>
        <v>1796.1974796492607</v>
      </c>
      <c r="AF117" s="75">
        <f t="shared" si="41"/>
        <v>1796.1974796492607</v>
      </c>
      <c r="AG117" s="75">
        <f t="shared" si="41"/>
        <v>1796.1974796492607</v>
      </c>
      <c r="AH117" s="75">
        <f t="shared" si="41"/>
        <v>1796.1974796492607</v>
      </c>
      <c r="AI117" s="75">
        <f t="shared" si="41"/>
        <v>1796.1974796492607</v>
      </c>
      <c r="AJ117" s="75">
        <f t="shared" si="41"/>
        <v>1796.1974796492607</v>
      </c>
      <c r="AK117" s="75">
        <f t="shared" si="41"/>
        <v>1796.1974796492607</v>
      </c>
      <c r="AL117" s="75">
        <f t="shared" si="41"/>
        <v>1796.1974796492607</v>
      </c>
      <c r="AM117" s="75">
        <f t="shared" si="41"/>
        <v>1796.1974796492607</v>
      </c>
      <c r="AN117" s="75">
        <f t="shared" si="41"/>
        <v>1796.1974796492607</v>
      </c>
      <c r="AO117" s="75">
        <f t="shared" si="41"/>
        <v>1796.1974796492607</v>
      </c>
      <c r="AP117" s="75">
        <f t="shared" si="41"/>
        <v>1796.1974796492607</v>
      </c>
      <c r="AQ117" s="75">
        <f t="shared" si="41"/>
        <v>1796.1974796492607</v>
      </c>
      <c r="AR117" s="75">
        <f t="shared" si="41"/>
        <v>1796.1974796492607</v>
      </c>
      <c r="AS117" s="75">
        <f t="shared" si="41"/>
        <v>1796.1974796492607</v>
      </c>
      <c r="AT117" s="75">
        <f t="shared" si="41"/>
        <v>1796.1974796492607</v>
      </c>
      <c r="AU117" s="75">
        <f t="shared" si="41"/>
        <v>1796.1974796492607</v>
      </c>
      <c r="AV117" s="75">
        <f t="shared" si="41"/>
        <v>1796.1974796492607</v>
      </c>
      <c r="AW117" s="75">
        <f t="shared" si="41"/>
        <v>1796.1974796492607</v>
      </c>
      <c r="AX117" s="75">
        <f t="shared" si="41"/>
        <v>1796.1974796492607</v>
      </c>
      <c r="AY117" s="75">
        <f t="shared" si="41"/>
        <v>1796.1974796492607</v>
      </c>
      <c r="AZ117" s="75">
        <f t="shared" si="41"/>
        <v>1796.1974796492607</v>
      </c>
      <c r="BA117" s="75">
        <f t="shared" si="41"/>
        <v>1796.1974796492607</v>
      </c>
      <c r="BB117" s="75">
        <f t="shared" si="41"/>
        <v>1796.1974796492607</v>
      </c>
      <c r="BC117" s="75">
        <f t="shared" si="41"/>
        <v>1796.1974796492607</v>
      </c>
      <c r="BD117" s="75">
        <f t="shared" si="41"/>
        <v>1796.1974796492607</v>
      </c>
      <c r="BE117" s="75">
        <f t="shared" si="41"/>
        <v>1796.1974796492607</v>
      </c>
      <c r="BF117" s="75">
        <f t="shared" si="41"/>
        <v>1796.1974796492607</v>
      </c>
      <c r="BG117" s="75">
        <f t="shared" si="41"/>
        <v>1796.1974796492607</v>
      </c>
      <c r="BH117" s="75">
        <f t="shared" si="41"/>
        <v>1796.1974796492607</v>
      </c>
      <c r="BI117" s="75">
        <f t="shared" si="41"/>
        <v>1796.1974796492607</v>
      </c>
    </row>
    <row r="118" spans="1:102" s="89" customFormat="1" ht="15">
      <c r="A118" s="107" t="s">
        <v>97</v>
      </c>
      <c r="B118" s="75">
        <f t="shared" ref="B118:BI118" si="42">+B117/$B$55</f>
        <v>1.3316151256281406E-2</v>
      </c>
      <c r="C118" s="75">
        <f t="shared" si="42"/>
        <v>3.0347283267558142E-2</v>
      </c>
      <c r="D118" s="75">
        <f t="shared" si="42"/>
        <v>4.982353032728825E-2</v>
      </c>
      <c r="E118" s="75">
        <f t="shared" si="42"/>
        <v>6.8515416422803371E-2</v>
      </c>
      <c r="F118" s="75">
        <f t="shared" si="42"/>
        <v>8.4332392162906611E-2</v>
      </c>
      <c r="G118" s="75">
        <f t="shared" si="42"/>
        <v>9.7056882256379942E-2</v>
      </c>
      <c r="H118" s="75">
        <f t="shared" si="42"/>
        <v>0.10881734504472655</v>
      </c>
      <c r="I118" s="75">
        <f t="shared" si="42"/>
        <v>0.12034415067904276</v>
      </c>
      <c r="J118" s="75">
        <f t="shared" si="42"/>
        <v>0.1310810214584445</v>
      </c>
      <c r="K118" s="75">
        <f t="shared" si="42"/>
        <v>0.14125725378845533</v>
      </c>
      <c r="L118" s="75">
        <f t="shared" si="42"/>
        <v>0.15106557566354256</v>
      </c>
      <c r="M118" s="75">
        <f t="shared" si="42"/>
        <v>0.160601217678983</v>
      </c>
      <c r="N118" s="75">
        <f t="shared" si="42"/>
        <v>0.16991531328986878</v>
      </c>
      <c r="O118" s="75">
        <f t="shared" si="42"/>
        <v>0.17902923718257172</v>
      </c>
      <c r="P118" s="75">
        <f t="shared" si="42"/>
        <v>0.1879995998559312</v>
      </c>
      <c r="Q118" s="75">
        <f t="shared" si="42"/>
        <v>0.19687293934915423</v>
      </c>
      <c r="R118" s="75">
        <f t="shared" si="42"/>
        <v>0.20568895534455617</v>
      </c>
      <c r="S118" s="75">
        <f t="shared" si="42"/>
        <v>0.2144943304613201</v>
      </c>
      <c r="T118" s="75">
        <f t="shared" si="42"/>
        <v>0.22330375935433319</v>
      </c>
      <c r="U118" s="75">
        <f t="shared" si="42"/>
        <v>0.23214007371919593</v>
      </c>
      <c r="V118" s="75">
        <f t="shared" si="42"/>
        <v>0.2410417550026355</v>
      </c>
      <c r="W118" s="75">
        <f t="shared" si="42"/>
        <v>0.25151525287466847</v>
      </c>
      <c r="X118" s="75">
        <f t="shared" si="42"/>
        <v>0.26371318972296304</v>
      </c>
      <c r="Y118" s="75">
        <f t="shared" si="42"/>
        <v>0.27786772116480057</v>
      </c>
      <c r="Z118" s="75">
        <f t="shared" si="42"/>
        <v>0.29424072205668023</v>
      </c>
      <c r="AA118" s="75">
        <f t="shared" si="42"/>
        <v>0.2993662466082101</v>
      </c>
      <c r="AB118" s="75">
        <f t="shared" si="42"/>
        <v>0.2993662466082101</v>
      </c>
      <c r="AC118" s="75">
        <f t="shared" si="42"/>
        <v>0.2993662466082101</v>
      </c>
      <c r="AD118" s="75">
        <f t="shared" si="42"/>
        <v>0.2993662466082101</v>
      </c>
      <c r="AE118" s="75">
        <f t="shared" si="42"/>
        <v>0.2993662466082101</v>
      </c>
      <c r="AF118" s="75">
        <f t="shared" si="42"/>
        <v>0.2993662466082101</v>
      </c>
      <c r="AG118" s="75">
        <f t="shared" si="42"/>
        <v>0.2993662466082101</v>
      </c>
      <c r="AH118" s="75">
        <f t="shared" si="42"/>
        <v>0.2993662466082101</v>
      </c>
      <c r="AI118" s="75">
        <f t="shared" si="42"/>
        <v>0.2993662466082101</v>
      </c>
      <c r="AJ118" s="75">
        <f t="shared" si="42"/>
        <v>0.2993662466082101</v>
      </c>
      <c r="AK118" s="75">
        <f t="shared" si="42"/>
        <v>0.2993662466082101</v>
      </c>
      <c r="AL118" s="75">
        <f t="shared" si="42"/>
        <v>0.2993662466082101</v>
      </c>
      <c r="AM118" s="75">
        <f t="shared" si="42"/>
        <v>0.2993662466082101</v>
      </c>
      <c r="AN118" s="75">
        <f t="shared" si="42"/>
        <v>0.2993662466082101</v>
      </c>
      <c r="AO118" s="75">
        <f t="shared" si="42"/>
        <v>0.2993662466082101</v>
      </c>
      <c r="AP118" s="75">
        <f t="shared" si="42"/>
        <v>0.2993662466082101</v>
      </c>
      <c r="AQ118" s="75">
        <f t="shared" si="42"/>
        <v>0.2993662466082101</v>
      </c>
      <c r="AR118" s="75">
        <f t="shared" si="42"/>
        <v>0.2993662466082101</v>
      </c>
      <c r="AS118" s="75">
        <f t="shared" si="42"/>
        <v>0.2993662466082101</v>
      </c>
      <c r="AT118" s="75">
        <f t="shared" si="42"/>
        <v>0.2993662466082101</v>
      </c>
      <c r="AU118" s="75">
        <f t="shared" si="42"/>
        <v>0.2993662466082101</v>
      </c>
      <c r="AV118" s="75">
        <f t="shared" si="42"/>
        <v>0.2993662466082101</v>
      </c>
      <c r="AW118" s="75">
        <f t="shared" si="42"/>
        <v>0.2993662466082101</v>
      </c>
      <c r="AX118" s="75">
        <f t="shared" si="42"/>
        <v>0.2993662466082101</v>
      </c>
      <c r="AY118" s="75">
        <f t="shared" si="42"/>
        <v>0.2993662466082101</v>
      </c>
      <c r="AZ118" s="75">
        <f t="shared" si="42"/>
        <v>0.2993662466082101</v>
      </c>
      <c r="BA118" s="75">
        <f t="shared" si="42"/>
        <v>0.2993662466082101</v>
      </c>
      <c r="BB118" s="75">
        <f t="shared" si="42"/>
        <v>0.2993662466082101</v>
      </c>
      <c r="BC118" s="75">
        <f t="shared" si="42"/>
        <v>0.2993662466082101</v>
      </c>
      <c r="BD118" s="75">
        <f t="shared" si="42"/>
        <v>0.2993662466082101</v>
      </c>
      <c r="BE118" s="75">
        <f t="shared" si="42"/>
        <v>0.2993662466082101</v>
      </c>
      <c r="BF118" s="75">
        <f t="shared" si="42"/>
        <v>0.2993662466082101</v>
      </c>
      <c r="BG118" s="75">
        <f t="shared" si="42"/>
        <v>0.2993662466082101</v>
      </c>
      <c r="BH118" s="75">
        <f t="shared" si="42"/>
        <v>0.2993662466082101</v>
      </c>
      <c r="BI118" s="75">
        <f t="shared" si="42"/>
        <v>0.2993662466082101</v>
      </c>
    </row>
    <row r="119" spans="1:102" s="89" customFormat="1" ht="15">
      <c r="A119" s="107" t="s">
        <v>149</v>
      </c>
      <c r="B119" s="117">
        <f>+MAX(B118:BI118)</f>
        <v>0.2993662466082101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</row>
    <row r="120" spans="1:102">
      <c r="A120" s="86" t="s">
        <v>20</v>
      </c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02" ht="30">
      <c r="A121" s="107" t="s">
        <v>54</v>
      </c>
      <c r="B121" s="135">
        <f>B73</f>
        <v>0.83</v>
      </c>
      <c r="C121" s="135">
        <f>C73</f>
        <v>0.98</v>
      </c>
      <c r="D121" s="75">
        <f t="shared" ref="D121:BO121" si="43">C121+$B75*(D122-($B$77/$B76)*C121-$B78*(C121-C123))</f>
        <v>1.3801963235531878</v>
      </c>
      <c r="E121" s="75">
        <f t="shared" si="43"/>
        <v>1.7443778449797369</v>
      </c>
      <c r="F121" s="75">
        <f t="shared" si="43"/>
        <v>2.0557787448964011</v>
      </c>
      <c r="G121" s="75">
        <f t="shared" si="43"/>
        <v>2.3037055358245562</v>
      </c>
      <c r="H121" s="75">
        <f t="shared" si="43"/>
        <v>2.4923230891385186</v>
      </c>
      <c r="I121" s="75">
        <f t="shared" si="43"/>
        <v>2.6355242308091511</v>
      </c>
      <c r="J121" s="75">
        <f t="shared" si="43"/>
        <v>2.7441106152693213</v>
      </c>
      <c r="K121" s="75">
        <f t="shared" si="43"/>
        <v>2.8250961018009688</v>
      </c>
      <c r="L121" s="75">
        <f t="shared" si="43"/>
        <v>2.8849830771030089</v>
      </c>
      <c r="M121" s="75">
        <f t="shared" si="43"/>
        <v>2.9402921480915314</v>
      </c>
      <c r="N121" s="75">
        <f t="shared" si="43"/>
        <v>2.9918456192490415</v>
      </c>
      <c r="O121" s="75">
        <f t="shared" si="43"/>
        <v>3.0404453931074742</v>
      </c>
      <c r="P121" s="75">
        <f t="shared" si="43"/>
        <v>3.0868532817827212</v>
      </c>
      <c r="Q121" s="75">
        <f t="shared" si="43"/>
        <v>3.131837389342647</v>
      </c>
      <c r="R121" s="75">
        <f t="shared" si="43"/>
        <v>3.1760886355831714</v>
      </c>
      <c r="S121" s="75">
        <f t="shared" si="43"/>
        <v>3.2202223575092739</v>
      </c>
      <c r="T121" s="75">
        <f t="shared" si="43"/>
        <v>3.264717209423718</v>
      </c>
      <c r="U121" s="75">
        <f t="shared" si="43"/>
        <v>3.3098896237572824</v>
      </c>
      <c r="V121" s="75">
        <f t="shared" si="43"/>
        <v>3.3560104776785442</v>
      </c>
      <c r="W121" s="75">
        <f t="shared" si="43"/>
        <v>3.4071157595430406</v>
      </c>
      <c r="X121" s="75">
        <f t="shared" si="43"/>
        <v>3.4694488551525815</v>
      </c>
      <c r="Y121" s="75">
        <f t="shared" si="43"/>
        <v>3.5468854380197992</v>
      </c>
      <c r="Z121" s="75">
        <f t="shared" si="43"/>
        <v>3.6418669014102987</v>
      </c>
      <c r="AA121" s="75">
        <f t="shared" si="43"/>
        <v>3.7240632328033008</v>
      </c>
      <c r="AB121" s="75">
        <f t="shared" si="43"/>
        <v>3.7589589860330186</v>
      </c>
      <c r="AC121" s="75">
        <f t="shared" si="43"/>
        <v>3.7530266351229464</v>
      </c>
      <c r="AD121" s="75">
        <f t="shared" si="43"/>
        <v>3.7236032545599058</v>
      </c>
      <c r="AE121" s="75">
        <f t="shared" si="43"/>
        <v>3.6819103750591835</v>
      </c>
      <c r="AF121" s="75">
        <f t="shared" si="43"/>
        <v>3.635067695514453</v>
      </c>
      <c r="AG121" s="75">
        <f t="shared" si="43"/>
        <v>3.5874610566253184</v>
      </c>
      <c r="AH121" s="75">
        <f t="shared" si="43"/>
        <v>3.5416703535268148</v>
      </c>
      <c r="AI121" s="75">
        <f t="shared" si="43"/>
        <v>3.4990973289403544</v>
      </c>
      <c r="AJ121" s="75">
        <f t="shared" si="43"/>
        <v>3.4603886360124925</v>
      </c>
      <c r="AK121" s="75">
        <f t="shared" si="43"/>
        <v>3.4257193016554455</v>
      </c>
      <c r="AL121" s="75">
        <f t="shared" si="43"/>
        <v>3.3949811234656524</v>
      </c>
      <c r="AM121" s="75">
        <f t="shared" si="43"/>
        <v>3.367906478861812</v>
      </c>
      <c r="AN121" s="75">
        <f t="shared" si="43"/>
        <v>3.344148413985061</v>
      </c>
      <c r="AO121" s="75">
        <f t="shared" si="43"/>
        <v>3.3233312945925619</v>
      </c>
      <c r="AP121" s="75">
        <f t="shared" si="43"/>
        <v>3.3050817821897076</v>
      </c>
      <c r="AQ121" s="75">
        <f t="shared" si="43"/>
        <v>3.2890467945633262</v>
      </c>
      <c r="AR121" s="75">
        <f t="shared" si="43"/>
        <v>3.2749029769600257</v>
      </c>
      <c r="AS121" s="75">
        <f t="shared" si="43"/>
        <v>3.2623607451386474</v>
      </c>
      <c r="AT121" s="75">
        <f t="shared" si="43"/>
        <v>3.2511649565159462</v>
      </c>
      <c r="AU121" s="75">
        <f t="shared" si="43"/>
        <v>3.2410935777043974</v>
      </c>
      <c r="AV121" s="75">
        <f t="shared" si="43"/>
        <v>3.2319552474378539</v>
      </c>
      <c r="AW121" s="75">
        <f t="shared" si="43"/>
        <v>3.2235863152224389</v>
      </c>
      <c r="AX121" s="75">
        <f t="shared" si="43"/>
        <v>3.2158477210601761</v>
      </c>
      <c r="AY121" s="75">
        <f t="shared" si="43"/>
        <v>3.2086219377854057</v>
      </c>
      <c r="AZ121" s="75">
        <f t="shared" si="43"/>
        <v>3.2018101024643197</v>
      </c>
      <c r="BA121" s="75">
        <f t="shared" si="43"/>
        <v>3.1953294014120739</v>
      </c>
      <c r="BB121" s="75">
        <f t="shared" si="43"/>
        <v>3.1891107339678131</v>
      </c>
      <c r="BC121" s="75">
        <f t="shared" si="43"/>
        <v>3.183096655860413</v>
      </c>
      <c r="BD121" s="75">
        <f t="shared" si="43"/>
        <v>3.1772395887351332</v>
      </c>
      <c r="BE121" s="75">
        <f t="shared" si="43"/>
        <v>3.1715002747345782</v>
      </c>
      <c r="BF121" s="75">
        <f t="shared" si="43"/>
        <v>3.1658464515857179</v>
      </c>
      <c r="BG121" s="75">
        <f t="shared" si="43"/>
        <v>3.1602517228523328</v>
      </c>
      <c r="BH121" s="75">
        <f t="shared" si="43"/>
        <v>3.1546945988095185</v>
      </c>
      <c r="BI121" s="75">
        <f t="shared" si="43"/>
        <v>3.1491576850846466</v>
      </c>
      <c r="BJ121" s="75" t="e">
        <f t="shared" si="43"/>
        <v>#REF!</v>
      </c>
      <c r="BK121" s="75" t="e">
        <f t="shared" si="43"/>
        <v>#REF!</v>
      </c>
      <c r="BL121" s="75" t="e">
        <f t="shared" si="43"/>
        <v>#REF!</v>
      </c>
      <c r="BM121" s="75" t="e">
        <f t="shared" si="43"/>
        <v>#REF!</v>
      </c>
      <c r="BN121" s="75" t="e">
        <f t="shared" si="43"/>
        <v>#REF!</v>
      </c>
      <c r="BO121" s="75" t="e">
        <f t="shared" si="43"/>
        <v>#REF!</v>
      </c>
      <c r="BP121" s="75" t="e">
        <f t="shared" ref="BP121:CX121" si="44">BO121+$B75*(BP122-($B$77/$B76)*BO121-$B78*(BO121-BO123))</f>
        <v>#REF!</v>
      </c>
      <c r="BQ121" s="75" t="e">
        <f t="shared" si="44"/>
        <v>#REF!</v>
      </c>
      <c r="BR121" s="75" t="e">
        <f t="shared" si="44"/>
        <v>#REF!</v>
      </c>
      <c r="BS121" s="75" t="e">
        <f t="shared" si="44"/>
        <v>#REF!</v>
      </c>
      <c r="BT121" s="75" t="e">
        <f t="shared" si="44"/>
        <v>#REF!</v>
      </c>
      <c r="BU121" s="75" t="e">
        <f t="shared" si="44"/>
        <v>#REF!</v>
      </c>
      <c r="BV121" s="75" t="e">
        <f t="shared" si="44"/>
        <v>#REF!</v>
      </c>
      <c r="BW121" s="75" t="e">
        <f t="shared" si="44"/>
        <v>#REF!</v>
      </c>
      <c r="BX121" s="75" t="e">
        <f t="shared" si="44"/>
        <v>#REF!</v>
      </c>
      <c r="BY121" s="75" t="e">
        <f t="shared" si="44"/>
        <v>#REF!</v>
      </c>
      <c r="BZ121" s="75" t="e">
        <f t="shared" si="44"/>
        <v>#REF!</v>
      </c>
      <c r="CA121" s="75" t="e">
        <f t="shared" si="44"/>
        <v>#REF!</v>
      </c>
      <c r="CB121" s="75" t="e">
        <f t="shared" si="44"/>
        <v>#REF!</v>
      </c>
      <c r="CC121" s="75" t="e">
        <f t="shared" si="44"/>
        <v>#REF!</v>
      </c>
      <c r="CD121" s="75" t="e">
        <f t="shared" si="44"/>
        <v>#REF!</v>
      </c>
      <c r="CE121" s="75" t="e">
        <f t="shared" si="44"/>
        <v>#REF!</v>
      </c>
      <c r="CF121" s="75" t="e">
        <f t="shared" si="44"/>
        <v>#REF!</v>
      </c>
      <c r="CG121" s="75" t="e">
        <f t="shared" si="44"/>
        <v>#REF!</v>
      </c>
      <c r="CH121" s="75" t="e">
        <f t="shared" si="44"/>
        <v>#REF!</v>
      </c>
      <c r="CI121" s="75" t="e">
        <f t="shared" si="44"/>
        <v>#REF!</v>
      </c>
      <c r="CJ121" s="75" t="e">
        <f t="shared" si="44"/>
        <v>#REF!</v>
      </c>
      <c r="CK121" s="75" t="e">
        <f t="shared" si="44"/>
        <v>#REF!</v>
      </c>
      <c r="CL121" s="75" t="e">
        <f t="shared" si="44"/>
        <v>#REF!</v>
      </c>
      <c r="CM121" s="75" t="e">
        <f t="shared" si="44"/>
        <v>#REF!</v>
      </c>
      <c r="CN121" s="75" t="e">
        <f t="shared" si="44"/>
        <v>#REF!</v>
      </c>
      <c r="CO121" s="75" t="e">
        <f t="shared" si="44"/>
        <v>#REF!</v>
      </c>
      <c r="CP121" s="75" t="e">
        <f t="shared" si="44"/>
        <v>#REF!</v>
      </c>
      <c r="CQ121" s="75" t="e">
        <f t="shared" si="44"/>
        <v>#REF!</v>
      </c>
      <c r="CR121" s="75" t="e">
        <f t="shared" si="44"/>
        <v>#REF!</v>
      </c>
      <c r="CS121" s="75" t="e">
        <f t="shared" si="44"/>
        <v>#REF!</v>
      </c>
      <c r="CT121" s="75" t="e">
        <f t="shared" si="44"/>
        <v>#REF!</v>
      </c>
      <c r="CU121" s="75" t="e">
        <f t="shared" si="44"/>
        <v>#REF!</v>
      </c>
      <c r="CV121" s="75" t="e">
        <f t="shared" si="44"/>
        <v>#REF!</v>
      </c>
      <c r="CW121" s="75" t="e">
        <f t="shared" si="44"/>
        <v>#REF!</v>
      </c>
      <c r="CX121" s="75" t="e">
        <f t="shared" si="44"/>
        <v>#REF!</v>
      </c>
    </row>
    <row r="122" spans="1:102" s="109" customFormat="1" ht="30">
      <c r="A122" s="108" t="s">
        <v>55</v>
      </c>
      <c r="B122" s="109">
        <f t="shared" ref="B122:BM122" si="45">$B$77*((LOG(( ((B112+C112)/2) +0.000001)/596.4)/LOG(2)))+B70</f>
        <v>2.4946851411366682</v>
      </c>
      <c r="C122" s="109">
        <f t="shared" si="45"/>
        <v>2.8773128807155812</v>
      </c>
      <c r="D122" s="109">
        <f t="shared" si="45"/>
        <v>3.3767031863134029</v>
      </c>
      <c r="E122" s="109">
        <f t="shared" si="45"/>
        <v>3.7884024736870003</v>
      </c>
      <c r="F122" s="109">
        <f t="shared" si="45"/>
        <v>4.0600839819798908</v>
      </c>
      <c r="G122" s="109">
        <f t="shared" si="45"/>
        <v>4.1966670650869826</v>
      </c>
      <c r="H122" s="109">
        <f t="shared" si="45"/>
        <v>4.2546231650537267</v>
      </c>
      <c r="I122" s="109">
        <f t="shared" si="45"/>
        <v>4.2881219341858232</v>
      </c>
      <c r="J122" s="109">
        <f t="shared" si="45"/>
        <v>4.3041474799356587</v>
      </c>
      <c r="K122" s="109">
        <f t="shared" si="45"/>
        <v>4.301438339480379</v>
      </c>
      <c r="L122" s="109">
        <f t="shared" si="45"/>
        <v>4.2886062712584225</v>
      </c>
      <c r="M122" s="109">
        <f t="shared" si="45"/>
        <v>4.3239835364258168</v>
      </c>
      <c r="N122" s="109">
        <f t="shared" si="45"/>
        <v>4.357145244951357</v>
      </c>
      <c r="O122" s="109">
        <f t="shared" si="45"/>
        <v>4.38926134560701</v>
      </c>
      <c r="P122" s="109">
        <f t="shared" si="45"/>
        <v>4.4213620017347646</v>
      </c>
      <c r="Q122" s="109">
        <f t="shared" si="45"/>
        <v>4.4546268011090087</v>
      </c>
      <c r="R122" s="109">
        <f t="shared" si="45"/>
        <v>4.4898311913967186</v>
      </c>
      <c r="S122" s="109">
        <f t="shared" si="45"/>
        <v>4.5276310161296918</v>
      </c>
      <c r="T122" s="109">
        <f t="shared" si="45"/>
        <v>4.5682652462830227</v>
      </c>
      <c r="U122" s="109">
        <f t="shared" si="45"/>
        <v>4.6116371166822994</v>
      </c>
      <c r="V122" s="109">
        <f t="shared" si="45"/>
        <v>4.6579620947778819</v>
      </c>
      <c r="W122" s="109">
        <f t="shared" si="45"/>
        <v>4.7257050048086739</v>
      </c>
      <c r="X122" s="109">
        <f t="shared" si="45"/>
        <v>4.8314778335718591</v>
      </c>
      <c r="Y122" s="109">
        <f t="shared" si="45"/>
        <v>4.973142087513315</v>
      </c>
      <c r="Z122" s="109">
        <f t="shared" si="45"/>
        <v>5.14940974207639</v>
      </c>
      <c r="AA122" s="109">
        <f t="shared" si="45"/>
        <v>5.2061354210708632</v>
      </c>
      <c r="AB122" s="109">
        <f t="shared" si="45"/>
        <v>5.077505611272489</v>
      </c>
      <c r="AC122" s="109">
        <f t="shared" si="45"/>
        <v>4.909102415626216</v>
      </c>
      <c r="AD122" s="109">
        <f t="shared" si="45"/>
        <v>4.7635881006985912</v>
      </c>
      <c r="AE122" s="109">
        <f t="shared" si="45"/>
        <v>4.6381222360490408</v>
      </c>
      <c r="AF122" s="109">
        <f t="shared" si="45"/>
        <v>4.5300889995729605</v>
      </c>
      <c r="AG122" s="109">
        <f t="shared" si="45"/>
        <v>4.4371179245257917</v>
      </c>
      <c r="AH122" s="109">
        <f t="shared" si="45"/>
        <v>4.3570897879369532</v>
      </c>
      <c r="AI122" s="109">
        <f t="shared" si="45"/>
        <v>4.2881314485656787</v>
      </c>
      <c r="AJ122" s="109">
        <f t="shared" si="45"/>
        <v>4.2286030665082635</v>
      </c>
      <c r="AK122" s="109">
        <f t="shared" si="45"/>
        <v>4.1770805682966232</v>
      </c>
      <c r="AL122" s="109">
        <f t="shared" si="45"/>
        <v>4.1323356016059414</v>
      </c>
      <c r="AM122" s="109">
        <f t="shared" si="45"/>
        <v>4.0933146403206004</v>
      </c>
      <c r="AN122" s="109">
        <f t="shared" si="45"/>
        <v>4.0591183990280992</v>
      </c>
      <c r="AO122" s="109">
        <f t="shared" si="45"/>
        <v>4.0289823118004806</v>
      </c>
      <c r="AP122" s="109">
        <f t="shared" si="45"/>
        <v>4.0022585211352615</v>
      </c>
      <c r="AQ122" s="109">
        <f t="shared" si="45"/>
        <v>3.9783995975847835</v>
      </c>
      <c r="AR122" s="109">
        <f t="shared" si="45"/>
        <v>3.9569440537917919</v>
      </c>
      <c r="AS122" s="109">
        <f t="shared" si="45"/>
        <v>3.9375036131576744</v>
      </c>
      <c r="AT122" s="109">
        <f t="shared" si="45"/>
        <v>3.9197521296408557</v>
      </c>
      <c r="AU122" s="109">
        <f t="shared" si="45"/>
        <v>3.9034160199967021</v>
      </c>
      <c r="AV122" s="109">
        <f t="shared" si="45"/>
        <v>3.8882660543102241</v>
      </c>
      <c r="AW122" s="109">
        <f t="shared" si="45"/>
        <v>3.8741103482823456</v>
      </c>
      <c r="AX122" s="109">
        <f t="shared" si="45"/>
        <v>3.8607884065498697</v>
      </c>
      <c r="AY122" s="109">
        <f t="shared" si="45"/>
        <v>3.8481660769085053</v>
      </c>
      <c r="AZ122" s="109">
        <f t="shared" si="45"/>
        <v>3.8361312883064151</v>
      </c>
      <c r="BA122" s="109">
        <f t="shared" si="45"/>
        <v>3.8245904593171702</v>
      </c>
      <c r="BB122" s="109">
        <f t="shared" si="45"/>
        <v>3.8134654774909928</v>
      </c>
      <c r="BC122" s="109">
        <f t="shared" si="45"/>
        <v>3.8026911629267723</v>
      </c>
      <c r="BD122" s="109">
        <f t="shared" si="45"/>
        <v>3.7922131412821631</v>
      </c>
      <c r="BE122" s="109">
        <f t="shared" si="45"/>
        <v>3.7819860621034134</v>
      </c>
      <c r="BF122" s="109">
        <f t="shared" si="45"/>
        <v>3.7719721077850354</v>
      </c>
      <c r="BG122" s="109">
        <f t="shared" si="45"/>
        <v>3.7621397467063487</v>
      </c>
      <c r="BH122" s="109">
        <f t="shared" si="45"/>
        <v>3.7524626912225227</v>
      </c>
      <c r="BI122" s="109">
        <f t="shared" si="45"/>
        <v>3.7429190273160704</v>
      </c>
      <c r="BJ122" s="109" t="e">
        <f t="shared" si="45"/>
        <v>#REF!</v>
      </c>
      <c r="BK122" s="109" t="e">
        <f t="shared" si="45"/>
        <v>#REF!</v>
      </c>
      <c r="BL122" s="109" t="e">
        <f t="shared" si="45"/>
        <v>#REF!</v>
      </c>
      <c r="BM122" s="109" t="e">
        <f t="shared" si="45"/>
        <v>#REF!</v>
      </c>
      <c r="BN122" s="109" t="e">
        <f t="shared" ref="BN122:CX122" si="46">$B$77*((LOG(( ((BN112+BO112)/2) +0.000001)/596.4)/LOG(2)))+BN70</f>
        <v>#REF!</v>
      </c>
      <c r="BO122" s="109" t="e">
        <f t="shared" si="46"/>
        <v>#REF!</v>
      </c>
      <c r="BP122" s="109" t="e">
        <f t="shared" si="46"/>
        <v>#REF!</v>
      </c>
      <c r="BQ122" s="109" t="e">
        <f t="shared" si="46"/>
        <v>#REF!</v>
      </c>
      <c r="BR122" s="109" t="e">
        <f t="shared" si="46"/>
        <v>#REF!</v>
      </c>
      <c r="BS122" s="109" t="e">
        <f t="shared" si="46"/>
        <v>#REF!</v>
      </c>
      <c r="BT122" s="109" t="e">
        <f t="shared" si="46"/>
        <v>#REF!</v>
      </c>
      <c r="BU122" s="109" t="e">
        <f t="shared" si="46"/>
        <v>#REF!</v>
      </c>
      <c r="BV122" s="109" t="e">
        <f t="shared" si="46"/>
        <v>#REF!</v>
      </c>
      <c r="BW122" s="109" t="e">
        <f t="shared" si="46"/>
        <v>#REF!</v>
      </c>
      <c r="BX122" s="109" t="e">
        <f t="shared" si="46"/>
        <v>#REF!</v>
      </c>
      <c r="BY122" s="109" t="e">
        <f t="shared" si="46"/>
        <v>#REF!</v>
      </c>
      <c r="BZ122" s="109" t="e">
        <f t="shared" si="46"/>
        <v>#REF!</v>
      </c>
      <c r="CA122" s="109" t="e">
        <f t="shared" si="46"/>
        <v>#REF!</v>
      </c>
      <c r="CB122" s="109" t="e">
        <f t="shared" si="46"/>
        <v>#REF!</v>
      </c>
      <c r="CC122" s="109" t="e">
        <f t="shared" si="46"/>
        <v>#REF!</v>
      </c>
      <c r="CD122" s="109" t="e">
        <f t="shared" si="46"/>
        <v>#REF!</v>
      </c>
      <c r="CE122" s="109" t="e">
        <f t="shared" si="46"/>
        <v>#REF!</v>
      </c>
      <c r="CF122" s="109" t="e">
        <f t="shared" si="46"/>
        <v>#REF!</v>
      </c>
      <c r="CG122" s="109" t="e">
        <f t="shared" si="46"/>
        <v>#REF!</v>
      </c>
      <c r="CH122" s="109" t="e">
        <f t="shared" si="46"/>
        <v>#REF!</v>
      </c>
      <c r="CI122" s="109" t="e">
        <f t="shared" si="46"/>
        <v>#REF!</v>
      </c>
      <c r="CJ122" s="109" t="e">
        <f t="shared" si="46"/>
        <v>#REF!</v>
      </c>
      <c r="CK122" s="109" t="e">
        <f t="shared" si="46"/>
        <v>#REF!</v>
      </c>
      <c r="CL122" s="109" t="e">
        <f t="shared" si="46"/>
        <v>#REF!</v>
      </c>
      <c r="CM122" s="109" t="e">
        <f t="shared" si="46"/>
        <v>#REF!</v>
      </c>
      <c r="CN122" s="109" t="e">
        <f t="shared" si="46"/>
        <v>#REF!</v>
      </c>
      <c r="CO122" s="109" t="e">
        <f t="shared" si="46"/>
        <v>#REF!</v>
      </c>
      <c r="CP122" s="109" t="e">
        <f t="shared" si="46"/>
        <v>#REF!</v>
      </c>
      <c r="CQ122" s="109" t="e">
        <f t="shared" si="46"/>
        <v>#REF!</v>
      </c>
      <c r="CR122" s="109" t="e">
        <f t="shared" si="46"/>
        <v>#REF!</v>
      </c>
      <c r="CS122" s="109" t="e">
        <f t="shared" si="46"/>
        <v>#REF!</v>
      </c>
      <c r="CT122" s="109" t="e">
        <f t="shared" si="46"/>
        <v>#REF!</v>
      </c>
      <c r="CU122" s="109" t="e">
        <f t="shared" si="46"/>
        <v>#REF!</v>
      </c>
      <c r="CV122" s="109" t="e">
        <f t="shared" si="46"/>
        <v>#REF!</v>
      </c>
      <c r="CW122" s="109" t="e">
        <f t="shared" si="46"/>
        <v>#REF!</v>
      </c>
      <c r="CX122" s="109" t="e">
        <f t="shared" si="46"/>
        <v>#REF!</v>
      </c>
    </row>
    <row r="123" spans="1:102" ht="30">
      <c r="A123" s="107" t="s">
        <v>56</v>
      </c>
      <c r="B123" s="75">
        <f>B74</f>
        <v>6.7999999999999996E-3</v>
      </c>
      <c r="C123" s="75">
        <f t="shared" ref="C123:BN123" si="47">B123+$B79*(B121-B123)</f>
        <v>4.7960000000000003E-2</v>
      </c>
      <c r="D123" s="75">
        <f t="shared" si="47"/>
        <v>9.4562000000000007E-2</v>
      </c>
      <c r="E123" s="75">
        <f t="shared" si="47"/>
        <v>0.15884371617765941</v>
      </c>
      <c r="F123" s="75">
        <f t="shared" si="47"/>
        <v>0.23812042261776328</v>
      </c>
      <c r="G123" s="75">
        <f t="shared" si="47"/>
        <v>0.32900333873169518</v>
      </c>
      <c r="H123" s="75">
        <f t="shared" si="47"/>
        <v>0.42773844858633825</v>
      </c>
      <c r="I123" s="75">
        <f t="shared" si="47"/>
        <v>0.53096768061394728</v>
      </c>
      <c r="J123" s="75">
        <f t="shared" si="47"/>
        <v>0.63619550812370751</v>
      </c>
      <c r="K123" s="75">
        <f t="shared" si="47"/>
        <v>0.74159126348098825</v>
      </c>
      <c r="L123" s="75">
        <f t="shared" si="47"/>
        <v>0.84576650539698728</v>
      </c>
      <c r="M123" s="75">
        <f t="shared" si="47"/>
        <v>0.94772733398228837</v>
      </c>
      <c r="N123" s="75">
        <f t="shared" si="47"/>
        <v>1.0473555746877505</v>
      </c>
      <c r="O123" s="75">
        <f t="shared" si="47"/>
        <v>1.144580076915815</v>
      </c>
      <c r="P123" s="75">
        <f t="shared" si="47"/>
        <v>1.2393733427253979</v>
      </c>
      <c r="Q123" s="75">
        <f t="shared" si="47"/>
        <v>1.331747339678264</v>
      </c>
      <c r="R123" s="75">
        <f t="shared" si="47"/>
        <v>1.4217518421614832</v>
      </c>
      <c r="S123" s="75">
        <f t="shared" si="47"/>
        <v>1.5094686818325675</v>
      </c>
      <c r="T123" s="75">
        <f t="shared" si="47"/>
        <v>1.5950063656164029</v>
      </c>
      <c r="U123" s="75">
        <f t="shared" si="47"/>
        <v>1.6784919078067686</v>
      </c>
      <c r="V123" s="75">
        <f t="shared" si="47"/>
        <v>1.7600617936042944</v>
      </c>
      <c r="W123" s="75">
        <f t="shared" si="47"/>
        <v>1.8398592278080068</v>
      </c>
      <c r="X123" s="75">
        <f t="shared" si="47"/>
        <v>1.9182220543947586</v>
      </c>
      <c r="Y123" s="75">
        <f t="shared" si="47"/>
        <v>1.9957833944326497</v>
      </c>
      <c r="Z123" s="75">
        <f t="shared" si="47"/>
        <v>2.0733384966120072</v>
      </c>
      <c r="AA123" s="75">
        <f t="shared" si="47"/>
        <v>2.1517649168519219</v>
      </c>
      <c r="AB123" s="75">
        <f t="shared" si="47"/>
        <v>2.2303798326494908</v>
      </c>
      <c r="AC123" s="75">
        <f t="shared" si="47"/>
        <v>2.3068087903186671</v>
      </c>
      <c r="AD123" s="75">
        <f t="shared" si="47"/>
        <v>2.3791196825588812</v>
      </c>
      <c r="AE123" s="75">
        <f t="shared" si="47"/>
        <v>2.4463438611589323</v>
      </c>
      <c r="AF123" s="75">
        <f t="shared" si="47"/>
        <v>2.5081221868539449</v>
      </c>
      <c r="AG123" s="75">
        <f t="shared" si="47"/>
        <v>2.5644694622869704</v>
      </c>
      <c r="AH123" s="75">
        <f t="shared" si="47"/>
        <v>2.6156190420038876</v>
      </c>
      <c r="AI123" s="75">
        <f t="shared" si="47"/>
        <v>2.6619216075800338</v>
      </c>
      <c r="AJ123" s="75">
        <f t="shared" si="47"/>
        <v>2.7037803936480498</v>
      </c>
      <c r="AK123" s="75">
        <f t="shared" si="47"/>
        <v>2.741610805766272</v>
      </c>
      <c r="AL123" s="75">
        <f t="shared" si="47"/>
        <v>2.7758162305607308</v>
      </c>
      <c r="AM123" s="75">
        <f t="shared" si="47"/>
        <v>2.8067744752059767</v>
      </c>
      <c r="AN123" s="75">
        <f t="shared" si="47"/>
        <v>2.8348310753887684</v>
      </c>
      <c r="AO123" s="75">
        <f t="shared" si="47"/>
        <v>2.8602969423185831</v>
      </c>
      <c r="AP123" s="75">
        <f t="shared" si="47"/>
        <v>2.8834486599322822</v>
      </c>
      <c r="AQ123" s="75">
        <f t="shared" si="47"/>
        <v>2.9045303160451534</v>
      </c>
      <c r="AR123" s="75">
        <f t="shared" si="47"/>
        <v>2.9237561399710619</v>
      </c>
      <c r="AS123" s="75">
        <f t="shared" si="47"/>
        <v>2.9413134818205102</v>
      </c>
      <c r="AT123" s="75">
        <f t="shared" si="47"/>
        <v>2.9573658449864171</v>
      </c>
      <c r="AU123" s="75">
        <f t="shared" si="47"/>
        <v>2.9720558005628934</v>
      </c>
      <c r="AV123" s="75">
        <f t="shared" si="47"/>
        <v>2.9855076894199688</v>
      </c>
      <c r="AW123" s="75">
        <f t="shared" si="47"/>
        <v>2.9978300673208631</v>
      </c>
      <c r="AX123" s="75">
        <f t="shared" si="47"/>
        <v>3.0091178797159417</v>
      </c>
      <c r="AY123" s="75">
        <f t="shared" si="47"/>
        <v>3.0194543717831532</v>
      </c>
      <c r="AZ123" s="75">
        <f t="shared" si="47"/>
        <v>3.0289127500832658</v>
      </c>
      <c r="BA123" s="75">
        <f t="shared" si="47"/>
        <v>3.0375576177023182</v>
      </c>
      <c r="BB123" s="75">
        <f t="shared" si="47"/>
        <v>3.0454462068878061</v>
      </c>
      <c r="BC123" s="75">
        <f t="shared" si="47"/>
        <v>3.0526294332418065</v>
      </c>
      <c r="BD123" s="75">
        <f t="shared" si="47"/>
        <v>3.0591527943727366</v>
      </c>
      <c r="BE123" s="75">
        <f t="shared" si="47"/>
        <v>3.0650571340908566</v>
      </c>
      <c r="BF123" s="75">
        <f t="shared" si="47"/>
        <v>3.0703792911230425</v>
      </c>
      <c r="BG123" s="75">
        <f t="shared" si="47"/>
        <v>3.0751526491461765</v>
      </c>
      <c r="BH123" s="75">
        <f t="shared" si="47"/>
        <v>3.0794076028314841</v>
      </c>
      <c r="BI123" s="75">
        <f t="shared" si="47"/>
        <v>3.0831719526303858</v>
      </c>
      <c r="BJ123" s="75">
        <f t="shared" si="47"/>
        <v>3.0864712392530986</v>
      </c>
      <c r="BK123" s="75" t="e">
        <f t="shared" si="47"/>
        <v>#REF!</v>
      </c>
      <c r="BL123" s="75" t="e">
        <f t="shared" si="47"/>
        <v>#REF!</v>
      </c>
      <c r="BM123" s="75" t="e">
        <f t="shared" si="47"/>
        <v>#REF!</v>
      </c>
      <c r="BN123" s="75" t="e">
        <f t="shared" si="47"/>
        <v>#REF!</v>
      </c>
      <c r="BO123" s="75" t="e">
        <f t="shared" ref="BO123:CX123" si="48">BN123+$B79*(BN121-BN123)</f>
        <v>#REF!</v>
      </c>
      <c r="BP123" s="75" t="e">
        <f t="shared" si="48"/>
        <v>#REF!</v>
      </c>
      <c r="BQ123" s="75" t="e">
        <f t="shared" si="48"/>
        <v>#REF!</v>
      </c>
      <c r="BR123" s="75" t="e">
        <f t="shared" si="48"/>
        <v>#REF!</v>
      </c>
      <c r="BS123" s="75" t="e">
        <f t="shared" si="48"/>
        <v>#REF!</v>
      </c>
      <c r="BT123" s="75" t="e">
        <f t="shared" si="48"/>
        <v>#REF!</v>
      </c>
      <c r="BU123" s="75" t="e">
        <f t="shared" si="48"/>
        <v>#REF!</v>
      </c>
      <c r="BV123" s="75" t="e">
        <f t="shared" si="48"/>
        <v>#REF!</v>
      </c>
      <c r="BW123" s="75" t="e">
        <f t="shared" si="48"/>
        <v>#REF!</v>
      </c>
      <c r="BX123" s="75" t="e">
        <f t="shared" si="48"/>
        <v>#REF!</v>
      </c>
      <c r="BY123" s="75" t="e">
        <f t="shared" si="48"/>
        <v>#REF!</v>
      </c>
      <c r="BZ123" s="75" t="e">
        <f t="shared" si="48"/>
        <v>#REF!</v>
      </c>
      <c r="CA123" s="75" t="e">
        <f t="shared" si="48"/>
        <v>#REF!</v>
      </c>
      <c r="CB123" s="75" t="e">
        <f t="shared" si="48"/>
        <v>#REF!</v>
      </c>
      <c r="CC123" s="75" t="e">
        <f t="shared" si="48"/>
        <v>#REF!</v>
      </c>
      <c r="CD123" s="75" t="e">
        <f t="shared" si="48"/>
        <v>#REF!</v>
      </c>
      <c r="CE123" s="75" t="e">
        <f t="shared" si="48"/>
        <v>#REF!</v>
      </c>
      <c r="CF123" s="75" t="e">
        <f t="shared" si="48"/>
        <v>#REF!</v>
      </c>
      <c r="CG123" s="75" t="e">
        <f t="shared" si="48"/>
        <v>#REF!</v>
      </c>
      <c r="CH123" s="75" t="e">
        <f t="shared" si="48"/>
        <v>#REF!</v>
      </c>
      <c r="CI123" s="75" t="e">
        <f t="shared" si="48"/>
        <v>#REF!</v>
      </c>
      <c r="CJ123" s="75" t="e">
        <f t="shared" si="48"/>
        <v>#REF!</v>
      </c>
      <c r="CK123" s="75" t="e">
        <f t="shared" si="48"/>
        <v>#REF!</v>
      </c>
      <c r="CL123" s="75" t="e">
        <f t="shared" si="48"/>
        <v>#REF!</v>
      </c>
      <c r="CM123" s="75" t="e">
        <f t="shared" si="48"/>
        <v>#REF!</v>
      </c>
      <c r="CN123" s="75" t="e">
        <f t="shared" si="48"/>
        <v>#REF!</v>
      </c>
      <c r="CO123" s="75" t="e">
        <f t="shared" si="48"/>
        <v>#REF!</v>
      </c>
      <c r="CP123" s="75" t="e">
        <f t="shared" si="48"/>
        <v>#REF!</v>
      </c>
      <c r="CQ123" s="75" t="e">
        <f t="shared" si="48"/>
        <v>#REF!</v>
      </c>
      <c r="CR123" s="75" t="e">
        <f t="shared" si="48"/>
        <v>#REF!</v>
      </c>
      <c r="CS123" s="75" t="e">
        <f t="shared" si="48"/>
        <v>#REF!</v>
      </c>
      <c r="CT123" s="75" t="e">
        <f t="shared" si="48"/>
        <v>#REF!</v>
      </c>
      <c r="CU123" s="75" t="e">
        <f t="shared" si="48"/>
        <v>#REF!</v>
      </c>
      <c r="CV123" s="75" t="e">
        <f t="shared" si="48"/>
        <v>#REF!</v>
      </c>
      <c r="CW123" s="75" t="e">
        <f t="shared" si="48"/>
        <v>#REF!</v>
      </c>
      <c r="CX123" s="75" t="e">
        <f t="shared" si="48"/>
        <v>#REF!</v>
      </c>
    </row>
    <row r="124" spans="1:102">
      <c r="A124" s="86" t="s">
        <v>37</v>
      </c>
    </row>
    <row r="125" spans="1:102" ht="15">
      <c r="A125" s="107" t="s">
        <v>57</v>
      </c>
      <c r="B125" s="75">
        <f>B98-B101</f>
        <v>41.664966912151463</v>
      </c>
      <c r="C125" s="75">
        <f t="shared" ref="C125:BH125" si="49">C98-C101</f>
        <v>66.196244081225302</v>
      </c>
      <c r="D125" s="75">
        <f t="shared" si="49"/>
        <v>93.336122753558115</v>
      </c>
      <c r="E125" s="75">
        <f t="shared" si="49"/>
        <v>122.36952849686381</v>
      </c>
      <c r="F125" s="75">
        <f t="shared" si="49"/>
        <v>153.01242476495071</v>
      </c>
      <c r="G125" s="75">
        <f t="shared" si="49"/>
        <v>185.38776393802107</v>
      </c>
      <c r="H125" s="75">
        <f t="shared" si="49"/>
        <v>219.98449839351662</v>
      </c>
      <c r="I125" s="75">
        <f t="shared" si="49"/>
        <v>257.15568523111619</v>
      </c>
      <c r="J125" s="75">
        <f t="shared" si="49"/>
        <v>296.44319370383505</v>
      </c>
      <c r="K125" s="75">
        <f t="shared" si="49"/>
        <v>338.03592305101171</v>
      </c>
      <c r="L125" s="75">
        <f t="shared" si="49"/>
        <v>381.89145322388151</v>
      </c>
      <c r="M125" s="75">
        <f t="shared" si="49"/>
        <v>427.88267529850862</v>
      </c>
      <c r="N125" s="75">
        <f t="shared" si="49"/>
        <v>475.88046379176018</v>
      </c>
      <c r="O125" s="75">
        <f t="shared" si="49"/>
        <v>525.6665635033321</v>
      </c>
      <c r="P125" s="75">
        <f t="shared" si="49"/>
        <v>577.18431705297337</v>
      </c>
      <c r="Q125" s="75">
        <f t="shared" si="49"/>
        <v>630.3311859147318</v>
      </c>
      <c r="R125" s="75">
        <f t="shared" si="49"/>
        <v>685.01083724101886</v>
      </c>
      <c r="S125" s="75">
        <f t="shared" si="49"/>
        <v>741.13659848224722</v>
      </c>
      <c r="T125" s="75">
        <f t="shared" si="49"/>
        <v>798.61736652623551</v>
      </c>
      <c r="U125" s="75">
        <f t="shared" si="49"/>
        <v>857.37174982262979</v>
      </c>
      <c r="V125" s="75">
        <f t="shared" si="49"/>
        <v>917.3060736446073</v>
      </c>
      <c r="W125" s="75">
        <f t="shared" si="49"/>
        <v>978.57778217790269</v>
      </c>
      <c r="X125" s="75">
        <f t="shared" si="49"/>
        <v>1040.0693500739653</v>
      </c>
      <c r="Y125" s="75">
        <f t="shared" si="49"/>
        <v>1104.8854407927902</v>
      </c>
      <c r="Z125" s="75">
        <f t="shared" si="49"/>
        <v>1169.7204326399274</v>
      </c>
      <c r="AA125" s="75">
        <f t="shared" si="49"/>
        <v>1232.1858513953214</v>
      </c>
      <c r="AB125" s="75">
        <f t="shared" si="49"/>
        <v>1296.6188755482499</v>
      </c>
      <c r="AC125" s="75">
        <f t="shared" si="49"/>
        <v>1364.6420088577993</v>
      </c>
      <c r="AD125" s="75">
        <f t="shared" si="49"/>
        <v>1434.9152509390428</v>
      </c>
      <c r="AE125" s="75">
        <f t="shared" si="49"/>
        <v>1507.2215410805325</v>
      </c>
      <c r="AF125" s="75">
        <f t="shared" si="49"/>
        <v>1581.3991051141095</v>
      </c>
      <c r="AG125" s="75">
        <f t="shared" si="49"/>
        <v>1657.3413994913822</v>
      </c>
      <c r="AH125" s="75">
        <f t="shared" si="49"/>
        <v>1734.990706077971</v>
      </c>
      <c r="AI125" s="75">
        <f t="shared" si="49"/>
        <v>1814.3298463594138</v>
      </c>
      <c r="AJ125" s="75">
        <f t="shared" si="49"/>
        <v>1895.3741840883172</v>
      </c>
      <c r="AK125" s="75">
        <f t="shared" si="49"/>
        <v>1978.1648072215878</v>
      </c>
      <c r="AL125" s="75">
        <f t="shared" si="49"/>
        <v>2062.7631166634314</v>
      </c>
      <c r="AM125" s="75">
        <f t="shared" si="49"/>
        <v>2149.246738893748</v>
      </c>
      <c r="AN125" s="75">
        <f t="shared" si="49"/>
        <v>2237.7065605112466</v>
      </c>
      <c r="AO125" s="75">
        <f t="shared" si="49"/>
        <v>2328.2446599721397</v>
      </c>
      <c r="AP125" s="75">
        <f t="shared" si="49"/>
        <v>2420.9729321474279</v>
      </c>
      <c r="AQ125" s="75">
        <f t="shared" si="49"/>
        <v>2516.0122367229014</v>
      </c>
      <c r="AR125" s="75">
        <f t="shared" si="49"/>
        <v>2613.4919383267697</v>
      </c>
      <c r="AS125" s="75">
        <f t="shared" si="49"/>
        <v>2713.5497388424747</v>
      </c>
      <c r="AT125" s="75">
        <f t="shared" si="49"/>
        <v>2816.3317289067477</v>
      </c>
      <c r="AU125" s="75">
        <f t="shared" si="49"/>
        <v>2921.9926062256131</v>
      </c>
      <c r="AV125" s="75">
        <f t="shared" si="49"/>
        <v>3030.6960239157097</v>
      </c>
      <c r="AW125" s="75">
        <f t="shared" si="49"/>
        <v>3142.6150436210837</v>
      </c>
      <c r="AX125" s="75">
        <f t="shared" si="49"/>
        <v>3257.9326766197655</v>
      </c>
      <c r="AY125" s="75">
        <f t="shared" si="49"/>
        <v>3376.8425023151003</v>
      </c>
      <c r="AZ125" s="75">
        <f t="shared" si="49"/>
        <v>3499.5493580264629</v>
      </c>
      <c r="BA125" s="75">
        <f t="shared" si="49"/>
        <v>3626.2700973251131</v>
      </c>
      <c r="BB125" s="75">
        <f t="shared" si="49"/>
        <v>3757.2344166518747</v>
      </c>
      <c r="BC125" s="75">
        <f t="shared" si="49"/>
        <v>3892.6857518586112</v>
      </c>
      <c r="BD125" s="75">
        <f t="shared" si="49"/>
        <v>4032.8822478193588</v>
      </c>
      <c r="BE125" s="75">
        <f t="shared" si="49"/>
        <v>4178.0978054916413</v>
      </c>
      <c r="BF125" s="75">
        <f t="shared" si="49"/>
        <v>4328.6232118710159</v>
      </c>
      <c r="BG125" s="75">
        <f t="shared" si="49"/>
        <v>4484.7673592412148</v>
      </c>
      <c r="BH125" s="75">
        <f t="shared" si="49"/>
        <v>4646.8585610309001</v>
      </c>
      <c r="BI125" s="75">
        <f>+BH125</f>
        <v>4646.8585610309001</v>
      </c>
    </row>
    <row r="126" spans="1:102" ht="15">
      <c r="A126" s="107" t="s">
        <v>58</v>
      </c>
      <c r="B126" s="75">
        <f t="shared" ref="B126:BI126" si="50">(B125/B27)*1000</f>
        <v>6.4989809565046741</v>
      </c>
      <c r="C126" s="75">
        <f t="shared" si="50"/>
        <v>8.9034009617523893</v>
      </c>
      <c r="D126" s="75">
        <f t="shared" si="50"/>
        <v>11.631949404685628</v>
      </c>
      <c r="E126" s="75">
        <f t="shared" si="50"/>
        <v>14.66325075928288</v>
      </c>
      <c r="F126" s="75">
        <f t="shared" si="50"/>
        <v>17.968454749429476</v>
      </c>
      <c r="G126" s="75">
        <f t="shared" si="50"/>
        <v>21.545170346038613</v>
      </c>
      <c r="H126" s="75">
        <f t="shared" si="50"/>
        <v>25.429459253173672</v>
      </c>
      <c r="I126" s="75">
        <f t="shared" si="50"/>
        <v>29.64457152766418</v>
      </c>
      <c r="J126" s="75">
        <f t="shared" si="50"/>
        <v>34.12518279015115</v>
      </c>
      <c r="K126" s="75">
        <f t="shared" si="50"/>
        <v>38.884771925443438</v>
      </c>
      <c r="L126" s="75">
        <f t="shared" si="50"/>
        <v>43.913048894949824</v>
      </c>
      <c r="M126" s="75">
        <f t="shared" si="50"/>
        <v>49.191995338357835</v>
      </c>
      <c r="N126" s="75">
        <f t="shared" si="50"/>
        <v>54.704672637144618</v>
      </c>
      <c r="O126" s="75">
        <f t="shared" si="50"/>
        <v>60.424723612730979</v>
      </c>
      <c r="P126" s="75">
        <f t="shared" si="50"/>
        <v>66.344878219297939</v>
      </c>
      <c r="Q126" s="75">
        <f t="shared" si="50"/>
        <v>72.452902092566433</v>
      </c>
      <c r="R126" s="75">
        <f t="shared" si="50"/>
        <v>78.737460449070454</v>
      </c>
      <c r="S126" s="75">
        <f t="shared" si="50"/>
        <v>85.188439184622311</v>
      </c>
      <c r="T126" s="75">
        <f t="shared" si="50"/>
        <v>91.795279517482584</v>
      </c>
      <c r="U126" s="75">
        <f t="shared" si="50"/>
        <v>98.548576401180853</v>
      </c>
      <c r="V126" s="75">
        <f t="shared" si="50"/>
        <v>105.4375344691575</v>
      </c>
      <c r="W126" s="75">
        <f t="shared" si="50"/>
        <v>112.48023490281209</v>
      </c>
      <c r="X126" s="75">
        <f t="shared" si="50"/>
        <v>119.54821759819841</v>
      </c>
      <c r="Y126" s="75">
        <f t="shared" si="50"/>
        <v>126.99833551651545</v>
      </c>
      <c r="Z126" s="75">
        <f t="shared" si="50"/>
        <v>134.45062933899936</v>
      </c>
      <c r="AA126" s="75">
        <f t="shared" si="50"/>
        <v>141.63056028691511</v>
      </c>
      <c r="AB126" s="75">
        <f t="shared" si="50"/>
        <v>149.03665379991517</v>
      </c>
      <c r="AC126" s="75">
        <f t="shared" si="50"/>
        <v>156.85540409593582</v>
      </c>
      <c r="AD126" s="75">
        <f t="shared" si="50"/>
        <v>164.93278788580304</v>
      </c>
      <c r="AE126" s="75">
        <f t="shared" si="50"/>
        <v>173.24385552450204</v>
      </c>
      <c r="AF126" s="75">
        <f t="shared" si="50"/>
        <v>181.77001220514143</v>
      </c>
      <c r="AG126" s="75">
        <f t="shared" si="50"/>
        <v>190.49901150216772</v>
      </c>
      <c r="AH126" s="75">
        <f t="shared" si="50"/>
        <v>199.42421912518458</v>
      </c>
      <c r="AI126" s="75">
        <f t="shared" si="50"/>
        <v>208.54366052032969</v>
      </c>
      <c r="AJ126" s="75">
        <f t="shared" si="50"/>
        <v>217.85910162969549</v>
      </c>
      <c r="AK126" s="75">
        <f t="shared" si="50"/>
        <v>227.37526520344247</v>
      </c>
      <c r="AL126" s="75">
        <f t="shared" si="50"/>
        <v>237.09920881487201</v>
      </c>
      <c r="AM126" s="75">
        <f t="shared" si="50"/>
        <v>247.03985504685821</v>
      </c>
      <c r="AN126" s="75">
        <f t="shared" si="50"/>
        <v>257.20765063433385</v>
      </c>
      <c r="AO126" s="75">
        <f t="shared" si="50"/>
        <v>267.61432873288885</v>
      </c>
      <c r="AP126" s="75">
        <f t="shared" si="50"/>
        <v>278.27275082178915</v>
      </c>
      <c r="AQ126" s="75">
        <f t="shared" si="50"/>
        <v>289.19680881885569</v>
      </c>
      <c r="AR126" s="75">
        <f t="shared" si="50"/>
        <v>300.401372221538</v>
      </c>
      <c r="AS126" s="75">
        <f t="shared" si="50"/>
        <v>311.9022688325058</v>
      </c>
      <c r="AT126" s="75">
        <f t="shared" si="50"/>
        <v>323.71629067895657</v>
      </c>
      <c r="AU126" s="75">
        <f t="shared" si="50"/>
        <v>335.86121910640304</v>
      </c>
      <c r="AV126" s="75">
        <f t="shared" si="50"/>
        <v>348.35586481790341</v>
      </c>
      <c r="AW126" s="75">
        <f t="shared" si="50"/>
        <v>361.22011995644948</v>
      </c>
      <c r="AX126" s="75">
        <f t="shared" si="50"/>
        <v>374.47502030112412</v>
      </c>
      <c r="AY126" s="75">
        <f t="shared" si="50"/>
        <v>388.14281635805833</v>
      </c>
      <c r="AZ126" s="75">
        <f t="shared" si="50"/>
        <v>402.24705264672042</v>
      </c>
      <c r="BA126" s="75">
        <f t="shared" si="50"/>
        <v>416.81265486495579</v>
      </c>
      <c r="BB126" s="75">
        <f t="shared" si="50"/>
        <v>431.86602490251454</v>
      </c>
      <c r="BC126" s="75">
        <f t="shared" si="50"/>
        <v>447.4351438917945</v>
      </c>
      <c r="BD126" s="75">
        <f t="shared" si="50"/>
        <v>463.54968365739768</v>
      </c>
      <c r="BE126" s="75">
        <f t="shared" si="50"/>
        <v>480.24112706800486</v>
      </c>
      <c r="BF126" s="75">
        <f t="shared" si="50"/>
        <v>497.5428979162088</v>
      </c>
      <c r="BG126" s="75">
        <f t="shared" si="50"/>
        <v>515.49050106220875</v>
      </c>
      <c r="BH126" s="75">
        <f t="shared" si="50"/>
        <v>534.12167368171276</v>
      </c>
      <c r="BI126" s="75">
        <f t="shared" si="50"/>
        <v>534.12167368171276</v>
      </c>
    </row>
    <row r="127" spans="1:102" ht="15">
      <c r="A127" s="107"/>
      <c r="C127" s="75">
        <f>+LN(C126/B126)/10</f>
        <v>3.1478794559018849E-2</v>
      </c>
      <c r="D127" s="75">
        <f>+LN(D126/C126)/10</f>
        <v>2.6732223683695745E-2</v>
      </c>
      <c r="E127" s="75">
        <f>+LN(E126/D126)/10</f>
        <v>2.3158884423217056E-2</v>
      </c>
      <c r="F127" s="75">
        <f>+LN(F126/E126)/10</f>
        <v>2.0327329117860862E-2</v>
      </c>
    </row>
    <row r="128" spans="1:102" s="91" customFormat="1" ht="15">
      <c r="A128" s="118" t="s">
        <v>80</v>
      </c>
      <c r="B128" s="91">
        <f t="shared" ref="B128:BI128" si="51">+(1/(1-$B$19))*(B126)^(1-$B$19)+1</f>
        <v>0.21547395963995153</v>
      </c>
      <c r="C128" s="91">
        <f t="shared" si="51"/>
        <v>0.32972653059325308</v>
      </c>
      <c r="D128" s="91">
        <f t="shared" si="51"/>
        <v>0.41358679212259808</v>
      </c>
      <c r="E128" s="91">
        <f t="shared" si="51"/>
        <v>0.47770620675388931</v>
      </c>
      <c r="F128" s="91">
        <f t="shared" si="51"/>
        <v>0.52818186398722067</v>
      </c>
      <c r="G128" s="91">
        <f t="shared" si="51"/>
        <v>0.5691212962147818</v>
      </c>
      <c r="H128" s="91">
        <f t="shared" si="51"/>
        <v>0.60339203384514639</v>
      </c>
      <c r="I128" s="91">
        <f t="shared" si="51"/>
        <v>0.63266914737353974</v>
      </c>
      <c r="J128" s="91">
        <f t="shared" si="51"/>
        <v>0.65763252293367369</v>
      </c>
      <c r="K128" s="91">
        <f t="shared" si="51"/>
        <v>0.67926953222645681</v>
      </c>
      <c r="L128" s="91">
        <f t="shared" si="51"/>
        <v>0.69819029559170942</v>
      </c>
      <c r="M128" s="91">
        <f t="shared" si="51"/>
        <v>0.71484382786257317</v>
      </c>
      <c r="N128" s="91">
        <f t="shared" si="51"/>
        <v>0.72959309092344093</v>
      </c>
      <c r="O128" s="91">
        <f t="shared" si="51"/>
        <v>0.74271014668470625</v>
      </c>
      <c r="P128" s="91">
        <f t="shared" si="51"/>
        <v>0.75445771386964189</v>
      </c>
      <c r="Q128" s="91">
        <f t="shared" si="51"/>
        <v>0.76503558026087548</v>
      </c>
      <c r="R128" s="91">
        <f t="shared" si="51"/>
        <v>0.77460758647132932</v>
      </c>
      <c r="S128" s="91">
        <f t="shared" si="51"/>
        <v>0.78330960309774433</v>
      </c>
      <c r="T128" s="91">
        <f t="shared" si="51"/>
        <v>0.79125320254527831</v>
      </c>
      <c r="U128" s="91">
        <f t="shared" si="51"/>
        <v>0.79853258311278097</v>
      </c>
      <c r="V128" s="91">
        <f t="shared" si="51"/>
        <v>0.80522537597102994</v>
      </c>
      <c r="W128" s="91">
        <f t="shared" si="51"/>
        <v>0.81142162531190554</v>
      </c>
      <c r="X128" s="91">
        <f t="shared" si="51"/>
        <v>0.81708115815711857</v>
      </c>
      <c r="Y128" s="91">
        <f t="shared" si="51"/>
        <v>0.82252753512089283</v>
      </c>
      <c r="Z128" s="91">
        <f t="shared" si="51"/>
        <v>0.82751609500009859</v>
      </c>
      <c r="AA128" s="91">
        <f t="shared" si="51"/>
        <v>0.83194497258023281</v>
      </c>
      <c r="AB128" s="91">
        <f t="shared" si="51"/>
        <v>0.83617376517398079</v>
      </c>
      <c r="AC128" s="91">
        <f t="shared" si="51"/>
        <v>0.84030906905053904</v>
      </c>
      <c r="AD128" s="91">
        <f t="shared" si="51"/>
        <v>0.84426848962162182</v>
      </c>
      <c r="AE128" s="91">
        <f t="shared" si="51"/>
        <v>0.84804987016888667</v>
      </c>
      <c r="AF128" s="91">
        <f t="shared" si="51"/>
        <v>0.85165637840555974</v>
      </c>
      <c r="AG128" s="91">
        <f t="shared" si="51"/>
        <v>0.85509491284535588</v>
      </c>
      <c r="AH128" s="91">
        <f t="shared" si="51"/>
        <v>0.85837463388262802</v>
      </c>
      <c r="AI128" s="91">
        <f t="shared" si="51"/>
        <v>0.86150582757395344</v>
      </c>
      <c r="AJ128" s="91">
        <f t="shared" si="51"/>
        <v>0.86449911196994411</v>
      </c>
      <c r="AK128" s="91">
        <f t="shared" si="51"/>
        <v>0.86736492528920783</v>
      </c>
      <c r="AL128" s="91">
        <f t="shared" si="51"/>
        <v>0.87011322213438813</v>
      </c>
      <c r="AM128" s="91">
        <f t="shared" si="51"/>
        <v>0.87275331302855208</v>
      </c>
      <c r="AN128" s="91">
        <f t="shared" si="51"/>
        <v>0.8752937975212387</v>
      </c>
      <c r="AO128" s="91">
        <f t="shared" si="51"/>
        <v>0.87774255534650103</v>
      </c>
      <c r="AP128" s="91">
        <f t="shared" si="51"/>
        <v>0.88010677150632899</v>
      </c>
      <c r="AQ128" s="91">
        <f t="shared" si="51"/>
        <v>0.88239297951472728</v>
      </c>
      <c r="AR128" s="91">
        <f t="shared" si="51"/>
        <v>0.88460711285933036</v>
      </c>
      <c r="AS128" s="91">
        <f t="shared" si="51"/>
        <v>0.88675455864316866</v>
      </c>
      <c r="AT128" s="91">
        <f t="shared" si="51"/>
        <v>0.88884020991446877</v>
      </c>
      <c r="AU128" s="91">
        <f t="shared" si="51"/>
        <v>0.89086851480869766</v>
      </c>
      <c r="AV128" s="91">
        <f t="shared" si="51"/>
        <v>0.89284352162668967</v>
      </c>
      <c r="AW128" s="91">
        <f t="shared" si="51"/>
        <v>0.89476891957193028</v>
      </c>
      <c r="AX128" s="91">
        <f t="shared" si="51"/>
        <v>0.89664807521433099</v>
      </c>
      <c r="AY128" s="91">
        <f t="shared" si="51"/>
        <v>0.89848406493283117</v>
      </c>
      <c r="AZ128" s="91">
        <f t="shared" si="51"/>
        <v>0.9002797036768091</v>
      </c>
      <c r="BA128" s="91">
        <f t="shared" si="51"/>
        <v>0.90203757041601285</v>
      </c>
      <c r="BB128" s="91">
        <f t="shared" si="51"/>
        <v>0.90376003064535315</v>
      </c>
      <c r="BC128" s="91">
        <f t="shared" si="51"/>
        <v>0.9054492562897315</v>
      </c>
      <c r="BD128" s="91">
        <f t="shared" si="51"/>
        <v>0.90710724332446624</v>
      </c>
      <c r="BE128" s="91">
        <f t="shared" si="51"/>
        <v>0.90873582739429259</v>
      </c>
      <c r="BF128" s="91">
        <f t="shared" si="51"/>
        <v>0.91033669768154413</v>
      </c>
      <c r="BG128" s="91">
        <f t="shared" si="51"/>
        <v>0.91191140924360792</v>
      </c>
      <c r="BH128" s="91">
        <f t="shared" si="51"/>
        <v>0.91346139401193327</v>
      </c>
      <c r="BI128" s="91">
        <f t="shared" si="51"/>
        <v>0.91346139401193327</v>
      </c>
    </row>
    <row r="129" spans="1:62" ht="15">
      <c r="A129" s="107" t="s">
        <v>67</v>
      </c>
      <c r="B129" s="75">
        <f t="shared" ref="B129:BI129" si="52">B18*B27*B128</f>
        <v>1381.4035552517294</v>
      </c>
      <c r="C129" s="75">
        <f t="shared" si="52"/>
        <v>2112.3743579054521</v>
      </c>
      <c r="D129" s="75">
        <f t="shared" si="52"/>
        <v>2464.0134135606913</v>
      </c>
      <c r="E129" s="75">
        <f t="shared" si="52"/>
        <v>2550.4842243886615</v>
      </c>
      <c r="F129" s="75">
        <f t="shared" si="52"/>
        <v>2479.4637432158943</v>
      </c>
      <c r="G129" s="75">
        <f t="shared" si="52"/>
        <v>2326.1293366996492</v>
      </c>
      <c r="H129" s="75">
        <f t="shared" si="52"/>
        <v>2136.4463462367689</v>
      </c>
      <c r="I129" s="75">
        <f t="shared" si="52"/>
        <v>1935.5511441923891</v>
      </c>
      <c r="J129" s="75">
        <f t="shared" si="52"/>
        <v>1736.066673030886</v>
      </c>
      <c r="K129" s="75">
        <f t="shared" si="52"/>
        <v>1546.2568338365227</v>
      </c>
      <c r="L129" s="75">
        <f t="shared" si="52"/>
        <v>1369.985374372485</v>
      </c>
      <c r="M129" s="75">
        <f t="shared" si="52"/>
        <v>1208.8621725730184</v>
      </c>
      <c r="N129" s="75">
        <f t="shared" si="52"/>
        <v>1063.2345862807031</v>
      </c>
      <c r="O129" s="75">
        <f t="shared" si="52"/>
        <v>932.67330284124716</v>
      </c>
      <c r="P129" s="75">
        <f t="shared" si="52"/>
        <v>816.38705421838176</v>
      </c>
      <c r="Q129" s="75">
        <f t="shared" si="52"/>
        <v>713.32641275889387</v>
      </c>
      <c r="R129" s="75">
        <f t="shared" si="52"/>
        <v>622.34474298731789</v>
      </c>
      <c r="S129" s="75">
        <f t="shared" si="52"/>
        <v>542.28034943192881</v>
      </c>
      <c r="T129" s="75">
        <f t="shared" si="52"/>
        <v>472.00465022370906</v>
      </c>
      <c r="U129" s="75">
        <f t="shared" si="52"/>
        <v>410.45299487369635</v>
      </c>
      <c r="V129" s="75">
        <f t="shared" si="52"/>
        <v>356.63834037548048</v>
      </c>
      <c r="W129" s="75">
        <f t="shared" si="52"/>
        <v>309.6683657797638</v>
      </c>
      <c r="X129" s="75">
        <f t="shared" si="52"/>
        <v>268.69222141150391</v>
      </c>
      <c r="Y129" s="75">
        <f t="shared" si="52"/>
        <v>233.06655131667145</v>
      </c>
      <c r="Z129" s="75">
        <f t="shared" si="52"/>
        <v>202.0438085599713</v>
      </c>
      <c r="AA129" s="75">
        <f t="shared" si="52"/>
        <v>175.02628862981686</v>
      </c>
      <c r="AB129" s="75">
        <f t="shared" si="52"/>
        <v>151.58101162066808</v>
      </c>
      <c r="AC129" s="75">
        <f t="shared" si="52"/>
        <v>131.25833587611476</v>
      </c>
      <c r="AD129" s="75">
        <f t="shared" si="52"/>
        <v>113.63392355232081</v>
      </c>
      <c r="AE129" s="75">
        <f t="shared" si="52"/>
        <v>98.353176711704094</v>
      </c>
      <c r="AF129" s="75">
        <f t="shared" si="52"/>
        <v>85.108116801754917</v>
      </c>
      <c r="AG129" s="75">
        <f t="shared" si="52"/>
        <v>73.630962558055302</v>
      </c>
      <c r="AH129" s="75">
        <f t="shared" si="52"/>
        <v>63.688732805458322</v>
      </c>
      <c r="AI129" s="75">
        <f t="shared" si="52"/>
        <v>55.078680803836193</v>
      </c>
      <c r="AJ129" s="75">
        <f t="shared" si="52"/>
        <v>47.624391460958194</v>
      </c>
      <c r="AK129" s="75">
        <f t="shared" si="52"/>
        <v>41.172413086439164</v>
      </c>
      <c r="AL129" s="75">
        <f t="shared" si="52"/>
        <v>35.589329915692836</v>
      </c>
      <c r="AM129" s="75">
        <f t="shared" si="52"/>
        <v>30.759206414127704</v>
      </c>
      <c r="AN129" s="75">
        <f t="shared" si="52"/>
        <v>26.581350918774145</v>
      </c>
      <c r="AO129" s="75">
        <f t="shared" si="52"/>
        <v>22.968357012100213</v>
      </c>
      <c r="AP129" s="75">
        <f t="shared" si="52"/>
        <v>19.844388253444976</v>
      </c>
      <c r="AQ129" s="75">
        <f t="shared" si="52"/>
        <v>17.143676955790045</v>
      </c>
      <c r="AR129" s="75">
        <f t="shared" si="52"/>
        <v>14.809211479880281</v>
      </c>
      <c r="AS129" s="75">
        <f t="shared" si="52"/>
        <v>12.791589540730531</v>
      </c>
      <c r="AT129" s="75">
        <f t="shared" si="52"/>
        <v>11.048017569462679</v>
      </c>
      <c r="AU129" s="75">
        <f t="shared" si="52"/>
        <v>9.5414383992115788</v>
      </c>
      <c r="AV129" s="75">
        <f t="shared" si="52"/>
        <v>8.2397715276986592</v>
      </c>
      <c r="AW129" s="75">
        <f t="shared" si="52"/>
        <v>7.115251993368668</v>
      </c>
      <c r="AX129" s="75">
        <f t="shared" si="52"/>
        <v>6.1438555105846619</v>
      </c>
      <c r="AY129" s="75">
        <f t="shared" si="52"/>
        <v>5.3047989577542021</v>
      </c>
      <c r="AZ129" s="75">
        <f t="shared" si="52"/>
        <v>4.5801066124836538</v>
      </c>
      <c r="BA129" s="75">
        <f t="shared" si="52"/>
        <v>3.9542336908378988</v>
      </c>
      <c r="BB129" s="75">
        <f t="shared" si="52"/>
        <v>3.4137397841359021</v>
      </c>
      <c r="BC129" s="75">
        <f t="shared" si="52"/>
        <v>2.947005706969255</v>
      </c>
      <c r="BD129" s="75">
        <f t="shared" si="52"/>
        <v>2.5439880846716396</v>
      </c>
      <c r="BE129" s="75">
        <f t="shared" si="52"/>
        <v>2.1960067273726591</v>
      </c>
      <c r="BF129" s="75">
        <f t="shared" si="52"/>
        <v>1.8955604706690461</v>
      </c>
      <c r="BG129" s="75">
        <f t="shared" si="52"/>
        <v>1.6361677189007975</v>
      </c>
      <c r="BH129" s="75">
        <f t="shared" si="52"/>
        <v>1.4122284144448185</v>
      </c>
      <c r="BI129" s="75">
        <f t="shared" si="52"/>
        <v>1.2168709484340767</v>
      </c>
    </row>
    <row r="130" spans="1:62" s="101" customFormat="1" ht="15">
      <c r="A130" s="130" t="s">
        <v>125</v>
      </c>
      <c r="B130" s="131">
        <f>SUM(B129:AO129)*10*B88+B89</f>
        <v>2260.2482766446733</v>
      </c>
      <c r="C130" s="132">
        <v>2248.4225797851295</v>
      </c>
      <c r="D130" s="136">
        <f>+B130-C130</f>
        <v>11.825696859543768</v>
      </c>
      <c r="I130" s="133"/>
    </row>
    <row r="131" spans="1:62" s="89" customFormat="1" ht="16.5">
      <c r="A131" s="256" t="s">
        <v>260</v>
      </c>
      <c r="B131" s="119"/>
      <c r="C131" s="120"/>
      <c r="D131" s="119"/>
    </row>
    <row r="132" spans="1:62" s="135" customFormat="1">
      <c r="A132" s="301" t="s">
        <v>145</v>
      </c>
      <c r="B132" s="135">
        <v>24.554002106803711</v>
      </c>
      <c r="C132" s="135">
        <v>23.103636027301587</v>
      </c>
      <c r="D132" s="135">
        <v>22.421360030060733</v>
      </c>
      <c r="E132" s="135">
        <v>22.125021910056038</v>
      </c>
      <c r="F132" s="135">
        <v>22.024242596459654</v>
      </c>
      <c r="G132" s="135">
        <v>22.0208568700785</v>
      </c>
      <c r="H132" s="135">
        <v>22.064854789637376</v>
      </c>
      <c r="I132" s="135">
        <v>22.12674344104407</v>
      </c>
      <c r="J132" s="135">
        <v>22.195038188449697</v>
      </c>
      <c r="K132" s="135">
        <v>22.263839873481526</v>
      </c>
      <c r="L132" s="135">
        <v>22.331706680945125</v>
      </c>
      <c r="M132" s="135">
        <v>22.394178178360352</v>
      </c>
      <c r="N132" s="135">
        <v>22.451369088297795</v>
      </c>
      <c r="O132" s="135">
        <v>22.503609489157363</v>
      </c>
      <c r="P132" s="135">
        <v>22.551308561131318</v>
      </c>
      <c r="Q132" s="135">
        <v>22.594861899627411</v>
      </c>
      <c r="R132" s="135">
        <v>22.634658596226444</v>
      </c>
      <c r="S132" s="135">
        <v>22.671201267364324</v>
      </c>
      <c r="T132" s="135">
        <v>22.705363891809583</v>
      </c>
      <c r="U132" s="135">
        <v>22.739001661408672</v>
      </c>
      <c r="V132" s="135">
        <v>22.776565567463976</v>
      </c>
      <c r="W132" s="135">
        <v>22.829446301269822</v>
      </c>
      <c r="X132" s="135">
        <v>22.954270043676697</v>
      </c>
      <c r="Y132" s="135">
        <f>+X132</f>
        <v>22.954270043676697</v>
      </c>
      <c r="Z132" s="135">
        <f t="shared" ref="Z132:BI132" si="53">+Y132</f>
        <v>22.954270043676697</v>
      </c>
      <c r="AA132" s="135">
        <f t="shared" si="53"/>
        <v>22.954270043676697</v>
      </c>
      <c r="AB132" s="135">
        <f t="shared" si="53"/>
        <v>22.954270043676697</v>
      </c>
      <c r="AC132" s="135">
        <f t="shared" si="53"/>
        <v>22.954270043676697</v>
      </c>
      <c r="AD132" s="135">
        <f t="shared" si="53"/>
        <v>22.954270043676697</v>
      </c>
      <c r="AE132" s="135">
        <f t="shared" si="53"/>
        <v>22.954270043676697</v>
      </c>
      <c r="AF132" s="135">
        <f t="shared" si="53"/>
        <v>22.954270043676697</v>
      </c>
      <c r="AG132" s="135">
        <f t="shared" si="53"/>
        <v>22.954270043676697</v>
      </c>
      <c r="AH132" s="135">
        <f t="shared" si="53"/>
        <v>22.954270043676697</v>
      </c>
      <c r="AI132" s="135">
        <f t="shared" si="53"/>
        <v>22.954270043676697</v>
      </c>
      <c r="AJ132" s="135">
        <f t="shared" si="53"/>
        <v>22.954270043676697</v>
      </c>
      <c r="AK132" s="135">
        <f t="shared" si="53"/>
        <v>22.954270043676697</v>
      </c>
      <c r="AL132" s="135">
        <f t="shared" si="53"/>
        <v>22.954270043676697</v>
      </c>
      <c r="AM132" s="135">
        <f t="shared" si="53"/>
        <v>22.954270043676697</v>
      </c>
      <c r="AN132" s="135">
        <f t="shared" si="53"/>
        <v>22.954270043676697</v>
      </c>
      <c r="AO132" s="135">
        <f t="shared" si="53"/>
        <v>22.954270043676697</v>
      </c>
      <c r="AP132" s="135">
        <f t="shared" si="53"/>
        <v>22.954270043676697</v>
      </c>
      <c r="AQ132" s="135">
        <f t="shared" si="53"/>
        <v>22.954270043676697</v>
      </c>
      <c r="AR132" s="135">
        <f t="shared" si="53"/>
        <v>22.954270043676697</v>
      </c>
      <c r="AS132" s="135">
        <f t="shared" si="53"/>
        <v>22.954270043676697</v>
      </c>
      <c r="AT132" s="135">
        <f t="shared" si="53"/>
        <v>22.954270043676697</v>
      </c>
      <c r="AU132" s="135">
        <f t="shared" si="53"/>
        <v>22.954270043676697</v>
      </c>
      <c r="AV132" s="135">
        <f t="shared" si="53"/>
        <v>22.954270043676697</v>
      </c>
      <c r="AW132" s="135">
        <f t="shared" si="53"/>
        <v>22.954270043676697</v>
      </c>
      <c r="AX132" s="135">
        <f t="shared" si="53"/>
        <v>22.954270043676697</v>
      </c>
      <c r="AY132" s="135">
        <f t="shared" si="53"/>
        <v>22.954270043676697</v>
      </c>
      <c r="AZ132" s="135">
        <f t="shared" si="53"/>
        <v>22.954270043676697</v>
      </c>
      <c r="BA132" s="135">
        <f t="shared" si="53"/>
        <v>22.954270043676697</v>
      </c>
      <c r="BB132" s="135">
        <f t="shared" si="53"/>
        <v>22.954270043676697</v>
      </c>
      <c r="BC132" s="135">
        <f t="shared" si="53"/>
        <v>22.954270043676697</v>
      </c>
      <c r="BD132" s="135">
        <f t="shared" si="53"/>
        <v>22.954270043676697</v>
      </c>
      <c r="BE132" s="135">
        <f t="shared" si="53"/>
        <v>22.954270043676697</v>
      </c>
      <c r="BF132" s="135">
        <f t="shared" si="53"/>
        <v>22.954270043676697</v>
      </c>
      <c r="BG132" s="135">
        <f t="shared" si="53"/>
        <v>22.954270043676697</v>
      </c>
      <c r="BH132" s="135">
        <f t="shared" si="53"/>
        <v>22.954270043676697</v>
      </c>
      <c r="BI132" s="135">
        <f t="shared" si="53"/>
        <v>22.954270043676697</v>
      </c>
    </row>
    <row r="133" spans="1:62" s="303" customFormat="1">
      <c r="A133" s="302" t="s">
        <v>335</v>
      </c>
      <c r="B133" s="135">
        <v>1E-3</v>
      </c>
      <c r="C133" s="135">
        <f>+Parameters!C208</f>
        <v>2.7246965743374929E-2</v>
      </c>
      <c r="D133" s="135">
        <f>+Parameters!D208</f>
        <v>6.7827148656410596E-2</v>
      </c>
      <c r="E133" s="135">
        <f>+Parameters!E208</f>
        <v>0.20728737905770234</v>
      </c>
      <c r="F133" s="135">
        <f>+Parameters!F208</f>
        <v>0.385447172782168</v>
      </c>
      <c r="G133" s="135">
        <f>+Parameters!G208</f>
        <v>0.53749374429431729</v>
      </c>
      <c r="H133" s="135">
        <f>+Parameters!H208</f>
        <v>0.59470291298043088</v>
      </c>
      <c r="I133" s="135">
        <f>+Parameters!I208</f>
        <v>0.62009388309396329</v>
      </c>
      <c r="J133" s="135">
        <f>+Parameters!J208</f>
        <v>0.65961703320082488</v>
      </c>
      <c r="K133" s="135">
        <f>+Parameters!K208</f>
        <v>0.6882949820733153</v>
      </c>
      <c r="L133" s="135">
        <f>+Parameters!L208</f>
        <v>0.70876718544991624</v>
      </c>
      <c r="M133" s="135">
        <f>+Parameters!M208</f>
        <v>0.72486454563634828</v>
      </c>
      <c r="N133" s="135">
        <f>+Parameters!N208</f>
        <v>0.73834790781410709</v>
      </c>
      <c r="O133" s="135">
        <f>+Parameters!O208</f>
        <v>0.75034994963923607</v>
      </c>
      <c r="P133" s="135">
        <f>+Parameters!P208</f>
        <v>0.76011374517722041</v>
      </c>
      <c r="Q133" s="135">
        <f>+Parameters!Q208</f>
        <v>0.76812681018172579</v>
      </c>
      <c r="R133" s="135">
        <f>+Parameters!R208</f>
        <v>0.77473102854229603</v>
      </c>
      <c r="S133" s="135">
        <f>+Parameters!S208</f>
        <v>0.77988079873143179</v>
      </c>
      <c r="T133" s="135">
        <f>+Parameters!T208</f>
        <v>0.7844804479502423</v>
      </c>
      <c r="U133" s="135">
        <f>+Parameters!U208</f>
        <v>0.78839281010261697</v>
      </c>
      <c r="V133" s="135">
        <f>+Parameters!V208</f>
        <v>0.79131512422494343</v>
      </c>
      <c r="W133" s="135">
        <f>+Parameters!W208</f>
        <v>0.75964534318506116</v>
      </c>
      <c r="X133" s="135">
        <f>+Parameters!X208</f>
        <v>0.72605745585549875</v>
      </c>
      <c r="Y133" s="135">
        <f>+Parameters!Y208</f>
        <v>0.68917642863751705</v>
      </c>
      <c r="Z133" s="135">
        <f>+Parameters!Z208</f>
        <v>0.64823587332005816</v>
      </c>
      <c r="AA133" s="135">
        <f>+Parameters!AA208</f>
        <v>0.89223525306276907</v>
      </c>
      <c r="AB133" s="135">
        <f>+Parameters!AB208</f>
        <v>1</v>
      </c>
      <c r="AC133" s="135">
        <f>+Parameters!AC208</f>
        <v>1</v>
      </c>
      <c r="AD133" s="135">
        <f>+Parameters!AD208</f>
        <v>1</v>
      </c>
      <c r="AE133" s="135">
        <f>+Parameters!AE208</f>
        <v>1</v>
      </c>
      <c r="AF133" s="135">
        <f>+Parameters!AF208</f>
        <v>1</v>
      </c>
      <c r="AG133" s="135">
        <f>+Parameters!AG208</f>
        <v>1</v>
      </c>
      <c r="AH133" s="135">
        <f>+Parameters!AH208</f>
        <v>1</v>
      </c>
      <c r="AI133" s="135">
        <f>+Parameters!AI208</f>
        <v>1</v>
      </c>
      <c r="AJ133" s="135">
        <f>+Parameters!AJ208</f>
        <v>1</v>
      </c>
      <c r="AK133" s="135">
        <f>+Parameters!AK208</f>
        <v>1</v>
      </c>
      <c r="AL133" s="135">
        <f>+Parameters!AL208</f>
        <v>1</v>
      </c>
      <c r="AM133" s="135">
        <f>+Parameters!AM208</f>
        <v>1</v>
      </c>
      <c r="AN133" s="135">
        <f>+Parameters!AN208</f>
        <v>1</v>
      </c>
      <c r="AO133" s="135">
        <f>+Parameters!AO208</f>
        <v>1</v>
      </c>
      <c r="AP133" s="135">
        <f>+Parameters!AP208</f>
        <v>1</v>
      </c>
      <c r="AQ133" s="135">
        <f>+Parameters!AQ208</f>
        <v>1</v>
      </c>
      <c r="AR133" s="135">
        <f>+Parameters!AR208</f>
        <v>1</v>
      </c>
      <c r="AS133" s="135">
        <f>+Parameters!AS208</f>
        <v>1</v>
      </c>
      <c r="AT133" s="135">
        <f>+Parameters!AT208</f>
        <v>1</v>
      </c>
      <c r="AU133" s="135">
        <f>+Parameters!AU208</f>
        <v>1</v>
      </c>
      <c r="AV133" s="135">
        <f>+Parameters!AV208</f>
        <v>1</v>
      </c>
      <c r="AW133" s="135">
        <f>+Parameters!AW208</f>
        <v>1</v>
      </c>
      <c r="AX133" s="135">
        <f>+Parameters!AX208</f>
        <v>1</v>
      </c>
      <c r="AY133" s="135">
        <f>+Parameters!AY208</f>
        <v>1</v>
      </c>
      <c r="AZ133" s="135">
        <f>+Parameters!AZ208</f>
        <v>1</v>
      </c>
      <c r="BA133" s="135">
        <f>+Parameters!BA208</f>
        <v>1</v>
      </c>
      <c r="BB133" s="135">
        <f>+Parameters!BB208</f>
        <v>1</v>
      </c>
      <c r="BC133" s="135">
        <f>+Parameters!BC208</f>
        <v>1</v>
      </c>
      <c r="BD133" s="135">
        <f>+Parameters!BD208</f>
        <v>1</v>
      </c>
      <c r="BE133" s="135">
        <f>+Parameters!BE208</f>
        <v>1</v>
      </c>
      <c r="BF133" s="135">
        <f>+Parameters!BF208</f>
        <v>1</v>
      </c>
      <c r="BG133" s="135">
        <f>+Parameters!BG208</f>
        <v>1</v>
      </c>
      <c r="BH133" s="135">
        <f>+Parameters!BH208</f>
        <v>1</v>
      </c>
      <c r="BI133" s="135">
        <f>+Parameters!BI208</f>
        <v>1</v>
      </c>
    </row>
    <row r="134" spans="1:62" s="284" customFormat="1" ht="16.5">
      <c r="A134" s="283" t="s">
        <v>114</v>
      </c>
      <c r="B134" s="282">
        <f t="shared" ref="B134:BI134" si="54">+B$42*1000*B133^($B$44-1)</f>
        <v>5.0161503489740749E-3</v>
      </c>
      <c r="C134" s="282">
        <f t="shared" si="54"/>
        <v>1.875951250003594</v>
      </c>
      <c r="D134" s="282">
        <f t="shared" si="54"/>
        <v>9.4563790424178418</v>
      </c>
      <c r="E134" s="282">
        <f t="shared" si="54"/>
        <v>69.000131346356042</v>
      </c>
      <c r="F134" s="282">
        <f t="shared" si="54"/>
        <v>205.98980001035576</v>
      </c>
      <c r="G134" s="282">
        <f t="shared" si="54"/>
        <v>366.55572481101473</v>
      </c>
      <c r="H134" s="282">
        <f t="shared" si="54"/>
        <v>430.36217282632225</v>
      </c>
      <c r="I134" s="282">
        <f t="shared" si="54"/>
        <v>454.36919676230383</v>
      </c>
      <c r="J134" s="282">
        <f t="shared" si="54"/>
        <v>497.58306854320114</v>
      </c>
      <c r="K134" s="282">
        <f t="shared" si="54"/>
        <v>526.68400701378755</v>
      </c>
      <c r="L134" s="282">
        <f t="shared" si="54"/>
        <v>544.67325650842099</v>
      </c>
      <c r="M134" s="282">
        <f t="shared" si="54"/>
        <v>556.69941564396595</v>
      </c>
      <c r="N134" s="282">
        <f t="shared" si="54"/>
        <v>565.20896237292436</v>
      </c>
      <c r="O134" s="282">
        <f t="shared" si="54"/>
        <v>571.79875807369058</v>
      </c>
      <c r="P134" s="282">
        <f t="shared" si="54"/>
        <v>575.47104971769249</v>
      </c>
      <c r="Q134" s="282">
        <f t="shared" si="54"/>
        <v>576.94678188947512</v>
      </c>
      <c r="R134" s="282">
        <f t="shared" si="54"/>
        <v>576.73888187552325</v>
      </c>
      <c r="S134" s="282">
        <f t="shared" si="54"/>
        <v>574.8328714606032</v>
      </c>
      <c r="T134" s="282">
        <f t="shared" si="54"/>
        <v>572.4658940847338</v>
      </c>
      <c r="U134" s="282">
        <f t="shared" si="54"/>
        <v>569.47241483823643</v>
      </c>
      <c r="V134" s="282">
        <f t="shared" si="54"/>
        <v>565.48021078914576</v>
      </c>
      <c r="W134" s="282">
        <f t="shared" si="54"/>
        <v>518.50610607519411</v>
      </c>
      <c r="X134" s="282">
        <f t="shared" si="54"/>
        <v>471.928794887224</v>
      </c>
      <c r="Y134" s="282">
        <f t="shared" si="54"/>
        <v>424.42531158940938</v>
      </c>
      <c r="Z134" s="282">
        <f t="shared" si="54"/>
        <v>375.66625233143617</v>
      </c>
      <c r="AA134" s="282">
        <f t="shared" si="54"/>
        <v>333.82246373778554</v>
      </c>
      <c r="AB134" s="282">
        <f t="shared" si="54"/>
        <v>204.93808837617181</v>
      </c>
      <c r="AC134" s="282">
        <f t="shared" si="54"/>
        <v>102.4690441880859</v>
      </c>
      <c r="AD134" s="282">
        <f t="shared" si="54"/>
        <v>51.234522094042951</v>
      </c>
      <c r="AE134" s="282">
        <f t="shared" si="54"/>
        <v>25.617261047021476</v>
      </c>
      <c r="AF134" s="282">
        <f t="shared" si="54"/>
        <v>12.808630523510738</v>
      </c>
      <c r="AG134" s="282">
        <f t="shared" si="54"/>
        <v>6.4043152617553689</v>
      </c>
      <c r="AH134" s="282">
        <f t="shared" si="54"/>
        <v>3.2021576308776845</v>
      </c>
      <c r="AI134" s="282">
        <f t="shared" si="54"/>
        <v>1.6010788154388422</v>
      </c>
      <c r="AJ134" s="282">
        <f t="shared" si="54"/>
        <v>0.80053940771942111</v>
      </c>
      <c r="AK134" s="282">
        <f t="shared" si="54"/>
        <v>0.40026970385971056</v>
      </c>
      <c r="AL134" s="282">
        <f t="shared" si="54"/>
        <v>0.20013485192985528</v>
      </c>
      <c r="AM134" s="282">
        <f t="shared" si="54"/>
        <v>0.10006742596492764</v>
      </c>
      <c r="AN134" s="282">
        <f t="shared" si="54"/>
        <v>5.003371298246382E-2</v>
      </c>
      <c r="AO134" s="282">
        <f t="shared" si="54"/>
        <v>2.501685649123191E-2</v>
      </c>
      <c r="AP134" s="282">
        <f t="shared" si="54"/>
        <v>1.2508428245615955E-2</v>
      </c>
      <c r="AQ134" s="282">
        <f t="shared" si="54"/>
        <v>6.2542141228079775E-3</v>
      </c>
      <c r="AR134" s="282">
        <f t="shared" si="54"/>
        <v>3.1271070614039887E-3</v>
      </c>
      <c r="AS134" s="282">
        <f t="shared" si="54"/>
        <v>1.5635535307019944E-3</v>
      </c>
      <c r="AT134" s="282">
        <f t="shared" si="54"/>
        <v>7.8177676535099718E-4</v>
      </c>
      <c r="AU134" s="282">
        <f t="shared" si="54"/>
        <v>3.9088838267549859E-4</v>
      </c>
      <c r="AV134" s="282">
        <f t="shared" si="54"/>
        <v>1.954441913377493E-4</v>
      </c>
      <c r="AW134" s="282">
        <f t="shared" si="54"/>
        <v>9.7722095668874648E-5</v>
      </c>
      <c r="AX134" s="282">
        <f t="shared" si="54"/>
        <v>4.8861047834437324E-5</v>
      </c>
      <c r="AY134" s="282">
        <f t="shared" si="54"/>
        <v>2.4430523917218662E-5</v>
      </c>
      <c r="AZ134" s="282">
        <f t="shared" si="54"/>
        <v>1.2215261958609331E-5</v>
      </c>
      <c r="BA134" s="282">
        <f t="shared" si="54"/>
        <v>6.1076309793046655E-6</v>
      </c>
      <c r="BB134" s="282">
        <f t="shared" si="54"/>
        <v>3.0538154896523327E-6</v>
      </c>
      <c r="BC134" s="282">
        <f t="shared" si="54"/>
        <v>1.5269077448261664E-6</v>
      </c>
      <c r="BD134" s="282">
        <f t="shared" si="54"/>
        <v>7.6345387241308319E-7</v>
      </c>
      <c r="BE134" s="282">
        <f t="shared" si="54"/>
        <v>3.8172693620654159E-7</v>
      </c>
      <c r="BF134" s="282">
        <f t="shared" si="54"/>
        <v>1.908634681032708E-7</v>
      </c>
      <c r="BG134" s="282">
        <f t="shared" si="54"/>
        <v>9.5431734051635398E-8</v>
      </c>
      <c r="BH134" s="282">
        <f t="shared" si="54"/>
        <v>4.7715867025817699E-8</v>
      </c>
      <c r="BI134" s="282">
        <f t="shared" si="54"/>
        <v>2.385793351290885E-8</v>
      </c>
    </row>
    <row r="135" spans="1:62" s="301" customFormat="1">
      <c r="A135" s="302" t="s">
        <v>334</v>
      </c>
      <c r="B135" s="135">
        <v>1E-3</v>
      </c>
      <c r="C135" s="135">
        <f>+C133/C82</f>
        <v>6.8289889690894348E-2</v>
      </c>
      <c r="D135" s="135">
        <f t="shared" ref="D135:BI135" si="55">+D133/D82</f>
        <v>0.17243769486649874</v>
      </c>
      <c r="E135" s="135">
        <f t="shared" si="55"/>
        <v>0.30024116884970148</v>
      </c>
      <c r="F135" s="135">
        <f t="shared" si="55"/>
        <v>0.45174777783690301</v>
      </c>
      <c r="G135" s="135">
        <f t="shared" si="55"/>
        <v>0.56527188407362516</v>
      </c>
      <c r="H135" s="135">
        <f t="shared" si="55"/>
        <v>0.62857202895061726</v>
      </c>
      <c r="I135" s="135">
        <f t="shared" si="55"/>
        <v>0.62009388309396329</v>
      </c>
      <c r="J135" s="135">
        <f t="shared" si="55"/>
        <v>0.65961703320082476</v>
      </c>
      <c r="K135" s="135">
        <f t="shared" si="55"/>
        <v>0.68829498207331541</v>
      </c>
      <c r="L135" s="135">
        <f t="shared" si="55"/>
        <v>0.70876718544991624</v>
      </c>
      <c r="M135" s="135">
        <f t="shared" si="55"/>
        <v>0.72486454563634828</v>
      </c>
      <c r="N135" s="135">
        <f t="shared" si="55"/>
        <v>0.73834790781410675</v>
      </c>
      <c r="O135" s="135">
        <f t="shared" si="55"/>
        <v>0.75034994963923607</v>
      </c>
      <c r="P135" s="135">
        <f t="shared" si="55"/>
        <v>0.76011374517722052</v>
      </c>
      <c r="Q135" s="135">
        <f t="shared" si="55"/>
        <v>0.76812681018172579</v>
      </c>
      <c r="R135" s="135">
        <f t="shared" si="55"/>
        <v>0.77473102854229581</v>
      </c>
      <c r="S135" s="135">
        <f t="shared" si="55"/>
        <v>0.77988079873143201</v>
      </c>
      <c r="T135" s="135">
        <f t="shared" si="55"/>
        <v>0.78448044795024252</v>
      </c>
      <c r="U135" s="135">
        <f t="shared" si="55"/>
        <v>0.78839281010261719</v>
      </c>
      <c r="V135" s="135">
        <f t="shared" si="55"/>
        <v>0.79131512422494366</v>
      </c>
      <c r="W135" s="135">
        <f t="shared" si="55"/>
        <v>0.75964534318506138</v>
      </c>
      <c r="X135" s="135">
        <f t="shared" si="55"/>
        <v>0.72605745585549886</v>
      </c>
      <c r="Y135" s="135">
        <f t="shared" si="55"/>
        <v>0.68917642863751716</v>
      </c>
      <c r="Z135" s="135">
        <f t="shared" si="55"/>
        <v>0.64823587332005828</v>
      </c>
      <c r="AA135" s="135">
        <f t="shared" si="55"/>
        <v>0.8922352530627693</v>
      </c>
      <c r="AB135" s="135">
        <f t="shared" si="55"/>
        <v>1.0000000000000002</v>
      </c>
      <c r="AC135" s="135">
        <f t="shared" si="55"/>
        <v>1.0000000000000002</v>
      </c>
      <c r="AD135" s="135">
        <f t="shared" si="55"/>
        <v>1.0000000000000002</v>
      </c>
      <c r="AE135" s="135">
        <f t="shared" si="55"/>
        <v>1.0000000000000002</v>
      </c>
      <c r="AF135" s="135">
        <f t="shared" si="55"/>
        <v>1.0000000000000002</v>
      </c>
      <c r="AG135" s="135">
        <f t="shared" si="55"/>
        <v>1.0000000000000002</v>
      </c>
      <c r="AH135" s="135">
        <f t="shared" si="55"/>
        <v>1.0000000000000002</v>
      </c>
      <c r="AI135" s="135">
        <f t="shared" si="55"/>
        <v>1.0000000000000002</v>
      </c>
      <c r="AJ135" s="135">
        <f t="shared" si="55"/>
        <v>1.0000000000000002</v>
      </c>
      <c r="AK135" s="135">
        <f t="shared" si="55"/>
        <v>1.0000000000000002</v>
      </c>
      <c r="AL135" s="135">
        <f t="shared" si="55"/>
        <v>1.0000000000000002</v>
      </c>
      <c r="AM135" s="135">
        <f t="shared" si="55"/>
        <v>1.0000000000000002</v>
      </c>
      <c r="AN135" s="135">
        <f t="shared" si="55"/>
        <v>1.0000000000000002</v>
      </c>
      <c r="AO135" s="135">
        <f t="shared" si="55"/>
        <v>1.0000000000000002</v>
      </c>
      <c r="AP135" s="135">
        <f t="shared" si="55"/>
        <v>1.0000000000000002</v>
      </c>
      <c r="AQ135" s="135">
        <f t="shared" si="55"/>
        <v>1.0000000000000002</v>
      </c>
      <c r="AR135" s="135">
        <f t="shared" si="55"/>
        <v>1.0000000000000002</v>
      </c>
      <c r="AS135" s="135">
        <f t="shared" si="55"/>
        <v>1.0000000000000002</v>
      </c>
      <c r="AT135" s="135">
        <f t="shared" si="55"/>
        <v>1.0000000000000002</v>
      </c>
      <c r="AU135" s="135">
        <f t="shared" si="55"/>
        <v>1.0000000000000002</v>
      </c>
      <c r="AV135" s="135">
        <f t="shared" si="55"/>
        <v>1.0000000000000002</v>
      </c>
      <c r="AW135" s="135">
        <f t="shared" si="55"/>
        <v>1.0000000000000002</v>
      </c>
      <c r="AX135" s="135">
        <f t="shared" si="55"/>
        <v>1.0000000000000002</v>
      </c>
      <c r="AY135" s="135">
        <f t="shared" si="55"/>
        <v>1.0000000000000002</v>
      </c>
      <c r="AZ135" s="135">
        <f t="shared" si="55"/>
        <v>1.0000000000000002</v>
      </c>
      <c r="BA135" s="135">
        <f t="shared" si="55"/>
        <v>1.0000000000000002</v>
      </c>
      <c r="BB135" s="135">
        <f t="shared" si="55"/>
        <v>1.0000000000000002</v>
      </c>
      <c r="BC135" s="135">
        <f t="shared" si="55"/>
        <v>1.0000000000000002</v>
      </c>
      <c r="BD135" s="135">
        <f t="shared" si="55"/>
        <v>1.0000000000000002</v>
      </c>
      <c r="BE135" s="135">
        <f t="shared" si="55"/>
        <v>1.0000000000000002</v>
      </c>
      <c r="BF135" s="135">
        <f t="shared" si="55"/>
        <v>1.0000000000000002</v>
      </c>
      <c r="BG135" s="135">
        <f t="shared" si="55"/>
        <v>1.0000000000000002</v>
      </c>
      <c r="BH135" s="135">
        <f t="shared" si="55"/>
        <v>1.0000000000000002</v>
      </c>
      <c r="BI135" s="135">
        <f t="shared" si="55"/>
        <v>1.0000000000000002</v>
      </c>
      <c r="BJ135" s="135"/>
    </row>
    <row r="136" spans="1:62" s="124" customFormat="1" ht="16.5">
      <c r="A136" s="122" t="s">
        <v>342</v>
      </c>
      <c r="B136" s="282">
        <f t="shared" ref="B136:BI136" si="56">+B$42*1000*B135^($B$44-1)</f>
        <v>5.0161503489740749E-3</v>
      </c>
      <c r="C136" s="282">
        <f t="shared" si="56"/>
        <v>9.8059669715250983</v>
      </c>
      <c r="D136" s="282">
        <f t="shared" si="56"/>
        <v>50.715001021818914</v>
      </c>
      <c r="E136" s="282">
        <f t="shared" si="56"/>
        <v>134.42040657167473</v>
      </c>
      <c r="F136" s="282">
        <f t="shared" si="56"/>
        <v>274.10805923400687</v>
      </c>
      <c r="G136" s="282">
        <f t="shared" si="56"/>
        <v>401.35728841827091</v>
      </c>
      <c r="H136" s="282">
        <f t="shared" si="56"/>
        <v>475.4808883746154</v>
      </c>
      <c r="I136" s="282">
        <f t="shared" si="56"/>
        <v>454.36919676230383</v>
      </c>
      <c r="J136" s="282">
        <f t="shared" si="56"/>
        <v>497.58306854320097</v>
      </c>
      <c r="K136" s="282">
        <f t="shared" si="56"/>
        <v>526.68400701378778</v>
      </c>
      <c r="L136" s="282">
        <f t="shared" si="56"/>
        <v>544.67325650842099</v>
      </c>
      <c r="M136" s="282">
        <f t="shared" si="56"/>
        <v>556.69941564396595</v>
      </c>
      <c r="N136" s="282">
        <f t="shared" si="56"/>
        <v>565.20896237292402</v>
      </c>
      <c r="O136" s="282">
        <f t="shared" si="56"/>
        <v>571.79875807369058</v>
      </c>
      <c r="P136" s="282">
        <f t="shared" si="56"/>
        <v>575.47104971769261</v>
      </c>
      <c r="Q136" s="282">
        <f t="shared" si="56"/>
        <v>576.94678188947512</v>
      </c>
      <c r="R136" s="282">
        <f t="shared" si="56"/>
        <v>576.73888187552302</v>
      </c>
      <c r="S136" s="282">
        <f t="shared" si="56"/>
        <v>574.83287146060343</v>
      </c>
      <c r="T136" s="282">
        <f t="shared" si="56"/>
        <v>572.46589408473415</v>
      </c>
      <c r="U136" s="282">
        <f t="shared" si="56"/>
        <v>569.47241483823666</v>
      </c>
      <c r="V136" s="282">
        <f t="shared" si="56"/>
        <v>565.4802107891461</v>
      </c>
      <c r="W136" s="282">
        <f t="shared" si="56"/>
        <v>518.50610607519445</v>
      </c>
      <c r="X136" s="282">
        <f t="shared" si="56"/>
        <v>471.92879488722417</v>
      </c>
      <c r="Y136" s="282">
        <f t="shared" si="56"/>
        <v>424.4253115894096</v>
      </c>
      <c r="Z136" s="282">
        <f t="shared" si="56"/>
        <v>375.66625233143634</v>
      </c>
      <c r="AA136" s="282">
        <f t="shared" si="56"/>
        <v>333.82246373778565</v>
      </c>
      <c r="AB136" s="282">
        <f t="shared" si="56"/>
        <v>204.93808837617189</v>
      </c>
      <c r="AC136" s="282">
        <f t="shared" si="56"/>
        <v>102.46904418808595</v>
      </c>
      <c r="AD136" s="282">
        <f t="shared" si="56"/>
        <v>51.234522094042973</v>
      </c>
      <c r="AE136" s="282">
        <f t="shared" si="56"/>
        <v>25.617261047021486</v>
      </c>
      <c r="AF136" s="282">
        <f t="shared" si="56"/>
        <v>12.808630523510743</v>
      </c>
      <c r="AG136" s="282">
        <f t="shared" si="56"/>
        <v>6.4043152617553716</v>
      </c>
      <c r="AH136" s="282">
        <f t="shared" si="56"/>
        <v>3.2021576308776858</v>
      </c>
      <c r="AI136" s="282">
        <f t="shared" si="56"/>
        <v>1.6010788154388429</v>
      </c>
      <c r="AJ136" s="282">
        <f t="shared" si="56"/>
        <v>0.80053940771942145</v>
      </c>
      <c r="AK136" s="282">
        <f t="shared" si="56"/>
        <v>0.40026970385971072</v>
      </c>
      <c r="AL136" s="282">
        <f t="shared" si="56"/>
        <v>0.20013485192985536</v>
      </c>
      <c r="AM136" s="282">
        <f t="shared" si="56"/>
        <v>0.10006742596492768</v>
      </c>
      <c r="AN136" s="282">
        <f t="shared" si="56"/>
        <v>5.003371298246384E-2</v>
      </c>
      <c r="AO136" s="282">
        <f t="shared" si="56"/>
        <v>2.501685649123192E-2</v>
      </c>
      <c r="AP136" s="282">
        <f t="shared" si="56"/>
        <v>1.250842824561596E-2</v>
      </c>
      <c r="AQ136" s="282">
        <f t="shared" si="56"/>
        <v>6.2542141228079801E-3</v>
      </c>
      <c r="AR136" s="282">
        <f t="shared" si="56"/>
        <v>3.12710706140399E-3</v>
      </c>
      <c r="AS136" s="282">
        <f t="shared" si="56"/>
        <v>1.563553530701995E-3</v>
      </c>
      <c r="AT136" s="282">
        <f t="shared" si="56"/>
        <v>7.8177676535099751E-4</v>
      </c>
      <c r="AU136" s="282">
        <f t="shared" si="56"/>
        <v>3.9088838267549875E-4</v>
      </c>
      <c r="AV136" s="282">
        <f t="shared" si="56"/>
        <v>1.9544419133774938E-4</v>
      </c>
      <c r="AW136" s="282">
        <f t="shared" si="56"/>
        <v>9.7722095668874688E-5</v>
      </c>
      <c r="AX136" s="282">
        <f t="shared" si="56"/>
        <v>4.8861047834437344E-5</v>
      </c>
      <c r="AY136" s="282">
        <f t="shared" si="56"/>
        <v>2.4430523917218672E-5</v>
      </c>
      <c r="AZ136" s="282">
        <f t="shared" si="56"/>
        <v>1.2215261958609336E-5</v>
      </c>
      <c r="BA136" s="282">
        <f t="shared" si="56"/>
        <v>6.107630979304668E-6</v>
      </c>
      <c r="BB136" s="282">
        <f t="shared" si="56"/>
        <v>3.053815489652334E-6</v>
      </c>
      <c r="BC136" s="282">
        <f t="shared" si="56"/>
        <v>1.526907744826167E-6</v>
      </c>
      <c r="BD136" s="282">
        <f t="shared" si="56"/>
        <v>7.634538724130835E-7</v>
      </c>
      <c r="BE136" s="282">
        <f t="shared" si="56"/>
        <v>3.8172693620654175E-7</v>
      </c>
      <c r="BF136" s="282">
        <f t="shared" si="56"/>
        <v>1.9086346810327088E-7</v>
      </c>
      <c r="BG136" s="282">
        <f t="shared" si="56"/>
        <v>9.5431734051635438E-8</v>
      </c>
      <c r="BH136" s="282">
        <f t="shared" si="56"/>
        <v>4.7715867025817719E-8</v>
      </c>
      <c r="BI136" s="282">
        <f t="shared" si="56"/>
        <v>2.3857933512908859E-8</v>
      </c>
    </row>
    <row r="137" spans="1:62" s="89" customFormat="1" ht="15.75" customHeight="1">
      <c r="A137" s="12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</row>
    <row r="138" spans="1:62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</row>
    <row r="139" spans="1:62" s="89" customFormat="1">
      <c r="A139" s="12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</row>
    <row r="140" spans="1:62" s="89" customFormat="1">
      <c r="A140" s="12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2">
      <c r="A141" s="74" t="s">
        <v>88</v>
      </c>
    </row>
    <row r="142" spans="1:62">
      <c r="A142" s="74" t="s">
        <v>89</v>
      </c>
      <c r="C142" s="75">
        <f t="shared" ref="C142:BI142" si="57">+$B$9*C92/C102</f>
        <v>0.152770918534891</v>
      </c>
      <c r="D142" s="75">
        <f t="shared" si="57"/>
        <v>0.1406192388282177</v>
      </c>
      <c r="E142" s="75">
        <f t="shared" si="57"/>
        <v>0.1321774380816346</v>
      </c>
      <c r="F142" s="75">
        <f t="shared" si="57"/>
        <v>0.12611858969005979</v>
      </c>
      <c r="G142" s="75">
        <f t="shared" si="57"/>
        <v>0.12166265863601079</v>
      </c>
      <c r="H142" s="75">
        <f t="shared" si="57"/>
        <v>0.11825667904502254</v>
      </c>
      <c r="I142" s="75">
        <f t="shared" si="57"/>
        <v>0.11546173452680931</v>
      </c>
      <c r="J142" s="75">
        <f t="shared" si="57"/>
        <v>0.11303716803131485</v>
      </c>
      <c r="K142" s="75">
        <f t="shared" si="57"/>
        <v>0.11097352645930214</v>
      </c>
      <c r="L142" s="75">
        <f t="shared" si="57"/>
        <v>0.10917518853222379</v>
      </c>
      <c r="M142" s="75">
        <f t="shared" si="57"/>
        <v>0.1075816666414756</v>
      </c>
      <c r="N142" s="75">
        <f t="shared" si="57"/>
        <v>0.10617185411884464</v>
      </c>
      <c r="O142" s="75">
        <f t="shared" si="57"/>
        <v>0.10492529145771322</v>
      </c>
      <c r="P142" s="75">
        <f t="shared" si="57"/>
        <v>0.10383226302825758</v>
      </c>
      <c r="Q142" s="75">
        <f t="shared" si="57"/>
        <v>0.10287124052563891</v>
      </c>
      <c r="R142" s="75">
        <f t="shared" si="57"/>
        <v>0.10202556607741818</v>
      </c>
      <c r="S142" s="75">
        <f t="shared" si="57"/>
        <v>0.10128182442670951</v>
      </c>
      <c r="T142" s="75">
        <f t="shared" si="57"/>
        <v>0.10062842958778853</v>
      </c>
      <c r="U142" s="75">
        <f t="shared" si="57"/>
        <v>0.10005513622284272</v>
      </c>
      <c r="V142" s="75">
        <f t="shared" si="57"/>
        <v>9.9550022408333341E-2</v>
      </c>
      <c r="W142" s="75">
        <f t="shared" si="57"/>
        <v>9.9095358998972594E-2</v>
      </c>
      <c r="X142" s="75">
        <f t="shared" si="57"/>
        <v>9.8642004971791847E-2</v>
      </c>
      <c r="Y142" s="75">
        <f t="shared" si="57"/>
        <v>9.8073122797408332E-2</v>
      </c>
      <c r="Z142" s="75">
        <f t="shared" si="57"/>
        <v>9.7725443484996913E-2</v>
      </c>
      <c r="AA142" s="75">
        <f t="shared" si="57"/>
        <v>9.7523231075736308E-2</v>
      </c>
      <c r="AB142" s="75">
        <f t="shared" si="57"/>
        <v>9.7520554986939942E-2</v>
      </c>
      <c r="AC142" s="75">
        <f t="shared" si="57"/>
        <v>9.7561540050951259E-2</v>
      </c>
      <c r="AD142" s="75">
        <f t="shared" si="57"/>
        <v>9.75454588598757E-2</v>
      </c>
      <c r="AE142" s="75">
        <f t="shared" si="57"/>
        <v>9.7493745895629133E-2</v>
      </c>
      <c r="AF142" s="75">
        <f t="shared" si="57"/>
        <v>9.7424492873371807E-2</v>
      </c>
      <c r="AG142" s="75">
        <f t="shared" si="57"/>
        <v>9.7351319425230551E-2</v>
      </c>
      <c r="AH142" s="75">
        <f t="shared" si="57"/>
        <v>9.7283653250123905E-2</v>
      </c>
      <c r="AI142" s="75">
        <f t="shared" si="57"/>
        <v>9.722752894244556E-2</v>
      </c>
      <c r="AJ142" s="75">
        <f t="shared" si="57"/>
        <v>9.7186459726999533E-2</v>
      </c>
      <c r="AK142" s="75">
        <f t="shared" si="57"/>
        <v>9.716219572939741E-2</v>
      </c>
      <c r="AL142" s="75">
        <f t="shared" si="57"/>
        <v>9.7155315907564099E-2</v>
      </c>
      <c r="AM142" s="75">
        <f t="shared" si="57"/>
        <v>9.7165660707702675E-2</v>
      </c>
      <c r="AN142" s="75">
        <f t="shared" si="57"/>
        <v>9.7192633901375405E-2</v>
      </c>
      <c r="AO142" s="75">
        <f t="shared" si="57"/>
        <v>9.7235405358039734E-2</v>
      </c>
      <c r="AP142" s="75">
        <f t="shared" si="57"/>
        <v>9.7293042552986625E-2</v>
      </c>
      <c r="AQ142" s="75">
        <f t="shared" si="57"/>
        <v>9.7364592650111478E-2</v>
      </c>
      <c r="AR142" s="75">
        <f t="shared" si="57"/>
        <v>9.7449131285937879E-2</v>
      </c>
      <c r="AS142" s="75">
        <f t="shared" si="57"/>
        <v>9.754578949075958E-2</v>
      </c>
      <c r="AT142" s="75">
        <f t="shared" si="57"/>
        <v>9.7653766624453589E-2</v>
      </c>
      <c r="AU142" s="75">
        <f t="shared" si="57"/>
        <v>9.777233463146047E-2</v>
      </c>
      <c r="AV142" s="75">
        <f t="shared" si="57"/>
        <v>9.7900837117648964E-2</v>
      </c>
      <c r="AW142" s="75">
        <f t="shared" si="57"/>
        <v>9.8038685519034233E-2</v>
      </c>
      <c r="AX142" s="75">
        <f t="shared" si="57"/>
        <v>9.8185353803886904E-2</v>
      </c>
      <c r="AY142" s="75">
        <f t="shared" si="57"/>
        <v>9.8340372601376097E-2</v>
      </c>
      <c r="AZ142" s="75">
        <f t="shared" si="57"/>
        <v>9.8503323291832229E-2</v>
      </c>
      <c r="BA142" s="75">
        <f t="shared" si="57"/>
        <v>9.8673832363253541E-2</v>
      </c>
      <c r="BB142" s="75">
        <f t="shared" si="57"/>
        <v>9.885156619272599E-2</v>
      </c>
      <c r="BC142" s="75">
        <f t="shared" si="57"/>
        <v>9.9036226320898868E-2</v>
      </c>
      <c r="BD142" s="75">
        <f t="shared" si="57"/>
        <v>9.9227545233113043E-2</v>
      </c>
      <c r="BE142" s="75">
        <f t="shared" si="57"/>
        <v>9.9425282629322723E-2</v>
      </c>
      <c r="BF142" s="75">
        <f t="shared" si="57"/>
        <v>9.9629222148148247E-2</v>
      </c>
      <c r="BG142" s="75">
        <f t="shared" si="57"/>
        <v>9.9839168502686232E-2</v>
      </c>
      <c r="BH142" s="75">
        <f t="shared" si="57"/>
        <v>0.10005494498352921</v>
      </c>
      <c r="BI142" s="75">
        <f t="shared" si="57"/>
        <v>0.10027639128549529</v>
      </c>
    </row>
    <row r="143" spans="1:62">
      <c r="A143" s="74" t="s">
        <v>90</v>
      </c>
      <c r="C143" s="75">
        <f t="shared" ref="C143:BI143" si="58">+$B$16/100+LN(D27/C27)/10+$B$19*LN(D126/C126)/10</f>
        <v>4.7874459371802139E-2</v>
      </c>
      <c r="D143" s="75">
        <f t="shared" si="58"/>
        <v>3.8813261031223886E-2</v>
      </c>
      <c r="E143" s="75">
        <f t="shared" si="58"/>
        <v>3.2661038240267469E-2</v>
      </c>
      <c r="F143" s="75">
        <f t="shared" si="58"/>
        <v>2.8419751258416677E-2</v>
      </c>
      <c r="G143" s="75">
        <f t="shared" si="58"/>
        <v>2.5548574800435639E-2</v>
      </c>
      <c r="H143" s="75">
        <f t="shared" si="58"/>
        <v>2.3430995283903744E-2</v>
      </c>
      <c r="I143" s="75">
        <f t="shared" si="58"/>
        <v>2.1405222313961143E-2</v>
      </c>
      <c r="J143" s="75">
        <f t="shared" si="58"/>
        <v>1.9808010889624087E-2</v>
      </c>
      <c r="K143" s="75">
        <f t="shared" si="58"/>
        <v>1.8428864855526698E-2</v>
      </c>
      <c r="L143" s="75">
        <f t="shared" si="58"/>
        <v>1.7197231882104556E-2</v>
      </c>
      <c r="M143" s="75">
        <f t="shared" si="58"/>
        <v>1.6092676877472942E-2</v>
      </c>
      <c r="N143" s="75">
        <f t="shared" si="58"/>
        <v>1.5072501771755597E-2</v>
      </c>
      <c r="O143" s="75">
        <f t="shared" si="58"/>
        <v>1.4172865970286871E-2</v>
      </c>
      <c r="P143" s="75">
        <f t="shared" si="58"/>
        <v>1.3361879740495266E-2</v>
      </c>
      <c r="Q143" s="75">
        <f t="shared" si="58"/>
        <v>1.2628043983153861E-2</v>
      </c>
      <c r="R143" s="75">
        <f t="shared" si="58"/>
        <v>1.1962364364737528E-2</v>
      </c>
      <c r="S143" s="75">
        <f t="shared" si="58"/>
        <v>1.1354455917806823E-2</v>
      </c>
      <c r="T143" s="75">
        <f t="shared" si="58"/>
        <v>1.079840209195866E-2</v>
      </c>
      <c r="U143" s="75">
        <f t="shared" si="58"/>
        <v>1.0285413833498609E-2</v>
      </c>
      <c r="V143" s="75">
        <f t="shared" si="58"/>
        <v>9.8488495820659057E-3</v>
      </c>
      <c r="W143" s="75">
        <f t="shared" si="58"/>
        <v>9.2913531798569076E-3</v>
      </c>
      <c r="X143" s="75">
        <f t="shared" si="58"/>
        <v>9.2181360245252621E-3</v>
      </c>
      <c r="Y143" s="75">
        <f t="shared" si="58"/>
        <v>8.7034659361669049E-3</v>
      </c>
      <c r="Z143" s="75">
        <f t="shared" si="58"/>
        <v>7.9537391175814875E-3</v>
      </c>
      <c r="AA143" s="75">
        <f t="shared" si="58"/>
        <v>7.7955451810487204E-3</v>
      </c>
      <c r="AB143" s="75">
        <f t="shared" si="58"/>
        <v>7.8198175089283315E-3</v>
      </c>
      <c r="AC143" s="75">
        <f t="shared" si="58"/>
        <v>7.6820487627887691E-3</v>
      </c>
      <c r="AD143" s="75">
        <f t="shared" si="58"/>
        <v>7.5243191331067797E-3</v>
      </c>
      <c r="AE143" s="75">
        <f t="shared" si="58"/>
        <v>7.3563071555468821E-3</v>
      </c>
      <c r="AF143" s="75">
        <f t="shared" si="58"/>
        <v>7.1857180554399163E-3</v>
      </c>
      <c r="AG143" s="75">
        <f t="shared" si="58"/>
        <v>7.0180957023679392E-3</v>
      </c>
      <c r="AH143" s="75">
        <f t="shared" si="58"/>
        <v>6.8571168288493528E-3</v>
      </c>
      <c r="AI143" s="75">
        <f t="shared" si="58"/>
        <v>6.705016315567915E-3</v>
      </c>
      <c r="AJ143" s="75">
        <f t="shared" si="58"/>
        <v>6.56299082855247E-3</v>
      </c>
      <c r="AK143" s="75">
        <f t="shared" si="58"/>
        <v>6.431527940989226E-3</v>
      </c>
      <c r="AL143" s="75">
        <f t="shared" si="58"/>
        <v>6.3106535910903852E-3</v>
      </c>
      <c r="AM143" s="75">
        <f t="shared" si="58"/>
        <v>6.2001086555081809E-3</v>
      </c>
      <c r="AN143" s="75">
        <f t="shared" si="58"/>
        <v>6.0994701575350649E-3</v>
      </c>
      <c r="AO143" s="75">
        <f t="shared" si="58"/>
        <v>6.008231791981654E-3</v>
      </c>
      <c r="AP143" s="75">
        <f t="shared" si="58"/>
        <v>5.9258557407291367E-3</v>
      </c>
      <c r="AQ143" s="75">
        <f t="shared" si="58"/>
        <v>5.8518048225095322E-3</v>
      </c>
      <c r="AR143" s="75">
        <f t="shared" si="58"/>
        <v>5.7855614935828454E-3</v>
      </c>
      <c r="AS143" s="75">
        <f t="shared" si="58"/>
        <v>5.7266382479953994E-3</v>
      </c>
      <c r="AT143" s="75">
        <f t="shared" si="58"/>
        <v>5.674582519171056E-3</v>
      </c>
      <c r="AU143" s="75">
        <f t="shared" si="58"/>
        <v>5.6289781591671679E-3</v>
      </c>
      <c r="AV143" s="75">
        <f t="shared" si="58"/>
        <v>5.5894448633637493E-3</v>
      </c>
      <c r="AW143" s="75">
        <f t="shared" si="58"/>
        <v>5.5556364276893736E-3</v>
      </c>
      <c r="AX143" s="75">
        <f t="shared" si="58"/>
        <v>5.5272384040872449E-3</v>
      </c>
      <c r="AY143" s="75">
        <f t="shared" si="58"/>
        <v>5.5039655075270304E-3</v>
      </c>
      <c r="AZ143" s="75">
        <f t="shared" si="58"/>
        <v>5.4855589890810156E-3</v>
      </c>
      <c r="BA143" s="75">
        <f t="shared" si="58"/>
        <v>5.4717840998753063E-3</v>
      </c>
      <c r="BB143" s="75">
        <f t="shared" si="58"/>
        <v>5.4624277135022969E-3</v>
      </c>
      <c r="BC143" s="75">
        <f t="shared" si="58"/>
        <v>5.4572961385858194E-3</v>
      </c>
      <c r="BD143" s="75">
        <f t="shared" si="58"/>
        <v>5.4562131311504903E-3</v>
      </c>
      <c r="BE143" s="75">
        <f t="shared" si="58"/>
        <v>5.4590181034253138E-3</v>
      </c>
      <c r="BF143" s="75">
        <f t="shared" si="58"/>
        <v>5.4655645183833224E-3</v>
      </c>
      <c r="BG143" s="75">
        <f t="shared" si="58"/>
        <v>5.4757184556471572E-3</v>
      </c>
      <c r="BH143" s="75">
        <f t="shared" si="58"/>
        <v>1.4999999999999999E-4</v>
      </c>
      <c r="BI143" s="75" t="e">
        <f t="shared" si="58"/>
        <v>#NUM!</v>
      </c>
    </row>
    <row r="144" spans="1:62">
      <c r="A144" s="74" t="s">
        <v>91</v>
      </c>
      <c r="C144" s="75">
        <f t="shared" ref="C144:BI144" si="59">+$B$16/100+LN(C27/B27)/10+$B$19*LN(C126/B126)/10</f>
        <v>6.2185704450163581E-2</v>
      </c>
      <c r="D144" s="75">
        <f t="shared" si="59"/>
        <v>4.7874459371802139E-2</v>
      </c>
      <c r="E144" s="75">
        <f t="shared" si="59"/>
        <v>3.8813261031223886E-2</v>
      </c>
      <c r="F144" s="75">
        <f t="shared" si="59"/>
        <v>3.2661038240267469E-2</v>
      </c>
      <c r="G144" s="75">
        <f t="shared" si="59"/>
        <v>2.8419751258416677E-2</v>
      </c>
      <c r="H144" s="75">
        <f t="shared" si="59"/>
        <v>2.5548574800435639E-2</v>
      </c>
      <c r="I144" s="75">
        <f t="shared" si="59"/>
        <v>2.3430995283903744E-2</v>
      </c>
      <c r="J144" s="75">
        <f t="shared" si="59"/>
        <v>2.1405222313961143E-2</v>
      </c>
      <c r="K144" s="75">
        <f t="shared" si="59"/>
        <v>1.9808010889624087E-2</v>
      </c>
      <c r="L144" s="75">
        <f t="shared" si="59"/>
        <v>1.8428864855526698E-2</v>
      </c>
      <c r="M144" s="75">
        <f t="shared" si="59"/>
        <v>1.7197231882104556E-2</v>
      </c>
      <c r="N144" s="75">
        <f t="shared" si="59"/>
        <v>1.6092676877472942E-2</v>
      </c>
      <c r="O144" s="75">
        <f t="shared" si="59"/>
        <v>1.5072501771755597E-2</v>
      </c>
      <c r="P144" s="75">
        <f t="shared" si="59"/>
        <v>1.4172865970286871E-2</v>
      </c>
      <c r="Q144" s="75">
        <f t="shared" si="59"/>
        <v>1.3361879740495266E-2</v>
      </c>
      <c r="R144" s="75">
        <f t="shared" si="59"/>
        <v>1.2628043983153861E-2</v>
      </c>
      <c r="S144" s="75">
        <f t="shared" si="59"/>
        <v>1.1962364364737528E-2</v>
      </c>
      <c r="T144" s="75">
        <f t="shared" si="59"/>
        <v>1.1354455917806823E-2</v>
      </c>
      <c r="U144" s="75">
        <f t="shared" si="59"/>
        <v>1.079840209195866E-2</v>
      </c>
      <c r="V144" s="75">
        <f t="shared" si="59"/>
        <v>1.0285413833498609E-2</v>
      </c>
      <c r="W144" s="75">
        <f t="shared" si="59"/>
        <v>9.8488495820659057E-3</v>
      </c>
      <c r="X144" s="75">
        <f t="shared" si="59"/>
        <v>9.2913531798569076E-3</v>
      </c>
      <c r="Y144" s="75">
        <f t="shared" si="59"/>
        <v>9.2181360245252621E-3</v>
      </c>
      <c r="Z144" s="75">
        <f t="shared" si="59"/>
        <v>8.7034659361669049E-3</v>
      </c>
      <c r="AA144" s="75">
        <f t="shared" si="59"/>
        <v>7.9537391175814875E-3</v>
      </c>
      <c r="AB144" s="75">
        <f t="shared" si="59"/>
        <v>7.7955451810487204E-3</v>
      </c>
      <c r="AC144" s="75">
        <f t="shared" si="59"/>
        <v>7.8198175089283315E-3</v>
      </c>
      <c r="AD144" s="75">
        <f t="shared" si="59"/>
        <v>7.6820487627887691E-3</v>
      </c>
      <c r="AE144" s="75">
        <f t="shared" si="59"/>
        <v>7.5243191331067797E-3</v>
      </c>
      <c r="AF144" s="75">
        <f t="shared" si="59"/>
        <v>7.3563071555468821E-3</v>
      </c>
      <c r="AG144" s="75">
        <f t="shared" si="59"/>
        <v>7.1857180554399163E-3</v>
      </c>
      <c r="AH144" s="75">
        <f t="shared" si="59"/>
        <v>7.0180957023679392E-3</v>
      </c>
      <c r="AI144" s="75">
        <f t="shared" si="59"/>
        <v>6.8571168288493528E-3</v>
      </c>
      <c r="AJ144" s="75">
        <f t="shared" si="59"/>
        <v>6.705016315567915E-3</v>
      </c>
      <c r="AK144" s="75">
        <f t="shared" si="59"/>
        <v>6.56299082855247E-3</v>
      </c>
      <c r="AL144" s="75">
        <f t="shared" si="59"/>
        <v>6.431527940989226E-3</v>
      </c>
      <c r="AM144" s="75">
        <f t="shared" si="59"/>
        <v>6.3106535910903852E-3</v>
      </c>
      <c r="AN144" s="75">
        <f t="shared" si="59"/>
        <v>6.2001086555081809E-3</v>
      </c>
      <c r="AO144" s="75">
        <f t="shared" si="59"/>
        <v>6.0994701575350649E-3</v>
      </c>
      <c r="AP144" s="75">
        <f t="shared" si="59"/>
        <v>6.008231791981654E-3</v>
      </c>
      <c r="AQ144" s="75">
        <f t="shared" si="59"/>
        <v>5.9258557407291367E-3</v>
      </c>
      <c r="AR144" s="75">
        <f t="shared" si="59"/>
        <v>5.8518048225095322E-3</v>
      </c>
      <c r="AS144" s="75">
        <f t="shared" si="59"/>
        <v>5.7855614935828454E-3</v>
      </c>
      <c r="AT144" s="75">
        <f t="shared" si="59"/>
        <v>5.7266382479953994E-3</v>
      </c>
      <c r="AU144" s="75">
        <f t="shared" si="59"/>
        <v>5.674582519171056E-3</v>
      </c>
      <c r="AV144" s="75">
        <f t="shared" si="59"/>
        <v>5.6289781591671679E-3</v>
      </c>
      <c r="AW144" s="75">
        <f t="shared" si="59"/>
        <v>5.5894448633637493E-3</v>
      </c>
      <c r="AX144" s="75">
        <f t="shared" si="59"/>
        <v>5.5556364276893736E-3</v>
      </c>
      <c r="AY144" s="75">
        <f t="shared" si="59"/>
        <v>5.5272384040872449E-3</v>
      </c>
      <c r="AZ144" s="75">
        <f t="shared" si="59"/>
        <v>5.5039655075270304E-3</v>
      </c>
      <c r="BA144" s="75">
        <f t="shared" si="59"/>
        <v>5.4855589890810156E-3</v>
      </c>
      <c r="BB144" s="75">
        <f t="shared" si="59"/>
        <v>5.4717840998753063E-3</v>
      </c>
      <c r="BC144" s="75">
        <f t="shared" si="59"/>
        <v>5.4624277135022969E-3</v>
      </c>
      <c r="BD144" s="75">
        <f t="shared" si="59"/>
        <v>5.4572961385858194E-3</v>
      </c>
      <c r="BE144" s="75">
        <f t="shared" si="59"/>
        <v>5.4562131311504903E-3</v>
      </c>
      <c r="BF144" s="75">
        <f t="shared" si="59"/>
        <v>5.4590181034253138E-3</v>
      </c>
      <c r="BG144" s="75">
        <f t="shared" si="59"/>
        <v>5.4655645183833224E-3</v>
      </c>
      <c r="BH144" s="75">
        <f t="shared" si="59"/>
        <v>5.4757184556471572E-3</v>
      </c>
      <c r="BI144" s="75">
        <f t="shared" si="59"/>
        <v>1.4999999999999999E-4</v>
      </c>
    </row>
    <row r="145" spans="1:61">
      <c r="A145" s="74" t="s">
        <v>112</v>
      </c>
      <c r="C145" s="75">
        <f t="shared" ref="C145:BB145" si="60">+AVERAGE(C143:C144)</f>
        <v>5.503008191098286E-2</v>
      </c>
      <c r="D145" s="75">
        <f t="shared" si="60"/>
        <v>4.3343860201513013E-2</v>
      </c>
      <c r="E145" s="75">
        <f t="shared" si="60"/>
        <v>3.5737149635745674E-2</v>
      </c>
      <c r="F145" s="75">
        <f t="shared" si="60"/>
        <v>3.0540394749342073E-2</v>
      </c>
      <c r="G145" s="75">
        <f t="shared" si="60"/>
        <v>2.6984163029426158E-2</v>
      </c>
      <c r="H145" s="75">
        <f t="shared" si="60"/>
        <v>2.4489785042169691E-2</v>
      </c>
      <c r="I145" s="75">
        <f t="shared" si="60"/>
        <v>2.2418108798932444E-2</v>
      </c>
      <c r="J145" s="75">
        <f t="shared" si="60"/>
        <v>2.0606616601792617E-2</v>
      </c>
      <c r="K145" s="75">
        <f t="shared" si="60"/>
        <v>1.9118437872575392E-2</v>
      </c>
      <c r="L145" s="75">
        <f t="shared" si="60"/>
        <v>1.7813048368815629E-2</v>
      </c>
      <c r="M145" s="75">
        <f t="shared" si="60"/>
        <v>1.6644954379788749E-2</v>
      </c>
      <c r="N145" s="75">
        <f t="shared" si="60"/>
        <v>1.558258932461427E-2</v>
      </c>
      <c r="O145" s="75">
        <f t="shared" si="60"/>
        <v>1.4622683871021235E-2</v>
      </c>
      <c r="P145" s="75">
        <f t="shared" si="60"/>
        <v>1.3767372855391069E-2</v>
      </c>
      <c r="Q145" s="75">
        <f t="shared" si="60"/>
        <v>1.2994961861824562E-2</v>
      </c>
      <c r="R145" s="75">
        <f t="shared" si="60"/>
        <v>1.2295204173945695E-2</v>
      </c>
      <c r="S145" s="75">
        <f t="shared" si="60"/>
        <v>1.1658410141272176E-2</v>
      </c>
      <c r="T145" s="75">
        <f t="shared" si="60"/>
        <v>1.1076429004882742E-2</v>
      </c>
      <c r="U145" s="75">
        <f t="shared" si="60"/>
        <v>1.0541907962728634E-2</v>
      </c>
      <c r="V145" s="75">
        <f t="shared" si="60"/>
        <v>1.0067131707782256E-2</v>
      </c>
      <c r="W145" s="75">
        <f t="shared" si="60"/>
        <v>9.5701013809614058E-3</v>
      </c>
      <c r="X145" s="75">
        <f t="shared" si="60"/>
        <v>9.254744602191084E-3</v>
      </c>
      <c r="Y145" s="75">
        <f t="shared" si="60"/>
        <v>8.9608009803460835E-3</v>
      </c>
      <c r="Z145" s="75">
        <f t="shared" si="60"/>
        <v>8.3286025268741962E-3</v>
      </c>
      <c r="AA145" s="75">
        <f t="shared" si="60"/>
        <v>7.8746421493151031E-3</v>
      </c>
      <c r="AB145" s="75">
        <f t="shared" si="60"/>
        <v>7.8076813449885259E-3</v>
      </c>
      <c r="AC145" s="75">
        <f t="shared" si="60"/>
        <v>7.7509331358585499E-3</v>
      </c>
      <c r="AD145" s="75">
        <f t="shared" si="60"/>
        <v>7.6031839479477744E-3</v>
      </c>
      <c r="AE145" s="75">
        <f t="shared" si="60"/>
        <v>7.4403131443268305E-3</v>
      </c>
      <c r="AF145" s="75">
        <f t="shared" si="60"/>
        <v>7.2710126054933988E-3</v>
      </c>
      <c r="AG145" s="75">
        <f t="shared" si="60"/>
        <v>7.1019068789039278E-3</v>
      </c>
      <c r="AH145" s="75">
        <f t="shared" si="60"/>
        <v>6.937606265608646E-3</v>
      </c>
      <c r="AI145" s="75">
        <f t="shared" si="60"/>
        <v>6.7810665722086334E-3</v>
      </c>
      <c r="AJ145" s="75">
        <f t="shared" si="60"/>
        <v>6.634003572060192E-3</v>
      </c>
      <c r="AK145" s="75">
        <f t="shared" si="60"/>
        <v>6.497259384770848E-3</v>
      </c>
      <c r="AL145" s="75">
        <f t="shared" si="60"/>
        <v>6.3710907660398056E-3</v>
      </c>
      <c r="AM145" s="75">
        <f t="shared" si="60"/>
        <v>6.2553811232992831E-3</v>
      </c>
      <c r="AN145" s="75">
        <f t="shared" si="60"/>
        <v>6.1497894065216229E-3</v>
      </c>
      <c r="AO145" s="75">
        <f t="shared" si="60"/>
        <v>6.0538509747583595E-3</v>
      </c>
      <c r="AP145" s="75">
        <f t="shared" si="60"/>
        <v>5.9670437663553958E-3</v>
      </c>
      <c r="AQ145" s="75">
        <f t="shared" si="60"/>
        <v>5.8888302816193349E-3</v>
      </c>
      <c r="AR145" s="75">
        <f t="shared" si="60"/>
        <v>5.8186831580461888E-3</v>
      </c>
      <c r="AS145" s="75">
        <f t="shared" si="60"/>
        <v>5.756099870789122E-3</v>
      </c>
      <c r="AT145" s="75">
        <f t="shared" si="60"/>
        <v>5.7006103835832277E-3</v>
      </c>
      <c r="AU145" s="75">
        <f t="shared" si="60"/>
        <v>5.6517803391691115E-3</v>
      </c>
      <c r="AV145" s="75">
        <f t="shared" si="60"/>
        <v>5.6092115112654582E-3</v>
      </c>
      <c r="AW145" s="75">
        <f t="shared" si="60"/>
        <v>5.5725406455265619E-3</v>
      </c>
      <c r="AX145" s="75">
        <f t="shared" si="60"/>
        <v>5.5414374158883097E-3</v>
      </c>
      <c r="AY145" s="75">
        <f t="shared" si="60"/>
        <v>5.5156019558071376E-3</v>
      </c>
      <c r="AZ145" s="75">
        <f t="shared" si="60"/>
        <v>5.4947622483040234E-3</v>
      </c>
      <c r="BA145" s="75">
        <f t="shared" si="60"/>
        <v>5.4786715444781614E-3</v>
      </c>
      <c r="BB145" s="75">
        <f t="shared" si="60"/>
        <v>5.467105906688802E-3</v>
      </c>
      <c r="BC145" s="75">
        <f>+AVERAGE(BC143:BC144)</f>
        <v>5.4598619260440582E-3</v>
      </c>
      <c r="BD145" s="75">
        <f>+AVERAGE(BD143:BD144)</f>
        <v>5.4567546348681549E-3</v>
      </c>
      <c r="BE145" s="75">
        <f>+AVERAGE(BE143:BE144)</f>
        <v>5.4576156172879021E-3</v>
      </c>
      <c r="BF145" s="75">
        <f>+AVERAGE(BF143:BF144)</f>
        <v>5.4622913109043181E-3</v>
      </c>
      <c r="BG145" s="75">
        <f>+AVERAGE(BG143:BG144)</f>
        <v>5.4706414870152398E-3</v>
      </c>
      <c r="BH145" s="75" t="e">
        <f>+$B$16/100+LN(BI29/BH29)/10+$B$19*LN(BI128/BH128)/10</f>
        <v>#DIV/0!</v>
      </c>
      <c r="BI145" s="75" t="e">
        <f>+BH145</f>
        <v>#DIV/0!</v>
      </c>
    </row>
    <row r="146" spans="1:61">
      <c r="A146" s="74" t="s">
        <v>92</v>
      </c>
      <c r="B146" s="91">
        <f t="shared" ref="B146:BI146" si="61">+B126^-$B$19</f>
        <v>6.0357619572252739E-2</v>
      </c>
      <c r="C146" s="91">
        <f t="shared" si="61"/>
        <v>3.7641428948675691E-2</v>
      </c>
      <c r="D146" s="91">
        <f t="shared" si="61"/>
        <v>2.5207004753699358E-2</v>
      </c>
      <c r="E146" s="91">
        <f t="shared" si="61"/>
        <v>1.7809618133805067E-2</v>
      </c>
      <c r="F146" s="91">
        <f t="shared" si="61"/>
        <v>1.3129068208487998E-2</v>
      </c>
      <c r="G146" s="91">
        <f t="shared" si="61"/>
        <v>9.9994267129208739E-3</v>
      </c>
      <c r="H146" s="91">
        <f t="shared" si="61"/>
        <v>7.7981989747846437E-3</v>
      </c>
      <c r="I146" s="91">
        <f t="shared" si="61"/>
        <v>6.1955837729627608E-3</v>
      </c>
      <c r="J146" s="91">
        <f t="shared" si="61"/>
        <v>5.016346420349968E-3</v>
      </c>
      <c r="K146" s="91">
        <f t="shared" si="61"/>
        <v>4.1241140412049066E-3</v>
      </c>
      <c r="L146" s="91">
        <f t="shared" si="61"/>
        <v>3.4364467055144495E-3</v>
      </c>
      <c r="M146" s="91">
        <f t="shared" si="61"/>
        <v>2.8984001378276479E-3</v>
      </c>
      <c r="N146" s="91">
        <f t="shared" si="61"/>
        <v>2.4715156497705859E-3</v>
      </c>
      <c r="O146" s="91">
        <f t="shared" si="61"/>
        <v>2.1290114205924542E-3</v>
      </c>
      <c r="P146" s="91">
        <f t="shared" si="61"/>
        <v>1.850499184871038E-3</v>
      </c>
      <c r="Q146" s="91">
        <f t="shared" si="61"/>
        <v>1.6214976415915806E-3</v>
      </c>
      <c r="R146" s="91">
        <f t="shared" si="61"/>
        <v>1.4312908509060984E-3</v>
      </c>
      <c r="S146" s="91">
        <f t="shared" si="61"/>
        <v>1.2718298338148866E-3</v>
      </c>
      <c r="T146" s="91">
        <f t="shared" si="61"/>
        <v>1.1370235950693159E-3</v>
      </c>
      <c r="U146" s="91">
        <f t="shared" si="61"/>
        <v>1.0221731467082102E-3</v>
      </c>
      <c r="V146" s="91">
        <f t="shared" si="61"/>
        <v>9.2364936741737562E-4</v>
      </c>
      <c r="W146" s="91">
        <f t="shared" si="61"/>
        <v>8.3827338576877343E-4</v>
      </c>
      <c r="X146" s="91">
        <f t="shared" si="61"/>
        <v>7.6504211237039008E-4</v>
      </c>
      <c r="Y146" s="91">
        <f t="shared" si="61"/>
        <v>6.9871964918795328E-4</v>
      </c>
      <c r="Z146" s="91">
        <f t="shared" si="61"/>
        <v>6.4143955981420568E-4</v>
      </c>
      <c r="AA146" s="91">
        <f t="shared" si="61"/>
        <v>5.9328660099671111E-4</v>
      </c>
      <c r="AB146" s="91">
        <f t="shared" si="61"/>
        <v>5.4961726075103445E-4</v>
      </c>
      <c r="AC146" s="91">
        <f t="shared" si="61"/>
        <v>5.0903866484507902E-4</v>
      </c>
      <c r="AD146" s="91">
        <f t="shared" si="61"/>
        <v>4.7210597836436338E-4</v>
      </c>
      <c r="AE146" s="91">
        <f t="shared" si="61"/>
        <v>4.3854406660218532E-4</v>
      </c>
      <c r="AF146" s="91">
        <f t="shared" si="61"/>
        <v>4.0805306605531586E-4</v>
      </c>
      <c r="AG146" s="91">
        <f t="shared" si="61"/>
        <v>3.8033028626239157E-4</v>
      </c>
      <c r="AH146" s="91">
        <f t="shared" si="61"/>
        <v>3.5508567299057439E-4</v>
      </c>
      <c r="AI146" s="91">
        <f t="shared" si="61"/>
        <v>3.3205078514612896E-4</v>
      </c>
      <c r="AJ146" s="91">
        <f t="shared" si="61"/>
        <v>3.1098284858525806E-4</v>
      </c>
      <c r="AK146" s="91">
        <f t="shared" si="61"/>
        <v>2.9166557451206892E-4</v>
      </c>
      <c r="AL146" s="91">
        <f t="shared" si="61"/>
        <v>2.7390807948040854E-4</v>
      </c>
      <c r="AM146" s="91">
        <f t="shared" si="61"/>
        <v>2.5754283038117862E-4</v>
      </c>
      <c r="AN146" s="91">
        <f t="shared" si="61"/>
        <v>2.4242319808762841E-4</v>
      </c>
      <c r="AO146" s="91">
        <f t="shared" si="61"/>
        <v>2.2842096167340596E-4</v>
      </c>
      <c r="AP146" s="91">
        <f t="shared" si="61"/>
        <v>2.1542394672062736E-4</v>
      </c>
      <c r="AQ146" s="91">
        <f t="shared" si="61"/>
        <v>2.0333388353351134E-4</v>
      </c>
      <c r="AR146" s="91">
        <f t="shared" si="61"/>
        <v>1.9206451403219703E-4</v>
      </c>
      <c r="AS146" s="91">
        <f t="shared" si="61"/>
        <v>1.8153994483708778E-4</v>
      </c>
      <c r="AT146" s="91">
        <f t="shared" si="61"/>
        <v>1.7169322843219696E-4</v>
      </c>
      <c r="AU146" s="91">
        <f t="shared" si="61"/>
        <v>1.6246514777987629E-4</v>
      </c>
      <c r="AV146" s="91">
        <f t="shared" si="61"/>
        <v>1.5380317829488018E-4</v>
      </c>
      <c r="AW146" s="91">
        <f t="shared" si="61"/>
        <v>1.4566060223992618E-4</v>
      </c>
      <c r="AX146" s="91">
        <f t="shared" si="61"/>
        <v>1.379957529644586E-4</v>
      </c>
      <c r="AY146" s="91">
        <f t="shared" si="61"/>
        <v>1.3077136918273043E-4</v>
      </c>
      <c r="AZ146" s="91">
        <f t="shared" si="61"/>
        <v>1.2395404225717447E-4</v>
      </c>
      <c r="BA146" s="91">
        <f t="shared" si="61"/>
        <v>1.175137420140545E-4</v>
      </c>
      <c r="BB146" s="91">
        <f t="shared" si="61"/>
        <v>1.1142340888747978E-4</v>
      </c>
      <c r="BC146" s="91">
        <f t="shared" si="61"/>
        <v>1.0565860214719099E-4</v>
      </c>
      <c r="BD146" s="91">
        <f t="shared" si="61"/>
        <v>1.0019719563026331E-4</v>
      </c>
      <c r="BE146" s="91">
        <f t="shared" si="61"/>
        <v>9.501911379695708E-5</v>
      </c>
      <c r="BF146" s="91">
        <f t="shared" si="61"/>
        <v>9.0106102100924755E-5</v>
      </c>
      <c r="BG146" s="91">
        <f t="shared" si="61"/>
        <v>8.5441526638103512E-5</v>
      </c>
      <c r="BH146" s="91">
        <f t="shared" si="61"/>
        <v>8.1010198848096001E-5</v>
      </c>
      <c r="BI146" s="91">
        <f t="shared" si="61"/>
        <v>8.1010198848096001E-5</v>
      </c>
    </row>
    <row r="147" spans="1:61">
      <c r="A147" s="74" t="s">
        <v>93</v>
      </c>
      <c r="B147" s="75">
        <f t="shared" ref="B147:BI147" si="62">+B18*B146/$B146</f>
        <v>1</v>
      </c>
      <c r="C147" s="75">
        <f t="shared" si="62"/>
        <v>0.53737019634192529</v>
      </c>
      <c r="D147" s="75">
        <f t="shared" si="62"/>
        <v>0.31007610131549257</v>
      </c>
      <c r="E147" s="75">
        <f t="shared" si="62"/>
        <v>0.18877359070382868</v>
      </c>
      <c r="F147" s="75">
        <f t="shared" si="62"/>
        <v>0.11991129996141529</v>
      </c>
      <c r="G147" s="75">
        <f t="shared" si="62"/>
        <v>7.8693866798946785E-2</v>
      </c>
      <c r="H147" s="75">
        <f t="shared" si="62"/>
        <v>5.2881001780354986E-2</v>
      </c>
      <c r="I147" s="75">
        <f t="shared" si="62"/>
        <v>3.6201550595188606E-2</v>
      </c>
      <c r="J147" s="75">
        <f t="shared" si="62"/>
        <v>2.5256434313265443E-2</v>
      </c>
      <c r="K147" s="75">
        <f t="shared" si="62"/>
        <v>1.7891829881053506E-2</v>
      </c>
      <c r="L147" s="75">
        <f t="shared" si="62"/>
        <v>1.2846158750816791E-2</v>
      </c>
      <c r="M147" s="75">
        <f t="shared" si="62"/>
        <v>9.3360160755586574E-3</v>
      </c>
      <c r="N147" s="75">
        <f t="shared" si="62"/>
        <v>6.8597168791266804E-3</v>
      </c>
      <c r="O147" s="75">
        <f t="shared" si="62"/>
        <v>5.0916717209206876E-3</v>
      </c>
      <c r="P147" s="75">
        <f t="shared" si="62"/>
        <v>3.8133869834099557E-3</v>
      </c>
      <c r="Q147" s="75">
        <f t="shared" si="62"/>
        <v>2.8792400887940237E-3</v>
      </c>
      <c r="R147" s="75">
        <f t="shared" si="62"/>
        <v>2.189923943136044E-3</v>
      </c>
      <c r="S147" s="75">
        <f t="shared" si="62"/>
        <v>1.6767554337166904E-3</v>
      </c>
      <c r="T147" s="75">
        <f t="shared" si="62"/>
        <v>1.2916646343774276E-3</v>
      </c>
      <c r="U147" s="75">
        <f t="shared" si="62"/>
        <v>1.0005627644241312E-3</v>
      </c>
      <c r="V147" s="75">
        <f t="shared" si="62"/>
        <v>7.7905224581055791E-4</v>
      </c>
      <c r="W147" s="75">
        <f t="shared" si="62"/>
        <v>6.0923479947498855E-4</v>
      </c>
      <c r="X147" s="75">
        <f t="shared" si="62"/>
        <v>4.790975430283322E-4</v>
      </c>
      <c r="Y147" s="75">
        <f t="shared" si="62"/>
        <v>3.770345384318334E-4</v>
      </c>
      <c r="Z147" s="75">
        <f t="shared" si="62"/>
        <v>2.9824522392312737E-4</v>
      </c>
      <c r="AA147" s="75">
        <f t="shared" si="62"/>
        <v>2.3769600058380486E-4</v>
      </c>
      <c r="AB147" s="75">
        <f t="shared" si="62"/>
        <v>1.8973929172703564E-4</v>
      </c>
      <c r="AC147" s="75">
        <f t="shared" si="62"/>
        <v>1.5142140110757947E-4</v>
      </c>
      <c r="AD147" s="75">
        <f t="shared" si="62"/>
        <v>1.2100841342265407E-4</v>
      </c>
      <c r="AE147" s="75">
        <f t="shared" si="62"/>
        <v>9.6856525073734704E-5</v>
      </c>
      <c r="AF147" s="75">
        <f t="shared" si="62"/>
        <v>7.7655436864452465E-5</v>
      </c>
      <c r="AG147" s="75">
        <f t="shared" si="62"/>
        <v>6.2367122876768826E-5</v>
      </c>
      <c r="AH147" s="75">
        <f t="shared" si="62"/>
        <v>5.0172706205851406E-5</v>
      </c>
      <c r="AI147" s="75">
        <f t="shared" si="62"/>
        <v>4.0427647081620008E-5</v>
      </c>
      <c r="AJ147" s="75">
        <f t="shared" si="62"/>
        <v>3.2624958596610555E-5</v>
      </c>
      <c r="AK147" s="75">
        <f t="shared" si="62"/>
        <v>2.6365637787352664E-5</v>
      </c>
      <c r="AL147" s="75">
        <f t="shared" si="62"/>
        <v>2.1335239857891952E-5</v>
      </c>
      <c r="AM147" s="75">
        <f t="shared" si="62"/>
        <v>1.7285491330018176E-5</v>
      </c>
      <c r="AN147" s="75">
        <f t="shared" si="62"/>
        <v>1.4019935579635202E-5</v>
      </c>
      <c r="AO147" s="75">
        <f t="shared" si="62"/>
        <v>1.1382754651766879E-5</v>
      </c>
      <c r="AP147" s="75">
        <f t="shared" si="62"/>
        <v>9.2500690590310728E-6</v>
      </c>
      <c r="AQ147" s="75">
        <f t="shared" si="62"/>
        <v>7.5231605456566629E-6</v>
      </c>
      <c r="AR147" s="75">
        <f t="shared" si="62"/>
        <v>6.1231836274522132E-6</v>
      </c>
      <c r="AS147" s="75">
        <f t="shared" si="62"/>
        <v>4.987029400415079E-6</v>
      </c>
      <c r="AT147" s="75">
        <f t="shared" si="62"/>
        <v>4.0640821109588399E-6</v>
      </c>
      <c r="AU147" s="75">
        <f t="shared" si="62"/>
        <v>3.3136687670323262E-6</v>
      </c>
      <c r="AV147" s="75">
        <f t="shared" si="62"/>
        <v>2.7030480883861345E-6</v>
      </c>
      <c r="AW147" s="75">
        <f t="shared" si="62"/>
        <v>2.2058203583505696E-6</v>
      </c>
      <c r="AX147" s="75">
        <f t="shared" si="62"/>
        <v>1.8006667177949799E-6</v>
      </c>
      <c r="AY147" s="75">
        <f t="shared" si="62"/>
        <v>1.4703470864006619E-6</v>
      </c>
      <c r="AZ147" s="75">
        <f t="shared" si="62"/>
        <v>1.200901717793525E-6</v>
      </c>
      <c r="BA147" s="75">
        <f t="shared" si="62"/>
        <v>9.810135483840994E-7</v>
      </c>
      <c r="BB147" s="75">
        <f t="shared" si="62"/>
        <v>8.0149786181983868E-7</v>
      </c>
      <c r="BC147" s="75">
        <f t="shared" si="62"/>
        <v>6.5489302536936012E-7</v>
      </c>
      <c r="BD147" s="75">
        <f t="shared" si="62"/>
        <v>5.3513166312999377E-7</v>
      </c>
      <c r="BE147" s="75">
        <f t="shared" si="62"/>
        <v>4.3727599343955454E-7</v>
      </c>
      <c r="BF147" s="75">
        <f t="shared" si="62"/>
        <v>3.5730446223208591E-7</v>
      </c>
      <c r="BG147" s="75">
        <f t="shared" si="62"/>
        <v>2.9193946921923022E-7</v>
      </c>
      <c r="BH147" s="75">
        <f t="shared" si="62"/>
        <v>2.3850807664409835E-7</v>
      </c>
      <c r="BI147" s="75">
        <f t="shared" si="62"/>
        <v>2.055145941453029E-7</v>
      </c>
    </row>
    <row r="148" spans="1:61">
      <c r="A148" s="74" t="s">
        <v>94</v>
      </c>
      <c r="C148" s="75">
        <f>+(C147/B147)^-0.1-1</f>
        <v>6.4075986584445355E-2</v>
      </c>
      <c r="D148" s="75">
        <f t="shared" ref="D148:BI148" si="63">+(D147/C147)^-0.1-1</f>
        <v>5.6526824817769272E-2</v>
      </c>
      <c r="E148" s="75">
        <f t="shared" si="63"/>
        <v>5.0878981410630297E-2</v>
      </c>
      <c r="F148" s="75">
        <f t="shared" si="63"/>
        <v>4.6425013915183388E-2</v>
      </c>
      <c r="G148" s="75">
        <f t="shared" si="63"/>
        <v>4.3018286171961906E-2</v>
      </c>
      <c r="H148" s="75">
        <f t="shared" si="63"/>
        <v>4.055279763088282E-2</v>
      </c>
      <c r="I148" s="75">
        <f t="shared" si="63"/>
        <v>3.8621360426265516E-2</v>
      </c>
      <c r="J148" s="75">
        <f t="shared" si="63"/>
        <v>3.6658023935810524E-2</v>
      </c>
      <c r="K148" s="75">
        <f t="shared" si="63"/>
        <v>3.5074781756730511E-2</v>
      </c>
      <c r="L148" s="75">
        <f t="shared" si="63"/>
        <v>3.3684841391234288E-2</v>
      </c>
      <c r="M148" s="75">
        <f t="shared" si="63"/>
        <v>3.2431316394236687E-2</v>
      </c>
      <c r="N148" s="75">
        <f t="shared" si="63"/>
        <v>3.130124002054524E-2</v>
      </c>
      <c r="O148" s="75">
        <f t="shared" si="63"/>
        <v>3.0254641102561486E-2</v>
      </c>
      <c r="P148" s="75">
        <f t="shared" si="63"/>
        <v>2.9330760809844092E-2</v>
      </c>
      <c r="Q148" s="75">
        <f t="shared" si="63"/>
        <v>2.849764102258856E-2</v>
      </c>
      <c r="R148" s="75">
        <f t="shared" si="63"/>
        <v>2.7743845774482523E-2</v>
      </c>
      <c r="S148" s="75">
        <f t="shared" si="63"/>
        <v>2.7060273110434796E-2</v>
      </c>
      <c r="T148" s="75">
        <f t="shared" si="63"/>
        <v>2.6436283129249505E-2</v>
      </c>
      <c r="U148" s="75">
        <f t="shared" si="63"/>
        <v>2.58657799838935E-2</v>
      </c>
      <c r="V148" s="75">
        <f t="shared" si="63"/>
        <v>2.5339705179094008E-2</v>
      </c>
      <c r="W148" s="75">
        <f t="shared" si="63"/>
        <v>2.4892200564849087E-2</v>
      </c>
      <c r="X148" s="75">
        <f t="shared" si="63"/>
        <v>2.4320998616397249E-2</v>
      </c>
      <c r="Y148" s="75">
        <f t="shared" si="63"/>
        <v>2.4246009938620361E-2</v>
      </c>
      <c r="Z148" s="75">
        <f t="shared" si="63"/>
        <v>2.371900010082495E-2</v>
      </c>
      <c r="AA148" s="75">
        <f t="shared" si="63"/>
        <v>2.2951779856520194E-2</v>
      </c>
      <c r="AB148" s="75">
        <f t="shared" si="63"/>
        <v>2.2789968764330482E-2</v>
      </c>
      <c r="AC148" s="75">
        <f t="shared" si="63"/>
        <v>2.281479501076511E-2</v>
      </c>
      <c r="AD148" s="75">
        <f t="shared" si="63"/>
        <v>2.2673893037536752E-2</v>
      </c>
      <c r="AE148" s="75">
        <f t="shared" si="63"/>
        <v>2.2512599903405262E-2</v>
      </c>
      <c r="AF148" s="75">
        <f t="shared" si="63"/>
        <v>2.2340820031909736E-2</v>
      </c>
      <c r="AG148" s="75">
        <f t="shared" si="63"/>
        <v>2.2166434737629803E-2</v>
      </c>
      <c r="AH148" s="75">
        <f t="shared" si="63"/>
        <v>2.1995111170137527E-2</v>
      </c>
      <c r="AI148" s="75">
        <f t="shared" si="63"/>
        <v>2.1830604798167563E-2</v>
      </c>
      <c r="AJ148" s="75">
        <f t="shared" si="63"/>
        <v>2.1675195662210989E-2</v>
      </c>
      <c r="AK148" s="75">
        <f t="shared" si="63"/>
        <v>2.1530102050935751E-2</v>
      </c>
      <c r="AL148" s="75">
        <f t="shared" si="63"/>
        <v>2.1395817582035681E-2</v>
      </c>
      <c r="AM148" s="75">
        <f t="shared" si="63"/>
        <v>2.1272364488490902E-2</v>
      </c>
      <c r="AN148" s="75">
        <f t="shared" si="63"/>
        <v>2.1159474240886711E-2</v>
      </c>
      <c r="AO148" s="75">
        <f t="shared" si="63"/>
        <v>2.105671145639687E-2</v>
      </c>
      <c r="AP148" s="75">
        <f t="shared" si="63"/>
        <v>2.0963556160719321E-2</v>
      </c>
      <c r="AQ148" s="75">
        <f t="shared" si="63"/>
        <v>2.0879456678470687E-2</v>
      </c>
      <c r="AR148" s="75">
        <f t="shared" si="63"/>
        <v>2.0803862416280072E-2</v>
      </c>
      <c r="AS148" s="75">
        <f t="shared" si="63"/>
        <v>2.0736243209948713E-2</v>
      </c>
      <c r="AT148" s="75">
        <f t="shared" si="63"/>
        <v>2.0676099889552768E-2</v>
      </c>
      <c r="AU148" s="75">
        <f t="shared" si="63"/>
        <v>2.0622969234171729E-2</v>
      </c>
      <c r="AV148" s="75">
        <f t="shared" si="63"/>
        <v>2.0576425438164403E-2</v>
      </c>
      <c r="AW148" s="75">
        <f t="shared" si="63"/>
        <v>2.0536079485957703E-2</v>
      </c>
      <c r="AX148" s="75">
        <f t="shared" si="63"/>
        <v>2.0501577340796384E-2</v>
      </c>
      <c r="AY148" s="75">
        <f t="shared" si="63"/>
        <v>2.0472597524404001E-2</v>
      </c>
      <c r="AZ148" s="75">
        <f t="shared" si="63"/>
        <v>2.0448848447555346E-2</v>
      </c>
      <c r="BA148" s="75">
        <f t="shared" si="63"/>
        <v>2.0430065709866163E-2</v>
      </c>
      <c r="BB148" s="75">
        <f t="shared" si="63"/>
        <v>2.0416009495580534E-2</v>
      </c>
      <c r="BC148" s="75">
        <f t="shared" si="63"/>
        <v>2.0406462133798708E-2</v>
      </c>
      <c r="BD148" s="75">
        <f t="shared" si="63"/>
        <v>2.0401225855028571E-2</v>
      </c>
      <c r="BE148" s="75">
        <f t="shared" si="63"/>
        <v>2.0400120753512496E-2</v>
      </c>
      <c r="BF148" s="75">
        <f t="shared" si="63"/>
        <v>2.0402982951574389E-2</v>
      </c>
      <c r="BG148" s="75">
        <f t="shared" si="63"/>
        <v>2.0409662954790075E-2</v>
      </c>
      <c r="BH148" s="75">
        <f t="shared" si="63"/>
        <v>2.0420024183094743E-2</v>
      </c>
      <c r="BI148" s="75">
        <f t="shared" si="63"/>
        <v>1.4999999999999902E-2</v>
      </c>
    </row>
    <row r="149" spans="1:61">
      <c r="A149" s="74" t="s">
        <v>128</v>
      </c>
      <c r="C149" s="75">
        <f t="shared" ref="C149:K149" si="64">+LN(C27/B27)/10</f>
        <v>1.4817512611635303E-2</v>
      </c>
      <c r="D149" s="75">
        <f t="shared" si="64"/>
        <v>7.6261238462585245E-3</v>
      </c>
      <c r="E149" s="75">
        <f t="shared" si="64"/>
        <v>3.9249343963983019E-3</v>
      </c>
      <c r="F149" s="75">
        <f t="shared" si="64"/>
        <v>2.0200445634761758E-3</v>
      </c>
      <c r="G149" s="75">
        <f t="shared" si="64"/>
        <v>1.039655603460306E-3</v>
      </c>
      <c r="H149" s="75">
        <f t="shared" si="64"/>
        <v>5.3507917268241453E-4</v>
      </c>
      <c r="I149" s="75">
        <f t="shared" si="64"/>
        <v>2.7538900390239421E-4</v>
      </c>
      <c r="J149" s="75">
        <f t="shared" si="64"/>
        <v>1.4173435884293992E-4</v>
      </c>
      <c r="K149" s="75">
        <f t="shared" si="64"/>
        <v>7.2946371103996832E-5</v>
      </c>
    </row>
    <row r="150" spans="1:61">
      <c r="A150" s="74" t="s">
        <v>129</v>
      </c>
      <c r="C150" s="75">
        <f>+C148+C149</f>
        <v>7.8893499196080658E-2</v>
      </c>
      <c r="D150" s="75">
        <f t="shared" ref="D150:K150" si="65">+D148+D149</f>
        <v>6.4152948664027792E-2</v>
      </c>
      <c r="E150" s="75">
        <f t="shared" si="65"/>
        <v>5.4803915807028598E-2</v>
      </c>
      <c r="F150" s="75">
        <f t="shared" si="65"/>
        <v>4.8445058478659563E-2</v>
      </c>
      <c r="G150" s="75">
        <f t="shared" si="65"/>
        <v>4.4057941775422209E-2</v>
      </c>
      <c r="H150" s="75">
        <f t="shared" si="65"/>
        <v>4.1087876803565238E-2</v>
      </c>
      <c r="I150" s="75">
        <f t="shared" si="65"/>
        <v>3.889674943016791E-2</v>
      </c>
      <c r="J150" s="75">
        <f t="shared" si="65"/>
        <v>3.6799758294653463E-2</v>
      </c>
      <c r="K150" s="75">
        <f t="shared" si="65"/>
        <v>3.514772812783451E-2</v>
      </c>
    </row>
    <row r="151" spans="1:61">
      <c r="A151" s="74" t="s">
        <v>130</v>
      </c>
      <c r="C151" s="75">
        <f>+C150-C143</f>
        <v>3.1019039824278519E-2</v>
      </c>
      <c r="D151" s="75">
        <f t="shared" ref="D151:K151" si="66">+D150-D143</f>
        <v>2.5339687632803906E-2</v>
      </c>
      <c r="E151" s="75">
        <f t="shared" si="66"/>
        <v>2.2142877566761129E-2</v>
      </c>
      <c r="F151" s="75">
        <f t="shared" si="66"/>
        <v>2.0025307220242886E-2</v>
      </c>
      <c r="G151" s="75">
        <f t="shared" si="66"/>
        <v>1.850936697498657E-2</v>
      </c>
      <c r="H151" s="75">
        <f t="shared" si="66"/>
        <v>1.7656881519661494E-2</v>
      </c>
      <c r="I151" s="75">
        <f t="shared" si="66"/>
        <v>1.7491527116206766E-2</v>
      </c>
      <c r="J151" s="75">
        <f t="shared" si="66"/>
        <v>1.6991747405029376E-2</v>
      </c>
      <c r="K151" s="75">
        <f t="shared" si="66"/>
        <v>1.6718863272307812E-2</v>
      </c>
    </row>
    <row r="153" spans="1:61">
      <c r="B153" s="75" t="s">
        <v>103</v>
      </c>
    </row>
    <row r="154" spans="1:61">
      <c r="A154" s="74" t="s">
        <v>131</v>
      </c>
      <c r="B154" s="75">
        <f t="shared" ref="B154:BI154" si="67">+$B$9*B98/B102-(1-(1-0.1)^10)/10</f>
        <v>0.1051398484524201</v>
      </c>
      <c r="C154" s="75">
        <f t="shared" si="67"/>
        <v>8.720767893865132E-2</v>
      </c>
      <c r="D154" s="75">
        <f t="shared" si="67"/>
        <v>7.4766382235586362E-2</v>
      </c>
      <c r="E154" s="75">
        <f t="shared" si="67"/>
        <v>6.5918800150364928E-2</v>
      </c>
      <c r="F154" s="75">
        <f t="shared" si="67"/>
        <v>5.9304026362775639E-2</v>
      </c>
      <c r="G154" s="75">
        <f t="shared" si="67"/>
        <v>5.4307490972362385E-2</v>
      </c>
      <c r="H154" s="75">
        <f t="shared" si="67"/>
        <v>5.0592770019429759E-2</v>
      </c>
      <c r="I154" s="75">
        <f t="shared" si="67"/>
        <v>4.7706103513692477E-2</v>
      </c>
      <c r="J154" s="75">
        <f t="shared" si="67"/>
        <v>4.5113128957307458E-2</v>
      </c>
      <c r="K154" s="75">
        <f t="shared" si="67"/>
        <v>4.2935697853829752E-2</v>
      </c>
      <c r="L154" s="75">
        <f t="shared" si="67"/>
        <v>4.106142798787453E-2</v>
      </c>
      <c r="M154" s="75">
        <f t="shared" si="67"/>
        <v>3.9398284827575347E-2</v>
      </c>
      <c r="N154" s="75">
        <f t="shared" si="67"/>
        <v>3.7919243966151581E-2</v>
      </c>
      <c r="O154" s="75">
        <f t="shared" si="67"/>
        <v>3.6582217940705417E-2</v>
      </c>
      <c r="P154" s="75">
        <f t="shared" si="67"/>
        <v>3.5394780662210149E-2</v>
      </c>
      <c r="Q154" s="75">
        <f t="shared" si="67"/>
        <v>3.4333779919841503E-2</v>
      </c>
      <c r="R154" s="75">
        <f t="shared" si="67"/>
        <v>3.338139273640027E-2</v>
      </c>
      <c r="S154" s="75">
        <f t="shared" si="67"/>
        <v>3.252373218162613E-2</v>
      </c>
      <c r="T154" s="75">
        <f t="shared" si="67"/>
        <v>3.1747578130100845E-2</v>
      </c>
      <c r="U154" s="75">
        <f t="shared" si="67"/>
        <v>3.1042787876528088E-2</v>
      </c>
      <c r="V154" s="75">
        <f t="shared" si="67"/>
        <v>3.0397782817279478E-2</v>
      </c>
      <c r="W154" s="75">
        <f t="shared" si="67"/>
        <v>2.9825519498617739E-2</v>
      </c>
      <c r="X154" s="75">
        <f t="shared" si="67"/>
        <v>2.9229051464356906E-2</v>
      </c>
      <c r="Y154" s="75">
        <f t="shared" si="67"/>
        <v>2.8492531276437333E-2</v>
      </c>
      <c r="Z154" s="75">
        <f t="shared" si="67"/>
        <v>2.7933417687793061E-2</v>
      </c>
      <c r="AA154" s="75">
        <f t="shared" si="67"/>
        <v>2.7287643996798394E-2</v>
      </c>
      <c r="AB154" s="75">
        <f t="shared" si="67"/>
        <v>2.6978667082833807E-2</v>
      </c>
      <c r="AC154" s="75">
        <f t="shared" si="67"/>
        <v>2.6891631833303717E-2</v>
      </c>
      <c r="AD154" s="75">
        <f t="shared" si="67"/>
        <v>2.677837865581785E-2</v>
      </c>
      <c r="AE154" s="75">
        <f t="shared" si="67"/>
        <v>2.6644328558508401E-2</v>
      </c>
      <c r="AF154" s="75">
        <f t="shared" si="67"/>
        <v>2.649722712452697E-2</v>
      </c>
      <c r="AG154" s="75">
        <f t="shared" si="67"/>
        <v>2.6344354413565113E-2</v>
      </c>
      <c r="AH154" s="75">
        <f t="shared" si="67"/>
        <v>2.6191496858067251E-2</v>
      </c>
      <c r="AI154" s="75">
        <f t="shared" si="67"/>
        <v>2.6042796623797201E-2</v>
      </c>
      <c r="AJ154" s="75">
        <f t="shared" si="67"/>
        <v>2.5900968228260532E-2</v>
      </c>
      <c r="AK154" s="75">
        <f t="shared" si="67"/>
        <v>2.5767620436298919E-2</v>
      </c>
      <c r="AL154" s="75">
        <f t="shared" si="67"/>
        <v>2.5643565430134574E-2</v>
      </c>
      <c r="AM154" s="75">
        <f t="shared" si="67"/>
        <v>2.5529072731721836E-2</v>
      </c>
      <c r="AN154" s="75">
        <f t="shared" si="67"/>
        <v>2.5424060982297131E-2</v>
      </c>
      <c r="AO154" s="75">
        <f t="shared" si="67"/>
        <v>2.5328235111961056E-2</v>
      </c>
      <c r="AP154" s="75">
        <f t="shared" si="67"/>
        <v>2.5241180529472731E-2</v>
      </c>
      <c r="AQ154" s="75">
        <f t="shared" si="67"/>
        <v>2.5162425571163591E-2</v>
      </c>
      <c r="AR154" s="75">
        <f t="shared" si="67"/>
        <v>2.5091481480718811E-2</v>
      </c>
      <c r="AS154" s="75">
        <f t="shared" si="67"/>
        <v>2.5027866974652827E-2</v>
      </c>
      <c r="AT154" s="75">
        <f t="shared" si="67"/>
        <v>2.4971122503055942E-2</v>
      </c>
      <c r="AU154" s="75">
        <f t="shared" si="67"/>
        <v>2.4920817784346544E-2</v>
      </c>
      <c r="AV154" s="75">
        <f t="shared" si="67"/>
        <v>2.4876555059311162E-2</v>
      </c>
      <c r="AW154" s="75">
        <f t="shared" si="67"/>
        <v>2.483796970244094E-2</v>
      </c>
      <c r="AX154" s="75">
        <f t="shared" si="67"/>
        <v>2.4804729268800868E-2</v>
      </c>
      <c r="AY154" s="75">
        <f t="shared" si="67"/>
        <v>2.4776531674107538E-2</v>
      </c>
      <c r="AZ154" s="75">
        <f t="shared" si="67"/>
        <v>2.4753102950915734E-2</v>
      </c>
      <c r="BA154" s="75">
        <f t="shared" si="67"/>
        <v>2.4734194855487224E-2</v>
      </c>
      <c r="BB154" s="75">
        <f t="shared" si="67"/>
        <v>2.471958249003714E-2</v>
      </c>
      <c r="BC154" s="75">
        <f t="shared" si="67"/>
        <v>2.4709062034240489E-2</v>
      </c>
      <c r="BD154" s="75">
        <f t="shared" si="67"/>
        <v>2.4702448634916843E-2</v>
      </c>
      <c r="BE154" s="75">
        <f t="shared" si="67"/>
        <v>2.4699574474789196E-2</v>
      </c>
      <c r="BF154" s="75">
        <f t="shared" si="67"/>
        <v>2.4700287024230702E-2</v>
      </c>
      <c r="BG154" s="75">
        <f t="shared" si="67"/>
        <v>2.4704447470015378E-2</v>
      </c>
      <c r="BH154" s="75">
        <f t="shared" si="67"/>
        <v>2.4711929309722075E-2</v>
      </c>
      <c r="BI154" s="75">
        <f t="shared" si="67"/>
        <v>2.472261709790266E-2</v>
      </c>
    </row>
    <row r="155" spans="1:61">
      <c r="A155" s="74" t="s">
        <v>132</v>
      </c>
      <c r="B155" s="75">
        <v>1</v>
      </c>
      <c r="C155" s="75">
        <f t="shared" ref="C155:BG155" si="68">+B155/(1+C145)^10</f>
        <v>0.58526367791988332</v>
      </c>
      <c r="D155" s="75">
        <f t="shared" si="68"/>
        <v>0.38289255797279215</v>
      </c>
      <c r="E155" s="75">
        <f t="shared" si="68"/>
        <v>0.26951403625170356</v>
      </c>
      <c r="F155" s="75">
        <f t="shared" si="68"/>
        <v>0.19949462109031635</v>
      </c>
      <c r="G155" s="75">
        <f t="shared" si="68"/>
        <v>0.15285995445737782</v>
      </c>
      <c r="H155" s="75">
        <f t="shared" si="68"/>
        <v>0.12000999034232104</v>
      </c>
      <c r="I155" s="75">
        <f t="shared" si="68"/>
        <v>9.6146188189724521E-2</v>
      </c>
      <c r="J155" s="75">
        <f t="shared" si="68"/>
        <v>7.8405815355606465E-2</v>
      </c>
      <c r="K155" s="75">
        <f t="shared" si="68"/>
        <v>6.487863236149273E-2</v>
      </c>
      <c r="L155" s="75">
        <f t="shared" si="68"/>
        <v>5.437778886008339E-2</v>
      </c>
      <c r="M155" s="75">
        <f t="shared" si="68"/>
        <v>4.6102921620962661E-2</v>
      </c>
      <c r="N155" s="75">
        <f t="shared" si="68"/>
        <v>3.9498079446373617E-2</v>
      </c>
      <c r="O155" s="75">
        <f t="shared" si="68"/>
        <v>3.4160978584139738E-2</v>
      </c>
      <c r="P155" s="75">
        <f t="shared" si="68"/>
        <v>2.9795261785829988E-2</v>
      </c>
      <c r="Q155" s="75">
        <f t="shared" si="68"/>
        <v>2.618631281656611E-2</v>
      </c>
      <c r="R155" s="75">
        <f t="shared" si="68"/>
        <v>2.3174082998621663E-2</v>
      </c>
      <c r="S155" s="75">
        <f t="shared" si="68"/>
        <v>2.0637809314349248E-2</v>
      </c>
      <c r="T155" s="75">
        <f t="shared" si="68"/>
        <v>1.8485182236748846E-2</v>
      </c>
      <c r="U155" s="75">
        <f t="shared" si="68"/>
        <v>1.6644871582841489E-2</v>
      </c>
      <c r="V155" s="75">
        <f t="shared" si="68"/>
        <v>1.5058373257704309E-2</v>
      </c>
      <c r="W155" s="75">
        <f t="shared" si="68"/>
        <v>1.3690309115104835E-2</v>
      </c>
      <c r="X155" s="75">
        <f t="shared" si="68"/>
        <v>1.2485480386774753E-2</v>
      </c>
      <c r="Y155" s="75">
        <f t="shared" si="68"/>
        <v>1.1419900457578715E-2</v>
      </c>
      <c r="Z155" s="75">
        <f t="shared" si="68"/>
        <v>1.051093744818855E-2</v>
      </c>
      <c r="AA155" s="75">
        <f t="shared" si="68"/>
        <v>9.7179859193601906E-3</v>
      </c>
      <c r="AB155" s="75">
        <f t="shared" si="68"/>
        <v>8.9908266440524957E-3</v>
      </c>
      <c r="AC155" s="75">
        <f t="shared" si="68"/>
        <v>8.3227631245984743E-3</v>
      </c>
      <c r="AD155" s="75">
        <f t="shared" si="68"/>
        <v>7.7156447383738289E-3</v>
      </c>
      <c r="AE155" s="75">
        <f t="shared" si="68"/>
        <v>7.1643858785636703E-3</v>
      </c>
      <c r="AF155" s="75">
        <f t="shared" si="68"/>
        <v>6.6637026531067949E-3</v>
      </c>
      <c r="AG155" s="75">
        <f t="shared" si="68"/>
        <v>6.2084248282819081E-3</v>
      </c>
      <c r="AH155" s="75">
        <f t="shared" si="68"/>
        <v>5.7936975353570343E-3</v>
      </c>
      <c r="AI155" s="75">
        <f t="shared" si="68"/>
        <v>5.4150867973545933E-3</v>
      </c>
      <c r="AJ155" s="75">
        <f t="shared" si="68"/>
        <v>5.0686167767864361E-3</v>
      </c>
      <c r="AK155" s="75">
        <f t="shared" si="68"/>
        <v>4.75076436244877E-3</v>
      </c>
      <c r="AL155" s="75">
        <f t="shared" si="68"/>
        <v>4.4584301149781088E-3</v>
      </c>
      <c r="AM155" s="75">
        <f t="shared" si="68"/>
        <v>4.1888981900252576E-3</v>
      </c>
      <c r="AN155" s="75">
        <f t="shared" si="68"/>
        <v>3.9397929505452589E-3</v>
      </c>
      <c r="AO155" s="75">
        <f t="shared" si="68"/>
        <v>3.7090366168749276E-3</v>
      </c>
      <c r="AP155" s="75">
        <f t="shared" si="68"/>
        <v>3.4948101587067323E-3</v>
      </c>
      <c r="AQ155" s="75">
        <f t="shared" si="68"/>
        <v>3.2955183421582036E-3</v>
      </c>
      <c r="AR155" s="75">
        <f t="shared" si="68"/>
        <v>3.109759112105133E-3</v>
      </c>
      <c r="AS155" s="75">
        <f t="shared" si="68"/>
        <v>2.9362971037628577E-3</v>
      </c>
      <c r="AT155" s="75">
        <f t="shared" si="68"/>
        <v>2.7740408979309342E-3</v>
      </c>
      <c r="AU155" s="75">
        <f t="shared" si="68"/>
        <v>2.6220235724773778E-3</v>
      </c>
      <c r="AV155" s="75">
        <f t="shared" si="68"/>
        <v>2.4793861042045257E-3</v>
      </c>
      <c r="AW155" s="75">
        <f t="shared" si="68"/>
        <v>2.3453632080821965E-3</v>
      </c>
      <c r="AX155" s="75">
        <f t="shared" si="68"/>
        <v>2.2192712466076454E-3</v>
      </c>
      <c r="AY155" s="75">
        <f t="shared" si="68"/>
        <v>2.1004978907322529E-3</v>
      </c>
      <c r="AZ155" s="75">
        <f t="shared" si="68"/>
        <v>1.9884932602559618E-3</v>
      </c>
      <c r="BA155" s="75">
        <f t="shared" si="68"/>
        <v>1.8827623135085514E-3</v>
      </c>
      <c r="BB155" s="75">
        <f t="shared" si="68"/>
        <v>1.7828582927350051E-3</v>
      </c>
      <c r="BC155" s="75">
        <f t="shared" si="68"/>
        <v>1.6883770629140848E-3</v>
      </c>
      <c r="BD155" s="75">
        <f t="shared" si="68"/>
        <v>1.5989522081873244E-3</v>
      </c>
      <c r="BE155" s="75">
        <f t="shared" si="68"/>
        <v>1.5142507722357543E-3</v>
      </c>
      <c r="BF155" s="75">
        <f t="shared" si="68"/>
        <v>1.4339695474183524E-3</v>
      </c>
      <c r="BG155" s="75">
        <f t="shared" si="68"/>
        <v>1.357831832850309E-3</v>
      </c>
      <c r="BH155" s="75">
        <f>+BG155</f>
        <v>1.357831832850309E-3</v>
      </c>
      <c r="BI155" s="75">
        <f>+BH155</f>
        <v>1.357831832850309E-3</v>
      </c>
    </row>
    <row r="156" spans="1:61">
      <c r="A156" s="74" t="s">
        <v>130</v>
      </c>
      <c r="B156" s="75">
        <f>+B154-C145</f>
        <v>5.0109766541437235E-2</v>
      </c>
      <c r="C156" s="75">
        <f t="shared" ref="C156:K156" si="69">+C154-D145</f>
        <v>4.3863818737138308E-2</v>
      </c>
      <c r="D156" s="75">
        <f t="shared" si="69"/>
        <v>3.9029232599840688E-2</v>
      </c>
      <c r="E156" s="75">
        <f t="shared" si="69"/>
        <v>3.5378405401022855E-2</v>
      </c>
      <c r="F156" s="75">
        <f t="shared" si="69"/>
        <v>3.2319863333349477E-2</v>
      </c>
      <c r="G156" s="75">
        <f t="shared" si="69"/>
        <v>2.9817705930192694E-2</v>
      </c>
      <c r="H156" s="75">
        <f t="shared" si="69"/>
        <v>2.8174661220497315E-2</v>
      </c>
      <c r="I156" s="75">
        <f t="shared" si="69"/>
        <v>2.709948691189986E-2</v>
      </c>
      <c r="J156" s="75">
        <f t="shared" si="69"/>
        <v>2.5994691084732065E-2</v>
      </c>
      <c r="K156" s="75">
        <f t="shared" si="69"/>
        <v>2.5122649485014123E-2</v>
      </c>
    </row>
    <row r="157" spans="1:61">
      <c r="A157" s="74" t="s">
        <v>92</v>
      </c>
      <c r="C157" s="75">
        <f>+EXP(C142-0.1)</f>
        <v>1.0541881224966319</v>
      </c>
      <c r="D157" s="75">
        <f>+EXP(D142-0.1)</f>
        <v>1.0414554842307382</v>
      </c>
    </row>
    <row r="158" spans="1:61">
      <c r="A158" s="74" t="s">
        <v>106</v>
      </c>
    </row>
    <row r="159" spans="1:61">
      <c r="A159" s="74" t="s">
        <v>109</v>
      </c>
      <c r="B159" s="75">
        <f>+SUMPRODUCT(Base!B155:U155*B125:U125)*10</f>
        <v>4858.6056889380798</v>
      </c>
    </row>
    <row r="160" spans="1:61">
      <c r="A160" s="74" t="s">
        <v>107</v>
      </c>
      <c r="B160" s="75">
        <f>+SUMPRODUCT(Base!B155:AE155*B125:AE125)*10</f>
        <v>6270.482569598822</v>
      </c>
    </row>
    <row r="161" spans="1:122">
      <c r="A161" s="74" t="s">
        <v>108</v>
      </c>
      <c r="B161" s="75">
        <f>+SUMPRODUCT(Base!B155:BI155*B125:BI125)*10</f>
        <v>9229.46380544555</v>
      </c>
    </row>
    <row r="163" spans="1:122" s="127" customFormat="1" ht="15">
      <c r="A163" s="126" t="s">
        <v>140</v>
      </c>
      <c r="B163" s="127">
        <v>1</v>
      </c>
      <c r="C163" s="127">
        <f t="shared" ref="C163:BI163" si="70">+B163/(1+B107)^10</f>
        <v>0.53737019634192562</v>
      </c>
      <c r="D163" s="127">
        <f t="shared" si="70"/>
        <v>0.31007610131549268</v>
      </c>
      <c r="E163" s="127">
        <f t="shared" si="70"/>
        <v>0.18877359070382888</v>
      </c>
      <c r="F163" s="127">
        <f t="shared" si="70"/>
        <v>0.11991129996141552</v>
      </c>
      <c r="G163" s="127">
        <f t="shared" si="70"/>
        <v>7.8693866798946924E-2</v>
      </c>
      <c r="H163" s="127">
        <f t="shared" si="70"/>
        <v>5.2881001780355125E-2</v>
      </c>
      <c r="I163" s="127">
        <f t="shared" si="70"/>
        <v>3.6201550595188675E-2</v>
      </c>
      <c r="J163" s="127">
        <f t="shared" si="70"/>
        <v>2.5256434313265529E-2</v>
      </c>
      <c r="K163" s="127">
        <f t="shared" si="70"/>
        <v>1.7891829881053568E-2</v>
      </c>
      <c r="L163" s="127">
        <f t="shared" si="70"/>
        <v>1.284615875081685E-2</v>
      </c>
      <c r="M163" s="127">
        <f t="shared" si="70"/>
        <v>9.3360160755587077E-3</v>
      </c>
      <c r="N163" s="127">
        <f t="shared" si="70"/>
        <v>6.8597168791267159E-3</v>
      </c>
      <c r="O163" s="127">
        <f t="shared" si="70"/>
        <v>5.0916717209207145E-3</v>
      </c>
      <c r="P163" s="127">
        <f t="shared" si="70"/>
        <v>3.8133869834099782E-3</v>
      </c>
      <c r="Q163" s="127">
        <f t="shared" si="70"/>
        <v>2.8792400887940398E-3</v>
      </c>
      <c r="R163" s="127">
        <f t="shared" si="70"/>
        <v>2.1899239431360544E-3</v>
      </c>
      <c r="S163" s="127">
        <f t="shared" si="70"/>
        <v>1.6767554337166984E-3</v>
      </c>
      <c r="T163" s="127">
        <f t="shared" si="70"/>
        <v>1.2916646343774337E-3</v>
      </c>
      <c r="U163" s="127">
        <f t="shared" si="70"/>
        <v>1.0005627644241351E-3</v>
      </c>
      <c r="V163" s="127">
        <f t="shared" si="70"/>
        <v>7.7905224581056149E-4</v>
      </c>
      <c r="W163" s="127">
        <f t="shared" si="70"/>
        <v>6.0923479947499158E-4</v>
      </c>
      <c r="X163" s="127">
        <f t="shared" si="70"/>
        <v>4.7909754302833524E-4</v>
      </c>
      <c r="Y163" s="127">
        <f t="shared" si="70"/>
        <v>3.7703453843183519E-4</v>
      </c>
      <c r="Z163" s="127">
        <f t="shared" si="70"/>
        <v>2.9824522392312867E-4</v>
      </c>
      <c r="AA163" s="127">
        <f t="shared" si="70"/>
        <v>2.3769600058380587E-4</v>
      </c>
      <c r="AB163" s="127">
        <f t="shared" si="70"/>
        <v>1.8973929172703624E-4</v>
      </c>
      <c r="AC163" s="127">
        <f t="shared" si="70"/>
        <v>1.5142140110758017E-4</v>
      </c>
      <c r="AD163" s="127">
        <f t="shared" si="70"/>
        <v>1.2100841342265455E-4</v>
      </c>
      <c r="AE163" s="127">
        <f t="shared" si="70"/>
        <v>9.6856525073735084E-5</v>
      </c>
      <c r="AF163" s="127">
        <f t="shared" si="70"/>
        <v>7.7655436864452722E-5</v>
      </c>
      <c r="AG163" s="127">
        <f t="shared" si="70"/>
        <v>6.2367122876768989E-5</v>
      </c>
      <c r="AH163" s="127">
        <f t="shared" si="70"/>
        <v>5.0172706205851589E-5</v>
      </c>
      <c r="AI163" s="127">
        <f t="shared" si="70"/>
        <v>4.0427647081620109E-5</v>
      </c>
      <c r="AJ163" s="127">
        <f t="shared" si="70"/>
        <v>3.2624958596610637E-5</v>
      </c>
      <c r="AK163" s="127">
        <f t="shared" si="70"/>
        <v>2.6365637787352749E-5</v>
      </c>
      <c r="AL163" s="127">
        <f t="shared" si="70"/>
        <v>2.1335239857892047E-5</v>
      </c>
      <c r="AM163" s="127">
        <f t="shared" si="70"/>
        <v>1.7285491330018234E-5</v>
      </c>
      <c r="AN163" s="127">
        <f t="shared" si="70"/>
        <v>1.4019935579635264E-5</v>
      </c>
      <c r="AO163" s="127">
        <f t="shared" si="70"/>
        <v>1.1382754651766918E-5</v>
      </c>
      <c r="AP163" s="127">
        <f t="shared" si="70"/>
        <v>9.250069059031105E-6</v>
      </c>
      <c r="AQ163" s="127">
        <f t="shared" si="70"/>
        <v>7.5231605456566849E-6</v>
      </c>
      <c r="AR163" s="127">
        <f t="shared" si="70"/>
        <v>6.1231836274522217E-6</v>
      </c>
      <c r="AS163" s="127">
        <f t="shared" si="70"/>
        <v>4.98702940041509E-6</v>
      </c>
      <c r="AT163" s="127">
        <f t="shared" si="70"/>
        <v>4.0640821109588484E-6</v>
      </c>
      <c r="AU163" s="127">
        <f t="shared" si="70"/>
        <v>3.3136687670323359E-6</v>
      </c>
      <c r="AV163" s="127">
        <f t="shared" si="70"/>
        <v>2.7030480883861396E-6</v>
      </c>
      <c r="AW163" s="127">
        <f t="shared" si="70"/>
        <v>2.2058203583505743E-6</v>
      </c>
      <c r="AX163" s="127">
        <f t="shared" si="70"/>
        <v>1.8006667177949824E-6</v>
      </c>
      <c r="AY163" s="127">
        <f t="shared" si="70"/>
        <v>1.4703470864006644E-6</v>
      </c>
      <c r="AZ163" s="127">
        <f t="shared" si="70"/>
        <v>1.2009017177935276E-6</v>
      </c>
      <c r="BA163" s="127">
        <f t="shared" si="70"/>
        <v>9.8101354838410258E-7</v>
      </c>
      <c r="BB163" s="127">
        <f t="shared" si="70"/>
        <v>8.0149786181984133E-7</v>
      </c>
      <c r="BC163" s="127">
        <f t="shared" si="70"/>
        <v>6.5489302536936245E-7</v>
      </c>
      <c r="BD163" s="127">
        <f t="shared" si="70"/>
        <v>5.3513166312999547E-7</v>
      </c>
      <c r="BE163" s="127">
        <f t="shared" si="70"/>
        <v>4.3727599343955529E-7</v>
      </c>
      <c r="BF163" s="127">
        <f t="shared" si="70"/>
        <v>3.5730446223208654E-7</v>
      </c>
      <c r="BG163" s="127">
        <f t="shared" si="70"/>
        <v>2.919394692192308E-7</v>
      </c>
      <c r="BH163" s="127">
        <f t="shared" si="70"/>
        <v>2.3850807664409914E-7</v>
      </c>
      <c r="BI163" s="127">
        <f t="shared" si="70"/>
        <v>2.0551459414530356E-7</v>
      </c>
    </row>
    <row r="164" spans="1:122" s="81" customFormat="1" ht="15">
      <c r="A164" s="107"/>
      <c r="C164" s="81">
        <f>-LN(C163/B163)/10*100</f>
        <v>6.2106804332278793</v>
      </c>
      <c r="D164" s="81">
        <f t="shared" ref="D164:J164" si="71">-LN(D163/C163)/10*100</f>
        <v>5.498694801929414</v>
      </c>
      <c r="E164" s="81">
        <f t="shared" si="71"/>
        <v>4.9626939128576071</v>
      </c>
      <c r="F164" s="81">
        <f t="shared" si="71"/>
        <v>4.5379606170541695</v>
      </c>
      <c r="G164" s="81">
        <f t="shared" si="71"/>
        <v>4.2118708148706894</v>
      </c>
      <c r="H164" s="81">
        <f t="shared" si="71"/>
        <v>3.9752108121503706</v>
      </c>
      <c r="I164" s="81">
        <f t="shared" si="71"/>
        <v>3.7894218773751924</v>
      </c>
      <c r="J164" s="81">
        <f t="shared" si="71"/>
        <v>3.6002100448868632</v>
      </c>
    </row>
    <row r="165" spans="1:122" s="81" customFormat="1" ht="15">
      <c r="A165" s="107" t="s">
        <v>106</v>
      </c>
    </row>
    <row r="166" spans="1:122" s="81" customFormat="1" ht="15">
      <c r="A166" s="107" t="s">
        <v>109</v>
      </c>
      <c r="B166" s="81">
        <f>+SUMPRODUCT(Base!B163:U163*B125:U125)*10</f>
        <v>2216.425300475225</v>
      </c>
    </row>
    <row r="167" spans="1:122" s="81" customFormat="1" ht="15">
      <c r="A167" s="107" t="s">
        <v>107</v>
      </c>
      <c r="B167" s="81">
        <f>+SUMPRODUCT(Base!B163:AE163*B125:AE125)*10</f>
        <v>2258.1780430745362</v>
      </c>
    </row>
    <row r="168" spans="1:122" s="81" customFormat="1" ht="15">
      <c r="A168" s="107" t="s">
        <v>108</v>
      </c>
      <c r="B168" s="81">
        <f>+SUMPRODUCT(Base!B163:BI163*B125:BI125)*10</f>
        <v>2267.6089369350811</v>
      </c>
    </row>
    <row r="171" spans="1:122" ht="18.75">
      <c r="A171" s="265" t="s">
        <v>261</v>
      </c>
    </row>
    <row r="172" spans="1:122" s="150" customFormat="1" ht="16.5">
      <c r="A172" s="266" t="s">
        <v>262</v>
      </c>
      <c r="B172" s="277" t="s">
        <v>276</v>
      </c>
      <c r="C172" s="277" t="s">
        <v>277</v>
      </c>
      <c r="D172" s="277" t="s">
        <v>263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  <c r="AY172" s="277"/>
      <c r="AZ172" s="277"/>
      <c r="BA172" s="277"/>
      <c r="BB172" s="277"/>
      <c r="BC172" s="277"/>
      <c r="BD172" s="277"/>
      <c r="BE172" s="277"/>
      <c r="BF172" s="277"/>
      <c r="BG172" s="277"/>
      <c r="BH172" s="277"/>
      <c r="BI172" s="277"/>
      <c r="BJ172" s="277"/>
      <c r="BK172" s="277"/>
      <c r="BL172" s="277"/>
      <c r="BM172" s="277"/>
      <c r="BN172" s="277"/>
      <c r="BO172" s="277"/>
      <c r="BP172" s="277"/>
      <c r="BQ172" s="277"/>
      <c r="BR172" s="277"/>
      <c r="BS172" s="277"/>
      <c r="BT172" s="277"/>
      <c r="BU172" s="277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7"/>
      <c r="DB172" s="277"/>
      <c r="DC172" s="277"/>
      <c r="DD172" s="277"/>
      <c r="DE172" s="277"/>
      <c r="DF172" s="277"/>
      <c r="DG172" s="277"/>
      <c r="DH172" s="277"/>
      <c r="DI172" s="277"/>
      <c r="DJ172" s="277"/>
      <c r="DK172" s="277"/>
      <c r="DL172" s="277"/>
      <c r="DM172" s="277"/>
      <c r="DN172" s="277"/>
      <c r="DO172" s="277"/>
      <c r="DP172" s="277"/>
      <c r="DQ172" s="277"/>
      <c r="DR172" s="277"/>
    </row>
    <row r="173" spans="1:122" s="65" customFormat="1" ht="16.5">
      <c r="A173" s="150" t="s">
        <v>264</v>
      </c>
      <c r="B173" s="260">
        <v>0.5</v>
      </c>
      <c r="C173" s="259">
        <v>7.7932261181183002E-3</v>
      </c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  <c r="CL173" s="257"/>
      <c r="CM173" s="257"/>
      <c r="CN173" s="257"/>
      <c r="CO173" s="257"/>
      <c r="CP173" s="257"/>
      <c r="CQ173" s="257"/>
      <c r="CR173" s="257"/>
      <c r="CS173" s="257"/>
      <c r="CT173" s="257"/>
      <c r="CU173" s="257"/>
      <c r="CV173" s="257"/>
      <c r="CW173" s="257"/>
      <c r="CX173" s="257"/>
      <c r="CY173" s="257"/>
      <c r="CZ173" s="257"/>
      <c r="DA173" s="257"/>
      <c r="DB173" s="257"/>
      <c r="DC173" s="257"/>
      <c r="DD173" s="257"/>
      <c r="DE173" s="257"/>
      <c r="DF173" s="257"/>
      <c r="DG173" s="257"/>
      <c r="DH173" s="257"/>
      <c r="DI173" s="257"/>
      <c r="DJ173" s="257"/>
      <c r="DK173" s="257"/>
      <c r="DL173" s="257"/>
      <c r="DM173" s="257"/>
      <c r="DN173" s="257"/>
      <c r="DO173" s="257"/>
      <c r="DP173" s="257"/>
      <c r="DQ173" s="257"/>
      <c r="DR173" s="257"/>
    </row>
    <row r="174" spans="1:122" s="65" customFormat="1" ht="16.5">
      <c r="A174" s="150" t="s">
        <v>265</v>
      </c>
      <c r="B174" s="260">
        <v>0.26</v>
      </c>
      <c r="C174" s="259">
        <v>3.1403152207182497E-2</v>
      </c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  <c r="CL174" s="257"/>
      <c r="CM174" s="257"/>
      <c r="CN174" s="257"/>
      <c r="CO174" s="257"/>
      <c r="CP174" s="257"/>
      <c r="CQ174" s="257"/>
      <c r="CR174" s="257"/>
      <c r="CS174" s="257"/>
      <c r="CT174" s="257"/>
      <c r="CU174" s="257"/>
      <c r="CV174" s="257"/>
      <c r="CW174" s="257"/>
      <c r="CX174" s="257"/>
      <c r="CY174" s="257"/>
      <c r="CZ174" s="257"/>
      <c r="DA174" s="257"/>
      <c r="DB174" s="257"/>
      <c r="DC174" s="257"/>
      <c r="DD174" s="257"/>
      <c r="DE174" s="257"/>
      <c r="DF174" s="257"/>
      <c r="DG174" s="257"/>
      <c r="DH174" s="257"/>
      <c r="DI174" s="257"/>
      <c r="DJ174" s="257"/>
      <c r="DK174" s="257"/>
      <c r="DL174" s="257"/>
      <c r="DM174" s="257"/>
      <c r="DN174" s="257"/>
      <c r="DO174" s="257"/>
      <c r="DP174" s="257"/>
      <c r="DQ174" s="257"/>
      <c r="DR174" s="257"/>
    </row>
    <row r="175" spans="1:122" s="65" customFormat="1" ht="16.5">
      <c r="A175" s="150" t="s">
        <v>266</v>
      </c>
      <c r="B175" s="260">
        <v>7.3</v>
      </c>
      <c r="C175" s="259">
        <v>1.7607798289603967E-3</v>
      </c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  <c r="CL175" s="257"/>
      <c r="CM175" s="257"/>
      <c r="CN175" s="257"/>
      <c r="CO175" s="257"/>
      <c r="CP175" s="257"/>
      <c r="CQ175" s="257"/>
      <c r="CR175" s="257"/>
      <c r="CS175" s="257"/>
      <c r="CT175" s="257"/>
      <c r="CU175" s="257"/>
      <c r="CV175" s="257"/>
      <c r="CW175" s="257"/>
      <c r="CX175" s="257"/>
      <c r="CY175" s="257"/>
      <c r="CZ175" s="257"/>
      <c r="DA175" s="257"/>
      <c r="DB175" s="257"/>
      <c r="DC175" s="257"/>
      <c r="DD175" s="257"/>
      <c r="DE175" s="257"/>
      <c r="DF175" s="257"/>
      <c r="DG175" s="257"/>
      <c r="DH175" s="257"/>
      <c r="DI175" s="257"/>
      <c r="DJ175" s="257"/>
      <c r="DK175" s="257"/>
      <c r="DL175" s="257"/>
      <c r="DM175" s="257"/>
      <c r="DN175" s="257"/>
      <c r="DO175" s="257"/>
      <c r="DP175" s="257"/>
      <c r="DQ175" s="257"/>
      <c r="DR175" s="257"/>
    </row>
    <row r="176" spans="1:122" s="65" customFormat="1" ht="16.5">
      <c r="A176" s="150" t="s">
        <v>267</v>
      </c>
      <c r="B176" s="260">
        <v>56.6</v>
      </c>
      <c r="C176" s="259">
        <v>9.936641385989332E-5</v>
      </c>
      <c r="D176" s="261">
        <v>3</v>
      </c>
      <c r="E176" s="257"/>
      <c r="F176" s="258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  <c r="CL176" s="257"/>
      <c r="CM176" s="257"/>
      <c r="CN176" s="257"/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257"/>
      <c r="CY176" s="257"/>
      <c r="CZ176" s="257"/>
      <c r="DA176" s="257"/>
      <c r="DB176" s="257"/>
      <c r="DC176" s="257"/>
      <c r="DD176" s="257"/>
      <c r="DE176" s="257"/>
      <c r="DF176" s="257"/>
      <c r="DG176" s="257"/>
      <c r="DH176" s="257"/>
      <c r="DI176" s="257"/>
      <c r="DJ176" s="257"/>
      <c r="DK176" s="257"/>
      <c r="DL176" s="257"/>
      <c r="DM176" s="257"/>
      <c r="DN176" s="257"/>
      <c r="DO176" s="257"/>
      <c r="DP176" s="257"/>
      <c r="DQ176" s="257"/>
      <c r="DR176" s="257"/>
    </row>
    <row r="177" spans="1:122" s="65" customFormat="1" ht="16.5">
      <c r="A177" s="150" t="s">
        <v>268</v>
      </c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  <c r="CL177" s="257"/>
      <c r="CM177" s="257"/>
      <c r="CN177" s="257"/>
      <c r="CO177" s="257"/>
      <c r="CP177" s="257"/>
      <c r="CQ177" s="257"/>
      <c r="CR177" s="257"/>
      <c r="CS177" s="257"/>
      <c r="CT177" s="257"/>
      <c r="CU177" s="257"/>
      <c r="CV177" s="257"/>
      <c r="CW177" s="257"/>
      <c r="CX177" s="257"/>
      <c r="CY177" s="257"/>
      <c r="CZ177" s="257"/>
      <c r="DA177" s="257"/>
      <c r="DB177" s="257"/>
      <c r="DC177" s="257"/>
      <c r="DD177" s="257"/>
      <c r="DE177" s="257"/>
      <c r="DF177" s="257"/>
      <c r="DG177" s="257"/>
      <c r="DH177" s="257"/>
      <c r="DI177" s="257"/>
      <c r="DJ177" s="257"/>
      <c r="DK177" s="257"/>
      <c r="DL177" s="257"/>
      <c r="DM177" s="257"/>
      <c r="DN177" s="257"/>
      <c r="DO177" s="257"/>
      <c r="DP177" s="257"/>
      <c r="DQ177" s="257"/>
      <c r="DR177" s="257"/>
    </row>
    <row r="178" spans="1:122" s="268" customFormat="1" ht="15.75" customHeight="1">
      <c r="A178" s="267" t="s">
        <v>270</v>
      </c>
      <c r="B178" s="276">
        <v>0.1</v>
      </c>
      <c r="C178" s="276">
        <f t="shared" ref="C178:BN178" si="72">+B178+$C173*C121</f>
        <v>0.10763736159575595</v>
      </c>
      <c r="D178" s="276">
        <f t="shared" si="72"/>
        <v>0.1183935436326015</v>
      </c>
      <c r="E178" s="276">
        <f t="shared" si="72"/>
        <v>0.1319878746139645</v>
      </c>
      <c r="F178" s="276">
        <f t="shared" si="72"/>
        <v>0.1480090232217636</v>
      </c>
      <c r="G178" s="276">
        <f t="shared" si="72"/>
        <v>0.16596232137200523</v>
      </c>
      <c r="H178" s="276">
        <f t="shared" si="72"/>
        <v>0.18538555876506882</v>
      </c>
      <c r="I178" s="276">
        <f t="shared" si="72"/>
        <v>0.20592479503554434</v>
      </c>
      <c r="J178" s="276">
        <f t="shared" si="72"/>
        <v>0.22731026955346689</v>
      </c>
      <c r="K178" s="276">
        <f t="shared" si="72"/>
        <v>0.24932688228021641</v>
      </c>
      <c r="L178" s="276">
        <f t="shared" si="72"/>
        <v>0.27181020774702486</v>
      </c>
      <c r="M178" s="276">
        <f t="shared" si="72"/>
        <v>0.29472456931042995</v>
      </c>
      <c r="N178" s="276">
        <f t="shared" si="72"/>
        <v>0.3180406987317394</v>
      </c>
      <c r="O178" s="276">
        <f t="shared" si="72"/>
        <v>0.34173557718001701</v>
      </c>
      <c r="P178" s="276">
        <f t="shared" si="72"/>
        <v>0.36579212279840528</v>
      </c>
      <c r="Q178" s="276">
        <f t="shared" si="72"/>
        <v>0.39019923973872983</v>
      </c>
      <c r="R178" s="276">
        <f t="shared" si="72"/>
        <v>0.41495121664701534</v>
      </c>
      <c r="S178" s="276">
        <f t="shared" si="72"/>
        <v>0.4400471376297051</v>
      </c>
      <c r="T178" s="276">
        <f t="shared" si="72"/>
        <v>0.4654898170544563</v>
      </c>
      <c r="U178" s="276">
        <f t="shared" si="72"/>
        <v>0.49128453531841032</v>
      </c>
      <c r="V178" s="276">
        <f t="shared" si="72"/>
        <v>0.51743868382573344</v>
      </c>
      <c r="W178" s="276">
        <f t="shared" si="72"/>
        <v>0.54399110735045675</v>
      </c>
      <c r="X178" s="276">
        <f t="shared" si="72"/>
        <v>0.57102930678390751</v>
      </c>
      <c r="Y178" s="276">
        <f t="shared" si="72"/>
        <v>0.59867098701745691</v>
      </c>
      <c r="Z178" s="276">
        <f t="shared" si="72"/>
        <v>0.62705287927223818</v>
      </c>
      <c r="AA178" s="276">
        <f t="shared" si="72"/>
        <v>0.65607534612364493</v>
      </c>
      <c r="AB178" s="276">
        <f t="shared" si="72"/>
        <v>0.68536976347053291</v>
      </c>
      <c r="AC178" s="276">
        <f t="shared" si="72"/>
        <v>0.71461794866536665</v>
      </c>
      <c r="AD178" s="276">
        <f t="shared" si="72"/>
        <v>0.74363683080231324</v>
      </c>
      <c r="AE178" s="276">
        <f t="shared" si="72"/>
        <v>0.77233079090179524</v>
      </c>
      <c r="AF178" s="276">
        <f t="shared" si="72"/>
        <v>0.80065969540760662</v>
      </c>
      <c r="AG178" s="276">
        <f t="shared" si="72"/>
        <v>0.82861759061183138</v>
      </c>
      <c r="AH178" s="276">
        <f t="shared" si="72"/>
        <v>0.85621862851270181</v>
      </c>
      <c r="AI178" s="276">
        <f t="shared" si="72"/>
        <v>0.88348788520643773</v>
      </c>
      <c r="AJ178" s="276">
        <f t="shared" si="72"/>
        <v>0.91045547630345003</v>
      </c>
      <c r="AK178" s="276">
        <f t="shared" si="72"/>
        <v>0.93715288143845321</v>
      </c>
      <c r="AL178" s="276">
        <f t="shared" si="72"/>
        <v>0.96361073700036437</v>
      </c>
      <c r="AM178" s="276">
        <f t="shared" si="72"/>
        <v>0.98985759373481008</v>
      </c>
      <c r="AN178" s="276">
        <f t="shared" si="72"/>
        <v>1.0159192984975423</v>
      </c>
      <c r="AO178" s="276">
        <f t="shared" si="72"/>
        <v>1.0418187707417208</v>
      </c>
      <c r="AP178" s="276">
        <f t="shared" si="72"/>
        <v>1.0675760204091986</v>
      </c>
      <c r="AQ178" s="276">
        <f t="shared" si="72"/>
        <v>1.0932083057923028</v>
      </c>
      <c r="AR178" s="276">
        <f t="shared" si="72"/>
        <v>1.1187303652066509</v>
      </c>
      <c r="AS178" s="276">
        <f t="shared" si="72"/>
        <v>1.1441546801723894</v>
      </c>
      <c r="AT178" s="276">
        <f t="shared" si="72"/>
        <v>1.1694917438258203</v>
      </c>
      <c r="AU178" s="276">
        <f t="shared" si="72"/>
        <v>1.1947503189468518</v>
      </c>
      <c r="AV178" s="276">
        <f t="shared" si="72"/>
        <v>1.219937676993774</v>
      </c>
      <c r="AW178" s="276">
        <f t="shared" si="72"/>
        <v>1.2450598140595743</v>
      </c>
      <c r="AX178" s="276">
        <f t="shared" si="72"/>
        <v>1.2701216425112316</v>
      </c>
      <c r="AY178" s="276">
        <f t="shared" si="72"/>
        <v>1.2951271587999482</v>
      </c>
      <c r="AZ178" s="276">
        <f t="shared" si="72"/>
        <v>1.3200795889157282</v>
      </c>
      <c r="BA178" s="276">
        <f t="shared" si="72"/>
        <v>1.344981513462804</v>
      </c>
      <c r="BB178" s="276">
        <f t="shared" si="72"/>
        <v>1.3698349745283334</v>
      </c>
      <c r="BC178" s="276">
        <f t="shared" si="72"/>
        <v>1.3946415665232796</v>
      </c>
      <c r="BD178" s="276">
        <f t="shared" si="72"/>
        <v>1.4194025130697296</v>
      </c>
      <c r="BE178" s="276">
        <f t="shared" si="72"/>
        <v>1.4441187318444104</v>
      </c>
      <c r="BF178" s="276">
        <f t="shared" si="72"/>
        <v>1.4687908890968604</v>
      </c>
      <c r="BG178" s="276">
        <f t="shared" si="72"/>
        <v>1.4934194453632215</v>
      </c>
      <c r="BH178" s="276">
        <f t="shared" si="72"/>
        <v>1.5180046937053506</v>
      </c>
      <c r="BI178" s="276">
        <f t="shared" si="72"/>
        <v>1.5425467916268252</v>
      </c>
      <c r="BJ178" s="276" t="e">
        <f t="shared" si="72"/>
        <v>#REF!</v>
      </c>
      <c r="BK178" s="276" t="e">
        <f t="shared" si="72"/>
        <v>#REF!</v>
      </c>
      <c r="BL178" s="276" t="e">
        <f t="shared" si="72"/>
        <v>#REF!</v>
      </c>
      <c r="BM178" s="276" t="e">
        <f t="shared" si="72"/>
        <v>#REF!</v>
      </c>
      <c r="BN178" s="276" t="e">
        <f t="shared" si="72"/>
        <v>#REF!</v>
      </c>
      <c r="BO178" s="276" t="e">
        <f t="shared" ref="BO178:CX178" si="73">+BN178+$C173*BO121</f>
        <v>#REF!</v>
      </c>
      <c r="BP178" s="276" t="e">
        <f t="shared" si="73"/>
        <v>#REF!</v>
      </c>
      <c r="BQ178" s="276" t="e">
        <f t="shared" si="73"/>
        <v>#REF!</v>
      </c>
      <c r="BR178" s="276" t="e">
        <f t="shared" si="73"/>
        <v>#REF!</v>
      </c>
      <c r="BS178" s="276" t="e">
        <f t="shared" si="73"/>
        <v>#REF!</v>
      </c>
      <c r="BT178" s="276" t="e">
        <f t="shared" si="73"/>
        <v>#REF!</v>
      </c>
      <c r="BU178" s="276" t="e">
        <f t="shared" si="73"/>
        <v>#REF!</v>
      </c>
      <c r="BV178" s="276" t="e">
        <f t="shared" si="73"/>
        <v>#REF!</v>
      </c>
      <c r="BW178" s="276" t="e">
        <f t="shared" si="73"/>
        <v>#REF!</v>
      </c>
      <c r="BX178" s="276" t="e">
        <f t="shared" si="73"/>
        <v>#REF!</v>
      </c>
      <c r="BY178" s="276" t="e">
        <f t="shared" si="73"/>
        <v>#REF!</v>
      </c>
      <c r="BZ178" s="276" t="e">
        <f t="shared" si="73"/>
        <v>#REF!</v>
      </c>
      <c r="CA178" s="276" t="e">
        <f t="shared" si="73"/>
        <v>#REF!</v>
      </c>
      <c r="CB178" s="276" t="e">
        <f t="shared" si="73"/>
        <v>#REF!</v>
      </c>
      <c r="CC178" s="276" t="e">
        <f t="shared" si="73"/>
        <v>#REF!</v>
      </c>
      <c r="CD178" s="276" t="e">
        <f t="shared" si="73"/>
        <v>#REF!</v>
      </c>
      <c r="CE178" s="276" t="e">
        <f t="shared" si="73"/>
        <v>#REF!</v>
      </c>
      <c r="CF178" s="276" t="e">
        <f t="shared" si="73"/>
        <v>#REF!</v>
      </c>
      <c r="CG178" s="276" t="e">
        <f t="shared" si="73"/>
        <v>#REF!</v>
      </c>
      <c r="CH178" s="276" t="e">
        <f t="shared" si="73"/>
        <v>#REF!</v>
      </c>
      <c r="CI178" s="276" t="e">
        <f t="shared" si="73"/>
        <v>#REF!</v>
      </c>
      <c r="CJ178" s="276" t="e">
        <f t="shared" si="73"/>
        <v>#REF!</v>
      </c>
      <c r="CK178" s="276" t="e">
        <f t="shared" si="73"/>
        <v>#REF!</v>
      </c>
      <c r="CL178" s="276" t="e">
        <f t="shared" si="73"/>
        <v>#REF!</v>
      </c>
      <c r="CM178" s="276" t="e">
        <f t="shared" si="73"/>
        <v>#REF!</v>
      </c>
      <c r="CN178" s="276" t="e">
        <f t="shared" si="73"/>
        <v>#REF!</v>
      </c>
      <c r="CO178" s="276" t="e">
        <f t="shared" si="73"/>
        <v>#REF!</v>
      </c>
      <c r="CP178" s="276" t="e">
        <f t="shared" si="73"/>
        <v>#REF!</v>
      </c>
      <c r="CQ178" s="276" t="e">
        <f t="shared" si="73"/>
        <v>#REF!</v>
      </c>
      <c r="CR178" s="276" t="e">
        <f t="shared" si="73"/>
        <v>#REF!</v>
      </c>
      <c r="CS178" s="276" t="e">
        <f t="shared" si="73"/>
        <v>#REF!</v>
      </c>
      <c r="CT178" s="276" t="e">
        <f t="shared" si="73"/>
        <v>#REF!</v>
      </c>
      <c r="CU178" s="276" t="e">
        <f t="shared" si="73"/>
        <v>#REF!</v>
      </c>
      <c r="CV178" s="276" t="e">
        <f t="shared" si="73"/>
        <v>#REF!</v>
      </c>
      <c r="CW178" s="276" t="e">
        <f t="shared" si="73"/>
        <v>#REF!</v>
      </c>
      <c r="CX178" s="276" t="e">
        <f t="shared" si="73"/>
        <v>#REF!</v>
      </c>
      <c r="CY178" s="276"/>
      <c r="CZ178" s="276"/>
      <c r="DA178" s="276"/>
      <c r="DB178" s="276"/>
      <c r="DC178" s="276"/>
      <c r="DD178" s="276"/>
      <c r="DE178" s="276"/>
      <c r="DF178" s="276"/>
      <c r="DG178" s="276"/>
      <c r="DH178" s="276"/>
      <c r="DI178" s="276"/>
      <c r="DJ178" s="276"/>
      <c r="DK178" s="276"/>
      <c r="DL178" s="276"/>
      <c r="DM178" s="276"/>
      <c r="DN178" s="276"/>
      <c r="DO178" s="276"/>
      <c r="DP178" s="276"/>
      <c r="DQ178" s="276"/>
      <c r="DR178" s="276"/>
    </row>
    <row r="179" spans="1:122" s="268" customFormat="1" ht="16.5">
      <c r="A179" s="268" t="s">
        <v>265</v>
      </c>
      <c r="B179" s="276">
        <v>0.01</v>
      </c>
      <c r="C179" s="276">
        <f t="shared" ref="C179:BN180" si="74">+B179+$C174*($B174-B179)*C$121</f>
        <v>1.7693772290759711E-2</v>
      </c>
      <c r="D179" s="276">
        <f t="shared" si="74"/>
        <v>2.8195933654198511E-2</v>
      </c>
      <c r="E179" s="276">
        <f t="shared" si="74"/>
        <v>4.0893920021484731E-2</v>
      </c>
      <c r="F179" s="276">
        <f t="shared" si="74"/>
        <v>5.503895561544199E-2</v>
      </c>
      <c r="G179" s="276">
        <f t="shared" si="74"/>
        <v>6.9866578619689326E-2</v>
      </c>
      <c r="H179" s="276">
        <f t="shared" si="74"/>
        <v>8.4747713334715147E-2</v>
      </c>
      <c r="I179" s="276">
        <f t="shared" si="74"/>
        <v>9.9252253028911053E-2</v>
      </c>
      <c r="J179" s="276">
        <f t="shared" si="74"/>
        <v>0.11310448490145815</v>
      </c>
      <c r="K179" s="276">
        <f t="shared" si="74"/>
        <v>0.12613660298657461</v>
      </c>
      <c r="L179" s="276">
        <f t="shared" si="74"/>
        <v>0.13826430048878055</v>
      </c>
      <c r="M179" s="276">
        <f t="shared" si="74"/>
        <v>0.14950469835759808</v>
      </c>
      <c r="N179" s="276">
        <f t="shared" si="74"/>
        <v>0.15988610579247001</v>
      </c>
      <c r="O179" s="276">
        <f t="shared" si="74"/>
        <v>0.16944493730810675</v>
      </c>
      <c r="P179" s="276">
        <f t="shared" si="74"/>
        <v>0.17822306648819597</v>
      </c>
      <c r="Q179" s="276">
        <f t="shared" si="74"/>
        <v>0.18626579242634753</v>
      </c>
      <c r="R179" s="276">
        <f t="shared" si="74"/>
        <v>0.19361998292240462</v>
      </c>
      <c r="S179" s="276">
        <f t="shared" si="74"/>
        <v>0.20033267096688875</v>
      </c>
      <c r="T179" s="276">
        <f t="shared" si="74"/>
        <v>0.20644990942360339</v>
      </c>
      <c r="U179" s="276">
        <f t="shared" si="74"/>
        <v>0.21201595765552847</v>
      </c>
      <c r="V179" s="276">
        <f t="shared" si="74"/>
        <v>0.21707296266555065</v>
      </c>
      <c r="W179" s="276">
        <f t="shared" si="74"/>
        <v>0.22166590560109006</v>
      </c>
      <c r="X179" s="276">
        <f t="shared" si="74"/>
        <v>0.22584246768857222</v>
      </c>
      <c r="Y179" s="276">
        <f t="shared" si="74"/>
        <v>0.22964704920162718</v>
      </c>
      <c r="Z179" s="276">
        <f t="shared" si="74"/>
        <v>0.2331183978268476</v>
      </c>
      <c r="AA179" s="276">
        <f t="shared" si="74"/>
        <v>0.23626212928004789</v>
      </c>
      <c r="AB179" s="276">
        <f t="shared" si="74"/>
        <v>0.23906422257948831</v>
      </c>
      <c r="AC179" s="276">
        <f t="shared" si="74"/>
        <v>0.24153164770736887</v>
      </c>
      <c r="AD179" s="276">
        <f t="shared" si="74"/>
        <v>0.24369120532540731</v>
      </c>
      <c r="AE179" s="276">
        <f t="shared" si="74"/>
        <v>0.24557688674558886</v>
      </c>
      <c r="AF179" s="276">
        <f t="shared" si="74"/>
        <v>0.24722332239471684</v>
      </c>
      <c r="AG179" s="276">
        <f t="shared" si="74"/>
        <v>0.24866271204569904</v>
      </c>
      <c r="AH179" s="276">
        <f t="shared" si="74"/>
        <v>0.24992364082648064</v>
      </c>
      <c r="AI179" s="276">
        <f t="shared" si="74"/>
        <v>0.25103085823765292</v>
      </c>
      <c r="AJ179" s="276">
        <f t="shared" si="74"/>
        <v>0.25200550896140994</v>
      </c>
      <c r="AK179" s="276">
        <f t="shared" si="74"/>
        <v>0.25286554339343209</v>
      </c>
      <c r="AL179" s="276">
        <f t="shared" si="74"/>
        <v>0.25362616999300353</v>
      </c>
      <c r="AM179" s="276">
        <f t="shared" si="74"/>
        <v>0.25430028460974141</v>
      </c>
      <c r="AN179" s="276">
        <f t="shared" si="74"/>
        <v>0.25489885049032901</v>
      </c>
      <c r="AO179" s="276">
        <f t="shared" si="74"/>
        <v>0.25543122215693981</v>
      </c>
      <c r="AP179" s="276">
        <f t="shared" si="74"/>
        <v>0.25590541554651103</v>
      </c>
      <c r="AQ179" s="276">
        <f t="shared" si="74"/>
        <v>0.25632833058614241</v>
      </c>
      <c r="AR179" s="276">
        <f t="shared" si="74"/>
        <v>0.25670593342776687</v>
      </c>
      <c r="AS179" s="276">
        <f t="shared" si="74"/>
        <v>0.25704340531393344</v>
      </c>
      <c r="AT179" s="276">
        <f t="shared" si="74"/>
        <v>0.25734526425300375</v>
      </c>
      <c r="AU179" s="276">
        <f t="shared" si="74"/>
        <v>0.25761546473054775</v>
      </c>
      <c r="AV179" s="276">
        <f t="shared" si="74"/>
        <v>0.25785747975779011</v>
      </c>
      <c r="AW179" s="276">
        <f t="shared" si="74"/>
        <v>0.25807436873531314</v>
      </c>
      <c r="AX179" s="276">
        <f t="shared" si="74"/>
        <v>0.25826883391457667</v>
      </c>
      <c r="AY179" s="276">
        <f t="shared" si="74"/>
        <v>0.25844326766886855</v>
      </c>
      <c r="AZ179" s="276">
        <f t="shared" si="74"/>
        <v>0.25859979232557406</v>
      </c>
      <c r="BA179" s="276">
        <f t="shared" si="74"/>
        <v>0.25874029394609777</v>
      </c>
      <c r="BB179" s="276">
        <f t="shared" si="74"/>
        <v>0.25886645115147411</v>
      </c>
      <c r="BC179" s="276">
        <f t="shared" si="74"/>
        <v>0.25897975986549254</v>
      </c>
      <c r="BD179" s="276">
        <f t="shared" si="74"/>
        <v>0.25908155467016608</v>
      </c>
      <c r="BE179" s="276">
        <f t="shared" si="74"/>
        <v>0.25917302733001074</v>
      </c>
      <c r="BF179" s="276">
        <f t="shared" si="74"/>
        <v>0.25925524293338037</v>
      </c>
      <c r="BG179" s="276">
        <f t="shared" si="74"/>
        <v>0.25932915401428841</v>
      </c>
      <c r="BH179" s="276">
        <f t="shared" si="74"/>
        <v>0.25939561295147284</v>
      </c>
      <c r="BI179" s="276">
        <f t="shared" si="74"/>
        <v>0.2594553828888258</v>
      </c>
      <c r="BJ179" s="276" t="e">
        <f t="shared" si="74"/>
        <v>#REF!</v>
      </c>
      <c r="BK179" s="276" t="e">
        <f t="shared" si="74"/>
        <v>#REF!</v>
      </c>
      <c r="BL179" s="276" t="e">
        <f t="shared" si="74"/>
        <v>#REF!</v>
      </c>
      <c r="BM179" s="276" t="e">
        <f t="shared" si="74"/>
        <v>#REF!</v>
      </c>
      <c r="BN179" s="276" t="e">
        <f t="shared" si="74"/>
        <v>#REF!</v>
      </c>
      <c r="BO179" s="276" t="e">
        <f t="shared" ref="BO179:CX180" si="75">+BN179+$C174*($B174-BN179)*BO$121</f>
        <v>#REF!</v>
      </c>
      <c r="BP179" s="276" t="e">
        <f t="shared" si="75"/>
        <v>#REF!</v>
      </c>
      <c r="BQ179" s="276" t="e">
        <f t="shared" si="75"/>
        <v>#REF!</v>
      </c>
      <c r="BR179" s="276" t="e">
        <f t="shared" si="75"/>
        <v>#REF!</v>
      </c>
      <c r="BS179" s="276" t="e">
        <f t="shared" si="75"/>
        <v>#REF!</v>
      </c>
      <c r="BT179" s="276" t="e">
        <f t="shared" si="75"/>
        <v>#REF!</v>
      </c>
      <c r="BU179" s="276" t="e">
        <f t="shared" si="75"/>
        <v>#REF!</v>
      </c>
      <c r="BV179" s="276" t="e">
        <f t="shared" si="75"/>
        <v>#REF!</v>
      </c>
      <c r="BW179" s="276" t="e">
        <f t="shared" si="75"/>
        <v>#REF!</v>
      </c>
      <c r="BX179" s="276" t="e">
        <f t="shared" si="75"/>
        <v>#REF!</v>
      </c>
      <c r="BY179" s="276" t="e">
        <f t="shared" si="75"/>
        <v>#REF!</v>
      </c>
      <c r="BZ179" s="276" t="e">
        <f t="shared" si="75"/>
        <v>#REF!</v>
      </c>
      <c r="CA179" s="276" t="e">
        <f t="shared" si="75"/>
        <v>#REF!</v>
      </c>
      <c r="CB179" s="276" t="e">
        <f t="shared" si="75"/>
        <v>#REF!</v>
      </c>
      <c r="CC179" s="276" t="e">
        <f t="shared" si="75"/>
        <v>#REF!</v>
      </c>
      <c r="CD179" s="276" t="e">
        <f t="shared" si="75"/>
        <v>#REF!</v>
      </c>
      <c r="CE179" s="276" t="e">
        <f t="shared" si="75"/>
        <v>#REF!</v>
      </c>
      <c r="CF179" s="276" t="e">
        <f t="shared" si="75"/>
        <v>#REF!</v>
      </c>
      <c r="CG179" s="276" t="e">
        <f t="shared" si="75"/>
        <v>#REF!</v>
      </c>
      <c r="CH179" s="276" t="e">
        <f t="shared" si="75"/>
        <v>#REF!</v>
      </c>
      <c r="CI179" s="276" t="e">
        <f t="shared" si="75"/>
        <v>#REF!</v>
      </c>
      <c r="CJ179" s="276" t="e">
        <f t="shared" si="75"/>
        <v>#REF!</v>
      </c>
      <c r="CK179" s="276" t="e">
        <f t="shared" si="75"/>
        <v>#REF!</v>
      </c>
      <c r="CL179" s="276" t="e">
        <f t="shared" si="75"/>
        <v>#REF!</v>
      </c>
      <c r="CM179" s="276" t="e">
        <f t="shared" si="75"/>
        <v>#REF!</v>
      </c>
      <c r="CN179" s="276" t="e">
        <f t="shared" si="75"/>
        <v>#REF!</v>
      </c>
      <c r="CO179" s="276" t="e">
        <f t="shared" si="75"/>
        <v>#REF!</v>
      </c>
      <c r="CP179" s="276" t="e">
        <f t="shared" si="75"/>
        <v>#REF!</v>
      </c>
      <c r="CQ179" s="276" t="e">
        <f t="shared" si="75"/>
        <v>#REF!</v>
      </c>
      <c r="CR179" s="276" t="e">
        <f t="shared" si="75"/>
        <v>#REF!</v>
      </c>
      <c r="CS179" s="276" t="e">
        <f t="shared" si="75"/>
        <v>#REF!</v>
      </c>
      <c r="CT179" s="276" t="e">
        <f t="shared" si="75"/>
        <v>#REF!</v>
      </c>
      <c r="CU179" s="276" t="e">
        <f t="shared" si="75"/>
        <v>#REF!</v>
      </c>
      <c r="CV179" s="276" t="e">
        <f t="shared" si="75"/>
        <v>#REF!</v>
      </c>
      <c r="CW179" s="276" t="e">
        <f t="shared" si="75"/>
        <v>#REF!</v>
      </c>
      <c r="CX179" s="276" t="e">
        <f t="shared" si="75"/>
        <v>#REF!</v>
      </c>
      <c r="CY179" s="276"/>
      <c r="CZ179" s="276"/>
      <c r="DA179" s="276"/>
      <c r="DB179" s="276"/>
      <c r="DC179" s="276"/>
      <c r="DD179" s="276"/>
      <c r="DE179" s="276"/>
      <c r="DF179" s="276"/>
      <c r="DG179" s="276"/>
      <c r="DH179" s="276"/>
      <c r="DI179" s="276"/>
      <c r="DJ179" s="276"/>
      <c r="DK179" s="276"/>
      <c r="DL179" s="276"/>
      <c r="DM179" s="276"/>
      <c r="DN179" s="276"/>
      <c r="DO179" s="276"/>
      <c r="DP179" s="276"/>
      <c r="DQ179" s="276"/>
      <c r="DR179" s="276"/>
    </row>
    <row r="180" spans="1:122" s="268" customFormat="1" ht="16.5">
      <c r="A180" s="268" t="s">
        <v>266</v>
      </c>
      <c r="B180" s="276">
        <v>0</v>
      </c>
      <c r="C180" s="276">
        <f t="shared" si="74"/>
        <v>1.2596618896382677E-2</v>
      </c>
      <c r="D180" s="276">
        <f t="shared" si="74"/>
        <v>3.0306625797528009E-2</v>
      </c>
      <c r="E180" s="276">
        <f t="shared" si="74"/>
        <v>5.2635236909055638E-2</v>
      </c>
      <c r="F180" s="276">
        <f t="shared" si="74"/>
        <v>7.8869057612114102E-2</v>
      </c>
      <c r="G180" s="276">
        <f t="shared" si="74"/>
        <v>0.10816026276241544</v>
      </c>
      <c r="H180" s="276">
        <f t="shared" si="74"/>
        <v>0.13972116400513696</v>
      </c>
      <c r="I180" s="276">
        <f t="shared" si="74"/>
        <v>0.17294899576040468</v>
      </c>
      <c r="J180" s="276">
        <f t="shared" si="74"/>
        <v>0.20738529991672622</v>
      </c>
      <c r="K180" s="276">
        <f t="shared" si="74"/>
        <v>0.24266660552547653</v>
      </c>
      <c r="L180" s="276">
        <f t="shared" si="74"/>
        <v>0.27851658891330078</v>
      </c>
      <c r="M180" s="276">
        <f t="shared" si="74"/>
        <v>0.31486826272110302</v>
      </c>
      <c r="N180" s="276">
        <f t="shared" si="74"/>
        <v>0.35166580691353488</v>
      </c>
      <c r="O180" s="276">
        <f t="shared" si="74"/>
        <v>0.38886409561345092</v>
      </c>
      <c r="P180" s="276">
        <f t="shared" si="74"/>
        <v>0.42642797830458817</v>
      </c>
      <c r="Q180" s="276">
        <f t="shared" si="74"/>
        <v>0.46433212695867965</v>
      </c>
      <c r="R180" s="276">
        <f t="shared" si="74"/>
        <v>0.50255986678599995</v>
      </c>
      <c r="S180" s="276">
        <f t="shared" si="74"/>
        <v>0.54110204956746644</v>
      </c>
      <c r="T180" s="276">
        <f t="shared" si="74"/>
        <v>0.57995522438958835</v>
      </c>
      <c r="U180" s="276">
        <f t="shared" si="74"/>
        <v>0.61911955721247136</v>
      </c>
      <c r="V180" s="276">
        <f t="shared" si="74"/>
        <v>0.65859818622765032</v>
      </c>
      <c r="W180" s="276">
        <f t="shared" si="74"/>
        <v>0.69844115583857858</v>
      </c>
      <c r="X180" s="276">
        <f t="shared" si="74"/>
        <v>0.73876965342474343</v>
      </c>
      <c r="Y180" s="276">
        <f t="shared" si="74"/>
        <v>0.77974640252587135</v>
      </c>
      <c r="Z180" s="276">
        <f t="shared" si="74"/>
        <v>0.82155769681025848</v>
      </c>
      <c r="AA180" s="276">
        <f t="shared" si="74"/>
        <v>0.86403849772956676</v>
      </c>
      <c r="AB180" s="276">
        <f t="shared" si="74"/>
        <v>0.90663619072163104</v>
      </c>
      <c r="AC180" s="276">
        <f t="shared" si="74"/>
        <v>0.94888516010915036</v>
      </c>
      <c r="AD180" s="276">
        <f t="shared" si="74"/>
        <v>0.99052589843180816</v>
      </c>
      <c r="AE180" s="276">
        <f t="shared" si="74"/>
        <v>1.0314304305286495</v>
      </c>
      <c r="AF180" s="276">
        <f t="shared" si="74"/>
        <v>1.0715527477782858</v>
      </c>
      <c r="AG180" s="276">
        <f t="shared" si="74"/>
        <v>1.1108961615704918</v>
      </c>
      <c r="AH180" s="276">
        <f t="shared" si="74"/>
        <v>1.1494920426583537</v>
      </c>
      <c r="AI180" s="276">
        <f t="shared" si="74"/>
        <v>1.1873861832323072</v>
      </c>
      <c r="AJ180" s="276">
        <f t="shared" si="74"/>
        <v>1.2246302323122582</v>
      </c>
      <c r="AK180" s="276">
        <f t="shared" si="74"/>
        <v>1.261276482712484</v>
      </c>
      <c r="AL180" s="276">
        <f t="shared" si="74"/>
        <v>1.2973748503985685</v>
      </c>
      <c r="AM180" s="276">
        <f t="shared" si="74"/>
        <v>1.3329712686707644</v>
      </c>
      <c r="AN180" s="276">
        <f t="shared" si="74"/>
        <v>1.3681069780846908</v>
      </c>
      <c r="AO180" s="276">
        <f t="shared" si="74"/>
        <v>1.4028183678165302</v>
      </c>
      <c r="AP180" s="276">
        <f t="shared" si="74"/>
        <v>1.4371371421422419</v>
      </c>
      <c r="AQ180" s="276">
        <f t="shared" si="74"/>
        <v>1.4710906650733702</v>
      </c>
      <c r="AR180" s="276">
        <f t="shared" si="74"/>
        <v>1.504702389374903</v>
      </c>
      <c r="AS180" s="276">
        <f t="shared" si="74"/>
        <v>1.537992311614371</v>
      </c>
      <c r="AT180" s="276">
        <f t="shared" si="74"/>
        <v>1.570977418292629</v>
      </c>
      <c r="AU180" s="276">
        <f t="shared" si="74"/>
        <v>1.6036721033905132</v>
      </c>
      <c r="AV180" s="276">
        <f t="shared" si="74"/>
        <v>1.6360885474899289</v>
      </c>
      <c r="AW180" s="276">
        <f t="shared" si="74"/>
        <v>1.6682370548010195</v>
      </c>
      <c r="AX180" s="276">
        <f t="shared" si="74"/>
        <v>1.7001263481769753</v>
      </c>
      <c r="AY180" s="276">
        <f t="shared" si="74"/>
        <v>1.7317638243567619</v>
      </c>
      <c r="AZ180" s="276">
        <f t="shared" si="74"/>
        <v>1.7631557728051128</v>
      </c>
      <c r="BA180" s="276">
        <f t="shared" si="74"/>
        <v>1.7943075619955127</v>
      </c>
      <c r="BB180" s="276">
        <f t="shared" si="74"/>
        <v>1.8252237970568381</v>
      </c>
      <c r="BC180" s="276">
        <f t="shared" si="74"/>
        <v>1.8559084525435809</v>
      </c>
      <c r="BD180" s="276">
        <f t="shared" si="74"/>
        <v>1.8863649838010925</v>
      </c>
      <c r="BE180" s="276">
        <f t="shared" si="74"/>
        <v>1.9165964200499988</v>
      </c>
      <c r="BF180" s="276">
        <f t="shared" si="74"/>
        <v>1.9466054419507082</v>
      </c>
      <c r="BG180" s="276">
        <f t="shared" si="74"/>
        <v>1.9763944460553833</v>
      </c>
      <c r="BH180" s="276">
        <f t="shared" si="74"/>
        <v>2.0059655982251501</v>
      </c>
      <c r="BI180" s="276">
        <f t="shared" si="74"/>
        <v>2.0353208777916905</v>
      </c>
      <c r="BJ180" s="276" t="e">
        <f t="shared" si="74"/>
        <v>#REF!</v>
      </c>
      <c r="BK180" s="276" t="e">
        <f t="shared" si="74"/>
        <v>#REF!</v>
      </c>
      <c r="BL180" s="276" t="e">
        <f t="shared" si="74"/>
        <v>#REF!</v>
      </c>
      <c r="BM180" s="276" t="e">
        <f t="shared" si="74"/>
        <v>#REF!</v>
      </c>
      <c r="BN180" s="276" t="e">
        <f t="shared" si="74"/>
        <v>#REF!</v>
      </c>
      <c r="BO180" s="276" t="e">
        <f t="shared" si="75"/>
        <v>#REF!</v>
      </c>
      <c r="BP180" s="276" t="e">
        <f t="shared" si="75"/>
        <v>#REF!</v>
      </c>
      <c r="BQ180" s="276" t="e">
        <f t="shared" si="75"/>
        <v>#REF!</v>
      </c>
      <c r="BR180" s="276" t="e">
        <f t="shared" si="75"/>
        <v>#REF!</v>
      </c>
      <c r="BS180" s="276" t="e">
        <f t="shared" si="75"/>
        <v>#REF!</v>
      </c>
      <c r="BT180" s="276" t="e">
        <f t="shared" si="75"/>
        <v>#REF!</v>
      </c>
      <c r="BU180" s="276" t="e">
        <f t="shared" si="75"/>
        <v>#REF!</v>
      </c>
      <c r="BV180" s="276" t="e">
        <f t="shared" si="75"/>
        <v>#REF!</v>
      </c>
      <c r="BW180" s="276" t="e">
        <f t="shared" si="75"/>
        <v>#REF!</v>
      </c>
      <c r="BX180" s="276" t="e">
        <f t="shared" si="75"/>
        <v>#REF!</v>
      </c>
      <c r="BY180" s="276" t="e">
        <f t="shared" si="75"/>
        <v>#REF!</v>
      </c>
      <c r="BZ180" s="276" t="e">
        <f t="shared" si="75"/>
        <v>#REF!</v>
      </c>
      <c r="CA180" s="276" t="e">
        <f t="shared" si="75"/>
        <v>#REF!</v>
      </c>
      <c r="CB180" s="276" t="e">
        <f t="shared" si="75"/>
        <v>#REF!</v>
      </c>
      <c r="CC180" s="276" t="e">
        <f t="shared" si="75"/>
        <v>#REF!</v>
      </c>
      <c r="CD180" s="276" t="e">
        <f t="shared" si="75"/>
        <v>#REF!</v>
      </c>
      <c r="CE180" s="276" t="e">
        <f t="shared" si="75"/>
        <v>#REF!</v>
      </c>
      <c r="CF180" s="276" t="e">
        <f t="shared" si="75"/>
        <v>#REF!</v>
      </c>
      <c r="CG180" s="276" t="e">
        <f t="shared" si="75"/>
        <v>#REF!</v>
      </c>
      <c r="CH180" s="276" t="e">
        <f t="shared" si="75"/>
        <v>#REF!</v>
      </c>
      <c r="CI180" s="276" t="e">
        <f t="shared" si="75"/>
        <v>#REF!</v>
      </c>
      <c r="CJ180" s="276" t="e">
        <f t="shared" si="75"/>
        <v>#REF!</v>
      </c>
      <c r="CK180" s="276" t="e">
        <f t="shared" si="75"/>
        <v>#REF!</v>
      </c>
      <c r="CL180" s="276" t="e">
        <f t="shared" si="75"/>
        <v>#REF!</v>
      </c>
      <c r="CM180" s="276" t="e">
        <f t="shared" si="75"/>
        <v>#REF!</v>
      </c>
      <c r="CN180" s="276" t="e">
        <f t="shared" si="75"/>
        <v>#REF!</v>
      </c>
      <c r="CO180" s="276" t="e">
        <f t="shared" si="75"/>
        <v>#REF!</v>
      </c>
      <c r="CP180" s="276" t="e">
        <f t="shared" si="75"/>
        <v>#REF!</v>
      </c>
      <c r="CQ180" s="276" t="e">
        <f t="shared" si="75"/>
        <v>#REF!</v>
      </c>
      <c r="CR180" s="276" t="e">
        <f t="shared" si="75"/>
        <v>#REF!</v>
      </c>
      <c r="CS180" s="276" t="e">
        <f t="shared" si="75"/>
        <v>#REF!</v>
      </c>
      <c r="CT180" s="276" t="e">
        <f t="shared" si="75"/>
        <v>#REF!</v>
      </c>
      <c r="CU180" s="276" t="e">
        <f t="shared" si="75"/>
        <v>#REF!</v>
      </c>
      <c r="CV180" s="276" t="e">
        <f t="shared" si="75"/>
        <v>#REF!</v>
      </c>
      <c r="CW180" s="276" t="e">
        <f t="shared" si="75"/>
        <v>#REF!</v>
      </c>
      <c r="CX180" s="276" t="e">
        <f t="shared" si="75"/>
        <v>#REF!</v>
      </c>
      <c r="CY180" s="276"/>
      <c r="CZ180" s="276"/>
      <c r="DA180" s="276"/>
      <c r="DB180" s="276"/>
      <c r="DC180" s="276"/>
      <c r="DD180" s="276"/>
      <c r="DE180" s="276"/>
      <c r="DF180" s="276"/>
      <c r="DG180" s="276"/>
      <c r="DH180" s="276"/>
      <c r="DI180" s="276"/>
      <c r="DJ180" s="276"/>
      <c r="DK180" s="276"/>
      <c r="DL180" s="276"/>
      <c r="DM180" s="276"/>
      <c r="DN180" s="276"/>
      <c r="DO180" s="276"/>
      <c r="DP180" s="276"/>
      <c r="DQ180" s="276"/>
      <c r="DR180" s="276"/>
    </row>
    <row r="181" spans="1:122" s="268" customFormat="1" ht="16.5">
      <c r="A181" s="268" t="s">
        <v>269</v>
      </c>
      <c r="B181" s="276">
        <v>0</v>
      </c>
      <c r="C181" s="276">
        <f t="shared" ref="C181:BN181" si="76">+B181+IF(C$121&gt;$D$176,$C176*($B176-B181)*C$121,0)</f>
        <v>0</v>
      </c>
      <c r="D181" s="276">
        <f t="shared" si="76"/>
        <v>0</v>
      </c>
      <c r="E181" s="276">
        <f t="shared" si="76"/>
        <v>0</v>
      </c>
      <c r="F181" s="276">
        <f t="shared" si="76"/>
        <v>0</v>
      </c>
      <c r="G181" s="276">
        <f t="shared" si="76"/>
        <v>0</v>
      </c>
      <c r="H181" s="276">
        <f t="shared" si="76"/>
        <v>0</v>
      </c>
      <c r="I181" s="276">
        <f t="shared" si="76"/>
        <v>0</v>
      </c>
      <c r="J181" s="276">
        <f t="shared" si="76"/>
        <v>0</v>
      </c>
      <c r="K181" s="276">
        <f t="shared" si="76"/>
        <v>0</v>
      </c>
      <c r="L181" s="276">
        <f t="shared" si="76"/>
        <v>0</v>
      </c>
      <c r="M181" s="276">
        <f t="shared" si="76"/>
        <v>0</v>
      </c>
      <c r="N181" s="276">
        <f t="shared" si="76"/>
        <v>0</v>
      </c>
      <c r="O181" s="276">
        <f t="shared" si="76"/>
        <v>1.709988758714566E-2</v>
      </c>
      <c r="P181" s="276">
        <f t="shared" si="76"/>
        <v>3.4455534551367024E-2</v>
      </c>
      <c r="Q181" s="276">
        <f t="shared" si="76"/>
        <v>5.2058700887655386E-2</v>
      </c>
      <c r="R181" s="276">
        <f t="shared" si="76"/>
        <v>6.9905035382450756E-2</v>
      </c>
      <c r="S181" s="276">
        <f t="shared" si="76"/>
        <v>8.7993645261427791E-2</v>
      </c>
      <c r="T181" s="276">
        <f t="shared" si="76"/>
        <v>0.10632632329906389</v>
      </c>
      <c r="U181" s="276">
        <f t="shared" si="76"/>
        <v>0.12490663283625632</v>
      </c>
      <c r="V181" s="276">
        <f t="shared" si="76"/>
        <v>0.14373964912513226</v>
      </c>
      <c r="W181" s="276">
        <f t="shared" si="76"/>
        <v>0.16285307835785509</v>
      </c>
      <c r="X181" s="276">
        <f t="shared" si="76"/>
        <v>0.18230959799766977</v>
      </c>
      <c r="Y181" s="276">
        <f t="shared" si="76"/>
        <v>0.2021935213757293</v>
      </c>
      <c r="Z181" s="276">
        <f t="shared" si="76"/>
        <v>0.2226027174972483</v>
      </c>
      <c r="AA181" s="276">
        <f t="shared" si="76"/>
        <v>0.24346499342929315</v>
      </c>
      <c r="AB181" s="276">
        <f t="shared" si="76"/>
        <v>0.2645149637036881</v>
      </c>
      <c r="AC181" s="276">
        <f t="shared" si="76"/>
        <v>0.28552386307278999</v>
      </c>
      <c r="AD181" s="276">
        <f t="shared" si="76"/>
        <v>0.30636028130440729</v>
      </c>
      <c r="AE181" s="276">
        <f t="shared" si="76"/>
        <v>0.32695577269908038</v>
      </c>
      <c r="AF181" s="276">
        <f t="shared" si="76"/>
        <v>0.34728180116645496</v>
      </c>
      <c r="AG181" s="276">
        <f t="shared" si="76"/>
        <v>0.36733438425964055</v>
      </c>
      <c r="AH181" s="276">
        <f t="shared" si="76"/>
        <v>0.38712395725804766</v>
      </c>
      <c r="AI181" s="276">
        <f t="shared" si="76"/>
        <v>0.40666876690158316</v>
      </c>
      <c r="AJ181" s="276">
        <f t="shared" si="76"/>
        <v>0.42599064207393084</v>
      </c>
      <c r="AK181" s="276">
        <f t="shared" si="76"/>
        <v>0.44511235585645498</v>
      </c>
      <c r="AL181" s="276">
        <f t="shared" si="76"/>
        <v>0.46405604431813918</v>
      </c>
      <c r="AM181" s="276">
        <f t="shared" si="76"/>
        <v>0.48284231907095432</v>
      </c>
      <c r="AN181" s="276">
        <f t="shared" si="76"/>
        <v>0.50148982808135845</v>
      </c>
      <c r="AO181" s="276">
        <f t="shared" si="76"/>
        <v>0.52001509956789094</v>
      </c>
      <c r="AP181" s="276">
        <f t="shared" si="76"/>
        <v>0.53843255869466833</v>
      </c>
      <c r="AQ181" s="276">
        <f t="shared" si="76"/>
        <v>0.55675464417378129</v>
      </c>
      <c r="AR181" s="276">
        <f t="shared" si="76"/>
        <v>0.57499197729235096</v>
      </c>
      <c r="AS181" s="276">
        <f t="shared" si="76"/>
        <v>0.59315355304611994</v>
      </c>
      <c r="AT181" s="276">
        <f t="shared" si="76"/>
        <v>0.61124693458138568</v>
      </c>
      <c r="AU181" s="276">
        <f t="shared" si="76"/>
        <v>0.62927843980520215</v>
      </c>
      <c r="AV181" s="276">
        <f t="shared" si="76"/>
        <v>0.64725331404943198</v>
      </c>
      <c r="AW181" s="276">
        <f t="shared" si="76"/>
        <v>0.66517588591391841</v>
      </c>
      <c r="AX181" s="276">
        <f t="shared" si="76"/>
        <v>0.68304970544987642</v>
      </c>
      <c r="AY181" s="276">
        <f t="shared" si="76"/>
        <v>0.70087766507596283</v>
      </c>
      <c r="AZ181" s="276">
        <f t="shared" si="76"/>
        <v>0.71866210431951549</v>
      </c>
      <c r="BA181" s="276">
        <f t="shared" si="76"/>
        <v>0.73640489983010404</v>
      </c>
      <c r="BB181" s="276">
        <f t="shared" si="76"/>
        <v>0.7541075422476412</v>
      </c>
      <c r="BC181" s="276">
        <f t="shared" si="76"/>
        <v>0.77177120150733092</v>
      </c>
      <c r="BD181" s="276">
        <f t="shared" si="76"/>
        <v>0.78939678208479036</v>
      </c>
      <c r="BE181" s="276">
        <f t="shared" si="76"/>
        <v>0.80698496956350707</v>
      </c>
      <c r="BF181" s="276">
        <f t="shared" si="76"/>
        <v>0.8245362697669657</v>
      </c>
      <c r="BG181" s="276">
        <f t="shared" si="76"/>
        <v>0.84205104155402122</v>
      </c>
      <c r="BH181" s="276">
        <f t="shared" si="76"/>
        <v>0.8595295242372113</v>
      </c>
      <c r="BI181" s="276">
        <f t="shared" si="76"/>
        <v>0.8769718604545913</v>
      </c>
      <c r="BJ181" s="276" t="e">
        <f t="shared" si="76"/>
        <v>#REF!</v>
      </c>
      <c r="BK181" s="276" t="e">
        <f t="shared" si="76"/>
        <v>#REF!</v>
      </c>
      <c r="BL181" s="276" t="e">
        <f t="shared" si="76"/>
        <v>#REF!</v>
      </c>
      <c r="BM181" s="276" t="e">
        <f t="shared" si="76"/>
        <v>#REF!</v>
      </c>
      <c r="BN181" s="276" t="e">
        <f t="shared" si="76"/>
        <v>#REF!</v>
      </c>
      <c r="BO181" s="276" t="e">
        <f t="shared" ref="BO181:CX181" si="77">+BN181+IF(BO$121&gt;$D$176,$C176*($B176-BN181)*BO$121,0)</f>
        <v>#REF!</v>
      </c>
      <c r="BP181" s="276" t="e">
        <f t="shared" si="77"/>
        <v>#REF!</v>
      </c>
      <c r="BQ181" s="276" t="e">
        <f t="shared" si="77"/>
        <v>#REF!</v>
      </c>
      <c r="BR181" s="276" t="e">
        <f t="shared" si="77"/>
        <v>#REF!</v>
      </c>
      <c r="BS181" s="276" t="e">
        <f t="shared" si="77"/>
        <v>#REF!</v>
      </c>
      <c r="BT181" s="276" t="e">
        <f t="shared" si="77"/>
        <v>#REF!</v>
      </c>
      <c r="BU181" s="276" t="e">
        <f t="shared" si="77"/>
        <v>#REF!</v>
      </c>
      <c r="BV181" s="276" t="e">
        <f t="shared" si="77"/>
        <v>#REF!</v>
      </c>
      <c r="BW181" s="276" t="e">
        <f t="shared" si="77"/>
        <v>#REF!</v>
      </c>
      <c r="BX181" s="276" t="e">
        <f t="shared" si="77"/>
        <v>#REF!</v>
      </c>
      <c r="BY181" s="276" t="e">
        <f t="shared" si="77"/>
        <v>#REF!</v>
      </c>
      <c r="BZ181" s="276" t="e">
        <f t="shared" si="77"/>
        <v>#REF!</v>
      </c>
      <c r="CA181" s="276" t="e">
        <f t="shared" si="77"/>
        <v>#REF!</v>
      </c>
      <c r="CB181" s="276" t="e">
        <f t="shared" si="77"/>
        <v>#REF!</v>
      </c>
      <c r="CC181" s="276" t="e">
        <f t="shared" si="77"/>
        <v>#REF!</v>
      </c>
      <c r="CD181" s="276" t="e">
        <f t="shared" si="77"/>
        <v>#REF!</v>
      </c>
      <c r="CE181" s="276" t="e">
        <f t="shared" si="77"/>
        <v>#REF!</v>
      </c>
      <c r="CF181" s="276" t="e">
        <f t="shared" si="77"/>
        <v>#REF!</v>
      </c>
      <c r="CG181" s="276" t="e">
        <f t="shared" si="77"/>
        <v>#REF!</v>
      </c>
      <c r="CH181" s="276" t="e">
        <f t="shared" si="77"/>
        <v>#REF!</v>
      </c>
      <c r="CI181" s="276" t="e">
        <f t="shared" si="77"/>
        <v>#REF!</v>
      </c>
      <c r="CJ181" s="276" t="e">
        <f t="shared" si="77"/>
        <v>#REF!</v>
      </c>
      <c r="CK181" s="276" t="e">
        <f t="shared" si="77"/>
        <v>#REF!</v>
      </c>
      <c r="CL181" s="276" t="e">
        <f t="shared" si="77"/>
        <v>#REF!</v>
      </c>
      <c r="CM181" s="276" t="e">
        <f t="shared" si="77"/>
        <v>#REF!</v>
      </c>
      <c r="CN181" s="276" t="e">
        <f t="shared" si="77"/>
        <v>#REF!</v>
      </c>
      <c r="CO181" s="276" t="e">
        <f t="shared" si="77"/>
        <v>#REF!</v>
      </c>
      <c r="CP181" s="276" t="e">
        <f t="shared" si="77"/>
        <v>#REF!</v>
      </c>
      <c r="CQ181" s="276" t="e">
        <f t="shared" si="77"/>
        <v>#REF!</v>
      </c>
      <c r="CR181" s="276" t="e">
        <f t="shared" si="77"/>
        <v>#REF!</v>
      </c>
      <c r="CS181" s="276" t="e">
        <f t="shared" si="77"/>
        <v>#REF!</v>
      </c>
      <c r="CT181" s="276" t="e">
        <f t="shared" si="77"/>
        <v>#REF!</v>
      </c>
      <c r="CU181" s="276" t="e">
        <f t="shared" si="77"/>
        <v>#REF!</v>
      </c>
      <c r="CV181" s="276" t="e">
        <f t="shared" si="77"/>
        <v>#REF!</v>
      </c>
      <c r="CW181" s="276" t="e">
        <f t="shared" si="77"/>
        <v>#REF!</v>
      </c>
      <c r="CX181" s="276" t="e">
        <f t="shared" si="77"/>
        <v>#REF!</v>
      </c>
      <c r="CY181" s="276"/>
      <c r="CZ181" s="276"/>
      <c r="DA181" s="276"/>
      <c r="DB181" s="276"/>
      <c r="DC181" s="276"/>
      <c r="DD181" s="276"/>
      <c r="DE181" s="276"/>
      <c r="DF181" s="276"/>
      <c r="DG181" s="276"/>
      <c r="DH181" s="276"/>
      <c r="DI181" s="276"/>
      <c r="DJ181" s="276"/>
      <c r="DK181" s="276"/>
      <c r="DL181" s="276"/>
      <c r="DM181" s="276"/>
      <c r="DN181" s="276"/>
      <c r="DO181" s="276"/>
      <c r="DP181" s="276"/>
      <c r="DQ181" s="276"/>
      <c r="DR181" s="276"/>
    </row>
    <row r="182" spans="1:122" s="268" customFormat="1" ht="16.5">
      <c r="A182" s="268" t="s">
        <v>271</v>
      </c>
      <c r="B182" s="276">
        <f>SUM(B178:B181)</f>
        <v>0.11</v>
      </c>
      <c r="C182" s="276">
        <f>SUM(C178:C181)</f>
        <v>0.13792775278289832</v>
      </c>
      <c r="D182" s="276">
        <f>SUM(D178:D181)</f>
        <v>0.17689610308432804</v>
      </c>
      <c r="E182" s="276">
        <f t="shared" ref="E182:BP182" si="78">SUM(E178:E181)</f>
        <v>0.22551703154450486</v>
      </c>
      <c r="F182" s="276">
        <f t="shared" si="78"/>
        <v>0.2819170364493197</v>
      </c>
      <c r="G182" s="276">
        <f t="shared" si="78"/>
        <v>0.34398916275410996</v>
      </c>
      <c r="H182" s="276">
        <f t="shared" si="78"/>
        <v>0.40985443610492095</v>
      </c>
      <c r="I182" s="276">
        <f t="shared" si="78"/>
        <v>0.47812604382486007</v>
      </c>
      <c r="J182" s="276">
        <f t="shared" si="78"/>
        <v>0.54780005437165125</v>
      </c>
      <c r="K182" s="276">
        <f t="shared" si="78"/>
        <v>0.61813009079226755</v>
      </c>
      <c r="L182" s="276">
        <f t="shared" si="78"/>
        <v>0.68859109714910616</v>
      </c>
      <c r="M182" s="276">
        <f t="shared" si="78"/>
        <v>0.75909753038913108</v>
      </c>
      <c r="N182" s="276">
        <f t="shared" si="78"/>
        <v>0.82959261143774432</v>
      </c>
      <c r="O182" s="276">
        <f t="shared" si="78"/>
        <v>0.91714449768872031</v>
      </c>
      <c r="P182" s="276">
        <f t="shared" si="78"/>
        <v>1.0048987021425564</v>
      </c>
      <c r="Q182" s="276">
        <f t="shared" si="78"/>
        <v>1.0928558600114124</v>
      </c>
      <c r="R182" s="276">
        <f t="shared" si="78"/>
        <v>1.1810361017378708</v>
      </c>
      <c r="S182" s="276">
        <f t="shared" si="78"/>
        <v>1.2694755034254881</v>
      </c>
      <c r="T182" s="276">
        <f t="shared" si="78"/>
        <v>1.3582212741667119</v>
      </c>
      <c r="U182" s="276">
        <f t="shared" si="78"/>
        <v>1.4473266830226665</v>
      </c>
      <c r="V182" s="276">
        <f t="shared" si="78"/>
        <v>1.5368494818440666</v>
      </c>
      <c r="W182" s="276">
        <f t="shared" si="78"/>
        <v>1.6269512471479803</v>
      </c>
      <c r="X182" s="276">
        <f t="shared" si="78"/>
        <v>1.7179510258948927</v>
      </c>
      <c r="Y182" s="276">
        <f t="shared" si="78"/>
        <v>1.8102579601206847</v>
      </c>
      <c r="Z182" s="276">
        <f t="shared" si="78"/>
        <v>1.9043316914065926</v>
      </c>
      <c r="AA182" s="276">
        <f t="shared" si="78"/>
        <v>1.9998409665625527</v>
      </c>
      <c r="AB182" s="276">
        <f t="shared" si="78"/>
        <v>2.0955851404753405</v>
      </c>
      <c r="AC182" s="276">
        <f t="shared" si="78"/>
        <v>2.1905586195546758</v>
      </c>
      <c r="AD182" s="276">
        <f t="shared" si="78"/>
        <v>2.284214215863936</v>
      </c>
      <c r="AE182" s="276">
        <f t="shared" si="78"/>
        <v>2.3762938808751137</v>
      </c>
      <c r="AF182" s="276">
        <f t="shared" si="78"/>
        <v>2.4667175667470644</v>
      </c>
      <c r="AG182" s="276">
        <f t="shared" si="78"/>
        <v>2.5555108484876627</v>
      </c>
      <c r="AH182" s="276">
        <f t="shared" si="78"/>
        <v>2.6427582692555838</v>
      </c>
      <c r="AI182" s="276">
        <f t="shared" si="78"/>
        <v>2.7285736935779807</v>
      </c>
      <c r="AJ182" s="276">
        <f t="shared" si="78"/>
        <v>2.813081859651049</v>
      </c>
      <c r="AK182" s="276">
        <f t="shared" si="78"/>
        <v>2.8964072634008242</v>
      </c>
      <c r="AL182" s="276">
        <f t="shared" si="78"/>
        <v>2.9786678017100754</v>
      </c>
      <c r="AM182" s="276">
        <f t="shared" si="78"/>
        <v>3.05997146608627</v>
      </c>
      <c r="AN182" s="276">
        <f t="shared" si="78"/>
        <v>3.1404149551539202</v>
      </c>
      <c r="AO182" s="276">
        <f t="shared" si="78"/>
        <v>3.2200834602830817</v>
      </c>
      <c r="AP182" s="276">
        <f t="shared" si="78"/>
        <v>3.2990511367926203</v>
      </c>
      <c r="AQ182" s="276">
        <f t="shared" si="78"/>
        <v>3.3773819456255967</v>
      </c>
      <c r="AR182" s="276">
        <f t="shared" si="78"/>
        <v>3.4551306653016716</v>
      </c>
      <c r="AS182" s="276">
        <f t="shared" si="78"/>
        <v>3.5323439501468137</v>
      </c>
      <c r="AT182" s="276">
        <f t="shared" si="78"/>
        <v>3.6090613609528388</v>
      </c>
      <c r="AU182" s="276">
        <f t="shared" si="78"/>
        <v>3.6853163268731151</v>
      </c>
      <c r="AV182" s="276">
        <f t="shared" si="78"/>
        <v>3.7611370182909249</v>
      </c>
      <c r="AW182" s="276">
        <f t="shared" si="78"/>
        <v>3.8365471235098254</v>
      </c>
      <c r="AX182" s="276">
        <f t="shared" si="78"/>
        <v>3.9115665300526596</v>
      </c>
      <c r="AY182" s="276">
        <f t="shared" si="78"/>
        <v>3.9862119159015417</v>
      </c>
      <c r="AZ182" s="276">
        <f t="shared" si="78"/>
        <v>4.0604972583659311</v>
      </c>
      <c r="BA182" s="276">
        <f t="shared" si="78"/>
        <v>4.134434269234518</v>
      </c>
      <c r="BB182" s="276">
        <f t="shared" si="78"/>
        <v>4.2080327649842868</v>
      </c>
      <c r="BC182" s="276">
        <f t="shared" si="78"/>
        <v>4.281300980439684</v>
      </c>
      <c r="BD182" s="276">
        <f t="shared" si="78"/>
        <v>4.3542458336257788</v>
      </c>
      <c r="BE182" s="276">
        <f t="shared" si="78"/>
        <v>4.4268731487879265</v>
      </c>
      <c r="BF182" s="276">
        <f t="shared" si="78"/>
        <v>4.4991878437479143</v>
      </c>
      <c r="BG182" s="276">
        <f t="shared" si="78"/>
        <v>4.5711940869869139</v>
      </c>
      <c r="BH182" s="276">
        <f t="shared" si="78"/>
        <v>4.6428954291191848</v>
      </c>
      <c r="BI182" s="276">
        <f t="shared" si="78"/>
        <v>4.7142949127619325</v>
      </c>
      <c r="BJ182" s="276" t="e">
        <f t="shared" si="78"/>
        <v>#REF!</v>
      </c>
      <c r="BK182" s="276" t="e">
        <f t="shared" si="78"/>
        <v>#REF!</v>
      </c>
      <c r="BL182" s="276" t="e">
        <f t="shared" si="78"/>
        <v>#REF!</v>
      </c>
      <c r="BM182" s="276" t="e">
        <f t="shared" si="78"/>
        <v>#REF!</v>
      </c>
      <c r="BN182" s="276" t="e">
        <f t="shared" si="78"/>
        <v>#REF!</v>
      </c>
      <c r="BO182" s="276" t="e">
        <f t="shared" si="78"/>
        <v>#REF!</v>
      </c>
      <c r="BP182" s="276" t="e">
        <f t="shared" si="78"/>
        <v>#REF!</v>
      </c>
      <c r="BQ182" s="276" t="e">
        <f t="shared" ref="BQ182:CX182" si="79">SUM(BQ178:BQ181)</f>
        <v>#REF!</v>
      </c>
      <c r="BR182" s="276" t="e">
        <f t="shared" si="79"/>
        <v>#REF!</v>
      </c>
      <c r="BS182" s="276" t="e">
        <f t="shared" si="79"/>
        <v>#REF!</v>
      </c>
      <c r="BT182" s="276" t="e">
        <f t="shared" si="79"/>
        <v>#REF!</v>
      </c>
      <c r="BU182" s="276" t="e">
        <f t="shared" si="79"/>
        <v>#REF!</v>
      </c>
      <c r="BV182" s="276" t="e">
        <f t="shared" si="79"/>
        <v>#REF!</v>
      </c>
      <c r="BW182" s="276" t="e">
        <f t="shared" si="79"/>
        <v>#REF!</v>
      </c>
      <c r="BX182" s="276" t="e">
        <f t="shared" si="79"/>
        <v>#REF!</v>
      </c>
      <c r="BY182" s="276" t="e">
        <f t="shared" si="79"/>
        <v>#REF!</v>
      </c>
      <c r="BZ182" s="276" t="e">
        <f t="shared" si="79"/>
        <v>#REF!</v>
      </c>
      <c r="CA182" s="276" t="e">
        <f t="shared" si="79"/>
        <v>#REF!</v>
      </c>
      <c r="CB182" s="276" t="e">
        <f t="shared" si="79"/>
        <v>#REF!</v>
      </c>
      <c r="CC182" s="276" t="e">
        <f t="shared" si="79"/>
        <v>#REF!</v>
      </c>
      <c r="CD182" s="276" t="e">
        <f t="shared" si="79"/>
        <v>#REF!</v>
      </c>
      <c r="CE182" s="276" t="e">
        <f t="shared" si="79"/>
        <v>#REF!</v>
      </c>
      <c r="CF182" s="276" t="e">
        <f t="shared" si="79"/>
        <v>#REF!</v>
      </c>
      <c r="CG182" s="276" t="e">
        <f t="shared" si="79"/>
        <v>#REF!</v>
      </c>
      <c r="CH182" s="276" t="e">
        <f t="shared" si="79"/>
        <v>#REF!</v>
      </c>
      <c r="CI182" s="276" t="e">
        <f t="shared" si="79"/>
        <v>#REF!</v>
      </c>
      <c r="CJ182" s="276" t="e">
        <f t="shared" si="79"/>
        <v>#REF!</v>
      </c>
      <c r="CK182" s="276" t="e">
        <f t="shared" si="79"/>
        <v>#REF!</v>
      </c>
      <c r="CL182" s="276" t="e">
        <f t="shared" si="79"/>
        <v>#REF!</v>
      </c>
      <c r="CM182" s="276" t="e">
        <f t="shared" si="79"/>
        <v>#REF!</v>
      </c>
      <c r="CN182" s="276" t="e">
        <f t="shared" si="79"/>
        <v>#REF!</v>
      </c>
      <c r="CO182" s="276" t="e">
        <f t="shared" si="79"/>
        <v>#REF!</v>
      </c>
      <c r="CP182" s="276" t="e">
        <f t="shared" si="79"/>
        <v>#REF!</v>
      </c>
      <c r="CQ182" s="276" t="e">
        <f t="shared" si="79"/>
        <v>#REF!</v>
      </c>
      <c r="CR182" s="276" t="e">
        <f t="shared" si="79"/>
        <v>#REF!</v>
      </c>
      <c r="CS182" s="276" t="e">
        <f t="shared" si="79"/>
        <v>#REF!</v>
      </c>
      <c r="CT182" s="276" t="e">
        <f t="shared" si="79"/>
        <v>#REF!</v>
      </c>
      <c r="CU182" s="276" t="e">
        <f t="shared" si="79"/>
        <v>#REF!</v>
      </c>
      <c r="CV182" s="276" t="e">
        <f t="shared" si="79"/>
        <v>#REF!</v>
      </c>
      <c r="CW182" s="276" t="e">
        <f t="shared" si="79"/>
        <v>#REF!</v>
      </c>
      <c r="CX182" s="276" t="e">
        <f t="shared" si="79"/>
        <v>#REF!</v>
      </c>
      <c r="CY182" s="276"/>
      <c r="CZ182" s="276"/>
      <c r="DA182" s="276"/>
      <c r="DB182" s="276"/>
      <c r="DC182" s="276"/>
      <c r="DD182" s="276"/>
      <c r="DE182" s="276"/>
      <c r="DF182" s="276"/>
      <c r="DG182" s="276"/>
      <c r="DH182" s="276"/>
      <c r="DI182" s="276"/>
      <c r="DJ182" s="276"/>
      <c r="DK182" s="276"/>
      <c r="DL182" s="276"/>
      <c r="DM182" s="276"/>
      <c r="DN182" s="276"/>
      <c r="DO182" s="276"/>
      <c r="DP182" s="276"/>
      <c r="DQ182" s="276"/>
      <c r="DR182" s="276"/>
    </row>
    <row r="184" spans="1:122" s="263" customFormat="1">
      <c r="A184" s="262"/>
      <c r="N184" s="264"/>
      <c r="O184" s="264"/>
      <c r="P184" s="264"/>
      <c r="Q184" s="264"/>
      <c r="R184" s="264"/>
      <c r="S184" s="264"/>
      <c r="T184" s="264"/>
      <c r="U184" s="264"/>
      <c r="V184" s="2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DR184"/>
  <sheetViews>
    <sheetView zoomScale="85" zoomScaleNormal="85"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A137" sqref="A137:XFD139"/>
    </sheetView>
  </sheetViews>
  <sheetFormatPr defaultRowHeight="13.5"/>
  <cols>
    <col min="1" max="1" width="56.140625" style="74" customWidth="1"/>
    <col min="2" max="2" width="11.85546875" style="75" customWidth="1"/>
    <col min="3" max="3" width="12.7109375" style="75" customWidth="1"/>
    <col min="4" max="4" width="12.5703125" style="75" customWidth="1"/>
    <col min="5" max="60" width="10.5703125" style="75" customWidth="1"/>
    <col min="61" max="61" width="11.5703125" style="75" bestFit="1" customWidth="1"/>
    <col min="62" max="16384" width="9.140625" style="75"/>
  </cols>
  <sheetData>
    <row r="1" spans="1:102">
      <c r="A1" s="74" t="s">
        <v>0</v>
      </c>
      <c r="B1" s="75" t="s">
        <v>221</v>
      </c>
    </row>
    <row r="2" spans="1:102" s="77" customFormat="1">
      <c r="A2" s="76">
        <v>0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  <c r="R2" s="77">
        <v>17</v>
      </c>
      <c r="S2" s="77">
        <v>18</v>
      </c>
      <c r="T2" s="77">
        <v>19</v>
      </c>
      <c r="U2" s="77">
        <v>20</v>
      </c>
      <c r="V2" s="77">
        <v>21</v>
      </c>
      <c r="W2" s="77">
        <v>22</v>
      </c>
      <c r="X2" s="77">
        <v>23</v>
      </c>
      <c r="Y2" s="77">
        <v>24</v>
      </c>
      <c r="Z2" s="77">
        <v>25</v>
      </c>
      <c r="AA2" s="77">
        <v>26</v>
      </c>
      <c r="AB2" s="77">
        <v>27</v>
      </c>
      <c r="AC2" s="77">
        <v>28</v>
      </c>
      <c r="AD2" s="77">
        <v>29</v>
      </c>
      <c r="AE2" s="77">
        <v>30</v>
      </c>
      <c r="AF2" s="77">
        <v>31</v>
      </c>
      <c r="AG2" s="77">
        <v>32</v>
      </c>
      <c r="AH2" s="77">
        <v>33</v>
      </c>
      <c r="AI2" s="77">
        <v>34</v>
      </c>
      <c r="AJ2" s="77">
        <v>35</v>
      </c>
      <c r="AK2" s="77">
        <v>36</v>
      </c>
      <c r="AL2" s="77">
        <v>37</v>
      </c>
      <c r="AM2" s="77">
        <v>38</v>
      </c>
      <c r="AN2" s="77">
        <v>39</v>
      </c>
      <c r="AO2" s="77">
        <f>+AN2+1</f>
        <v>40</v>
      </c>
      <c r="AP2" s="77">
        <f t="shared" ref="AP2:BI2" si="0">+AO2+1</f>
        <v>41</v>
      </c>
      <c r="AQ2" s="77">
        <f t="shared" si="0"/>
        <v>42</v>
      </c>
      <c r="AR2" s="77">
        <f t="shared" si="0"/>
        <v>43</v>
      </c>
      <c r="AS2" s="77">
        <f t="shared" si="0"/>
        <v>44</v>
      </c>
      <c r="AT2" s="77">
        <f t="shared" si="0"/>
        <v>45</v>
      </c>
      <c r="AU2" s="77">
        <f t="shared" si="0"/>
        <v>46</v>
      </c>
      <c r="AV2" s="77">
        <f t="shared" si="0"/>
        <v>47</v>
      </c>
      <c r="AW2" s="77">
        <f t="shared" si="0"/>
        <v>48</v>
      </c>
      <c r="AX2" s="77">
        <f t="shared" si="0"/>
        <v>49</v>
      </c>
      <c r="AY2" s="77">
        <f t="shared" si="0"/>
        <v>50</v>
      </c>
      <c r="AZ2" s="77">
        <f t="shared" si="0"/>
        <v>51</v>
      </c>
      <c r="BA2" s="77">
        <f t="shared" si="0"/>
        <v>52</v>
      </c>
      <c r="BB2" s="77">
        <f t="shared" si="0"/>
        <v>53</v>
      </c>
      <c r="BC2" s="77">
        <f t="shared" si="0"/>
        <v>54</v>
      </c>
      <c r="BD2" s="77">
        <f t="shared" si="0"/>
        <v>55</v>
      </c>
      <c r="BE2" s="77">
        <f t="shared" si="0"/>
        <v>56</v>
      </c>
      <c r="BF2" s="77">
        <f t="shared" si="0"/>
        <v>57</v>
      </c>
      <c r="BG2" s="77">
        <f t="shared" si="0"/>
        <v>58</v>
      </c>
      <c r="BH2" s="77">
        <f t="shared" si="0"/>
        <v>59</v>
      </c>
      <c r="BI2" s="77">
        <f t="shared" si="0"/>
        <v>60</v>
      </c>
    </row>
    <row r="3" spans="1:102" s="79" customFormat="1" ht="15">
      <c r="A3" s="78"/>
      <c r="B3" s="79">
        <v>2005</v>
      </c>
      <c r="C3" s="79">
        <f>+B3+10</f>
        <v>2015</v>
      </c>
      <c r="D3" s="79">
        <f t="shared" ref="D3:BO3" si="1">+C3+10</f>
        <v>2025</v>
      </c>
      <c r="E3" s="79">
        <f t="shared" si="1"/>
        <v>2035</v>
      </c>
      <c r="F3" s="79">
        <f t="shared" si="1"/>
        <v>2045</v>
      </c>
      <c r="G3" s="79">
        <f t="shared" si="1"/>
        <v>2055</v>
      </c>
      <c r="H3" s="79">
        <f t="shared" si="1"/>
        <v>2065</v>
      </c>
      <c r="I3" s="79">
        <f t="shared" si="1"/>
        <v>2075</v>
      </c>
      <c r="J3" s="79">
        <f t="shared" si="1"/>
        <v>2085</v>
      </c>
      <c r="K3" s="79">
        <f t="shared" si="1"/>
        <v>2095</v>
      </c>
      <c r="L3" s="79">
        <f t="shared" si="1"/>
        <v>2105</v>
      </c>
      <c r="M3" s="79">
        <f t="shared" si="1"/>
        <v>2115</v>
      </c>
      <c r="N3" s="79">
        <f t="shared" si="1"/>
        <v>2125</v>
      </c>
      <c r="O3" s="79">
        <f t="shared" si="1"/>
        <v>2135</v>
      </c>
      <c r="P3" s="79">
        <f t="shared" si="1"/>
        <v>2145</v>
      </c>
      <c r="Q3" s="79">
        <f t="shared" si="1"/>
        <v>2155</v>
      </c>
      <c r="R3" s="79">
        <f t="shared" si="1"/>
        <v>2165</v>
      </c>
      <c r="S3" s="79">
        <f t="shared" si="1"/>
        <v>2175</v>
      </c>
      <c r="T3" s="79">
        <f t="shared" si="1"/>
        <v>2185</v>
      </c>
      <c r="U3" s="79">
        <f t="shared" si="1"/>
        <v>2195</v>
      </c>
      <c r="V3" s="79">
        <f t="shared" si="1"/>
        <v>2205</v>
      </c>
      <c r="W3" s="79">
        <f t="shared" si="1"/>
        <v>2215</v>
      </c>
      <c r="X3" s="79">
        <f t="shared" si="1"/>
        <v>2225</v>
      </c>
      <c r="Y3" s="79">
        <f t="shared" si="1"/>
        <v>2235</v>
      </c>
      <c r="Z3" s="79">
        <f t="shared" si="1"/>
        <v>2245</v>
      </c>
      <c r="AA3" s="79">
        <f t="shared" si="1"/>
        <v>2255</v>
      </c>
      <c r="AB3" s="79">
        <f t="shared" si="1"/>
        <v>2265</v>
      </c>
      <c r="AC3" s="79">
        <f t="shared" si="1"/>
        <v>2275</v>
      </c>
      <c r="AD3" s="79">
        <f t="shared" si="1"/>
        <v>2285</v>
      </c>
      <c r="AE3" s="79">
        <f t="shared" si="1"/>
        <v>2295</v>
      </c>
      <c r="AF3" s="79">
        <f t="shared" si="1"/>
        <v>2305</v>
      </c>
      <c r="AG3" s="79">
        <f t="shared" si="1"/>
        <v>2315</v>
      </c>
      <c r="AH3" s="79">
        <f t="shared" si="1"/>
        <v>2325</v>
      </c>
      <c r="AI3" s="79">
        <f t="shared" si="1"/>
        <v>2335</v>
      </c>
      <c r="AJ3" s="79">
        <f t="shared" si="1"/>
        <v>2345</v>
      </c>
      <c r="AK3" s="79">
        <f t="shared" si="1"/>
        <v>2355</v>
      </c>
      <c r="AL3" s="79">
        <f t="shared" si="1"/>
        <v>2365</v>
      </c>
      <c r="AM3" s="79">
        <f t="shared" si="1"/>
        <v>2375</v>
      </c>
      <c r="AN3" s="79">
        <f t="shared" si="1"/>
        <v>2385</v>
      </c>
      <c r="AO3" s="79">
        <f t="shared" si="1"/>
        <v>2395</v>
      </c>
      <c r="AP3" s="79">
        <f t="shared" si="1"/>
        <v>2405</v>
      </c>
      <c r="AQ3" s="79">
        <f t="shared" si="1"/>
        <v>2415</v>
      </c>
      <c r="AR3" s="79">
        <f t="shared" si="1"/>
        <v>2425</v>
      </c>
      <c r="AS3" s="79">
        <f t="shared" si="1"/>
        <v>2435</v>
      </c>
      <c r="AT3" s="79">
        <f t="shared" si="1"/>
        <v>2445</v>
      </c>
      <c r="AU3" s="79">
        <f t="shared" si="1"/>
        <v>2455</v>
      </c>
      <c r="AV3" s="79">
        <f t="shared" si="1"/>
        <v>2465</v>
      </c>
      <c r="AW3" s="79">
        <f t="shared" si="1"/>
        <v>2475</v>
      </c>
      <c r="AX3" s="79">
        <f t="shared" si="1"/>
        <v>2485</v>
      </c>
      <c r="AY3" s="79">
        <f t="shared" si="1"/>
        <v>2495</v>
      </c>
      <c r="AZ3" s="79">
        <f t="shared" si="1"/>
        <v>2505</v>
      </c>
      <c r="BA3" s="79">
        <f t="shared" si="1"/>
        <v>2515</v>
      </c>
      <c r="BB3" s="79">
        <f t="shared" si="1"/>
        <v>2525</v>
      </c>
      <c r="BC3" s="79">
        <f t="shared" si="1"/>
        <v>2535</v>
      </c>
      <c r="BD3" s="79">
        <f t="shared" si="1"/>
        <v>2545</v>
      </c>
      <c r="BE3" s="79">
        <f t="shared" si="1"/>
        <v>2555</v>
      </c>
      <c r="BF3" s="79">
        <f t="shared" si="1"/>
        <v>2565</v>
      </c>
      <c r="BG3" s="79">
        <f t="shared" si="1"/>
        <v>2575</v>
      </c>
      <c r="BH3" s="79">
        <f t="shared" si="1"/>
        <v>2585</v>
      </c>
      <c r="BI3" s="79">
        <f t="shared" si="1"/>
        <v>2595</v>
      </c>
      <c r="BJ3" s="79">
        <f t="shared" si="1"/>
        <v>2605</v>
      </c>
      <c r="BK3" s="79">
        <f t="shared" si="1"/>
        <v>2615</v>
      </c>
      <c r="BL3" s="79">
        <f t="shared" si="1"/>
        <v>2625</v>
      </c>
      <c r="BM3" s="79">
        <f t="shared" si="1"/>
        <v>2635</v>
      </c>
      <c r="BN3" s="79">
        <f t="shared" si="1"/>
        <v>2645</v>
      </c>
      <c r="BO3" s="79">
        <f t="shared" si="1"/>
        <v>2655</v>
      </c>
      <c r="BP3" s="79">
        <f t="shared" ref="BP3:CX3" si="2">+BO3+10</f>
        <v>2665</v>
      </c>
      <c r="BQ3" s="79">
        <f t="shared" si="2"/>
        <v>2675</v>
      </c>
      <c r="BR3" s="79">
        <f t="shared" si="2"/>
        <v>2685</v>
      </c>
      <c r="BS3" s="79">
        <f t="shared" si="2"/>
        <v>2695</v>
      </c>
      <c r="BT3" s="79">
        <f t="shared" si="2"/>
        <v>2705</v>
      </c>
      <c r="BU3" s="79">
        <f t="shared" si="2"/>
        <v>2715</v>
      </c>
      <c r="BV3" s="79">
        <f t="shared" si="2"/>
        <v>2725</v>
      </c>
      <c r="BW3" s="79">
        <f t="shared" si="2"/>
        <v>2735</v>
      </c>
      <c r="BX3" s="79">
        <f t="shared" si="2"/>
        <v>2745</v>
      </c>
      <c r="BY3" s="79">
        <f t="shared" si="2"/>
        <v>2755</v>
      </c>
      <c r="BZ3" s="79">
        <f t="shared" si="2"/>
        <v>2765</v>
      </c>
      <c r="CA3" s="79">
        <f t="shared" si="2"/>
        <v>2775</v>
      </c>
      <c r="CB3" s="79">
        <f t="shared" si="2"/>
        <v>2785</v>
      </c>
      <c r="CC3" s="79">
        <f t="shared" si="2"/>
        <v>2795</v>
      </c>
      <c r="CD3" s="79">
        <f t="shared" si="2"/>
        <v>2805</v>
      </c>
      <c r="CE3" s="79">
        <f t="shared" si="2"/>
        <v>2815</v>
      </c>
      <c r="CF3" s="79">
        <f t="shared" si="2"/>
        <v>2825</v>
      </c>
      <c r="CG3" s="79">
        <f t="shared" si="2"/>
        <v>2835</v>
      </c>
      <c r="CH3" s="79">
        <f t="shared" si="2"/>
        <v>2845</v>
      </c>
      <c r="CI3" s="79">
        <f t="shared" si="2"/>
        <v>2855</v>
      </c>
      <c r="CJ3" s="79">
        <f t="shared" si="2"/>
        <v>2865</v>
      </c>
      <c r="CK3" s="79">
        <f t="shared" si="2"/>
        <v>2875</v>
      </c>
      <c r="CL3" s="79">
        <f t="shared" si="2"/>
        <v>2885</v>
      </c>
      <c r="CM3" s="79">
        <f t="shared" si="2"/>
        <v>2895</v>
      </c>
      <c r="CN3" s="79">
        <f t="shared" si="2"/>
        <v>2905</v>
      </c>
      <c r="CO3" s="79">
        <f t="shared" si="2"/>
        <v>2915</v>
      </c>
      <c r="CP3" s="79">
        <f t="shared" si="2"/>
        <v>2925</v>
      </c>
      <c r="CQ3" s="79">
        <f t="shared" si="2"/>
        <v>2935</v>
      </c>
      <c r="CR3" s="79">
        <f t="shared" si="2"/>
        <v>2945</v>
      </c>
      <c r="CS3" s="79">
        <f t="shared" si="2"/>
        <v>2955</v>
      </c>
      <c r="CT3" s="79">
        <f t="shared" si="2"/>
        <v>2965</v>
      </c>
      <c r="CU3" s="79">
        <f t="shared" si="2"/>
        <v>2975</v>
      </c>
      <c r="CV3" s="79">
        <f t="shared" si="2"/>
        <v>2985</v>
      </c>
      <c r="CW3" s="79">
        <f t="shared" si="2"/>
        <v>2995</v>
      </c>
      <c r="CX3" s="79">
        <f t="shared" si="2"/>
        <v>3005</v>
      </c>
    </row>
    <row r="4" spans="1:102" s="81" customFormat="1" ht="15">
      <c r="A4" s="80" t="s">
        <v>1</v>
      </c>
    </row>
    <row r="5" spans="1:102" s="81" customFormat="1" ht="15">
      <c r="A5" s="80"/>
      <c r="C5" s="82"/>
      <c r="D5" s="83"/>
    </row>
    <row r="6" spans="1:102" s="81" customFormat="1" ht="15">
      <c r="A6" s="80"/>
      <c r="B6" s="235"/>
      <c r="C6" s="128"/>
      <c r="D6" s="84"/>
    </row>
    <row r="7" spans="1:102" s="81" customFormat="1" ht="15">
      <c r="A7" s="80"/>
      <c r="B7" s="236"/>
      <c r="C7" s="84"/>
      <c r="D7" s="85"/>
    </row>
    <row r="8" spans="1:102" s="236" customFormat="1" ht="15">
      <c r="A8" s="238" t="s">
        <v>2</v>
      </c>
    </row>
    <row r="9" spans="1:102" s="97" customFormat="1" ht="15">
      <c r="A9" s="96" t="s">
        <v>136</v>
      </c>
      <c r="B9" s="236">
        <f>+Parameters!B25</f>
        <v>0.3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</row>
    <row r="10" spans="1:102" s="236" customFormat="1" ht="15">
      <c r="A10" s="96" t="s">
        <v>133</v>
      </c>
      <c r="B10" s="236">
        <f>+Parameters!B26</f>
        <v>0.1</v>
      </c>
    </row>
    <row r="11" spans="1:102" s="97" customFormat="1" ht="15">
      <c r="A11" s="97" t="s">
        <v>137</v>
      </c>
      <c r="B11" s="236">
        <f>+Parameters!B27</f>
        <v>55.34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</row>
    <row r="12" spans="1:102" s="97" customFormat="1" ht="15">
      <c r="A12" s="97" t="str">
        <f>+Parameters!A29</f>
        <v>Initial real interest rate (percent per decade annualized)</v>
      </c>
      <c r="B12" s="236">
        <f>+Parameters!B29</f>
        <v>0.05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</row>
    <row r="13" spans="1:102" s="97" customFormat="1" ht="15">
      <c r="A13" s="97" t="s">
        <v>138</v>
      </c>
      <c r="B13" s="236">
        <f>+Parameters!B30</f>
        <v>97.3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</row>
    <row r="14" spans="1:102" s="97" customFormat="1" ht="15">
      <c r="A14" s="97" t="s">
        <v>139</v>
      </c>
      <c r="B14" s="236">
        <f>+Parameters!B31</f>
        <v>3.0321959190644031E-2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</row>
    <row r="15" spans="1:102" s="240" customFormat="1" ht="15">
      <c r="A15" s="239" t="s">
        <v>37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</row>
    <row r="16" spans="1:102" s="97" customFormat="1" ht="15">
      <c r="A16" s="96" t="s">
        <v>38</v>
      </c>
      <c r="B16" s="236">
        <f>+B17</f>
        <v>1.4999999999999999E-2</v>
      </c>
      <c r="C16" s="236">
        <f>+B16</f>
        <v>1.4999999999999999E-2</v>
      </c>
      <c r="D16" s="236">
        <f t="shared" ref="D16:BI16" si="3">+C16</f>
        <v>1.4999999999999999E-2</v>
      </c>
      <c r="E16" s="236">
        <f t="shared" si="3"/>
        <v>1.4999999999999999E-2</v>
      </c>
      <c r="F16" s="236">
        <f t="shared" si="3"/>
        <v>1.4999999999999999E-2</v>
      </c>
      <c r="G16" s="236">
        <f t="shared" si="3"/>
        <v>1.4999999999999999E-2</v>
      </c>
      <c r="H16" s="236">
        <f t="shared" si="3"/>
        <v>1.4999999999999999E-2</v>
      </c>
      <c r="I16" s="236">
        <f t="shared" si="3"/>
        <v>1.4999999999999999E-2</v>
      </c>
      <c r="J16" s="236">
        <f t="shared" si="3"/>
        <v>1.4999999999999999E-2</v>
      </c>
      <c r="K16" s="236">
        <f t="shared" si="3"/>
        <v>1.4999999999999999E-2</v>
      </c>
      <c r="L16" s="236">
        <f t="shared" si="3"/>
        <v>1.4999999999999999E-2</v>
      </c>
      <c r="M16" s="236">
        <f t="shared" si="3"/>
        <v>1.4999999999999999E-2</v>
      </c>
      <c r="N16" s="236">
        <f t="shared" si="3"/>
        <v>1.4999999999999999E-2</v>
      </c>
      <c r="O16" s="236">
        <f t="shared" si="3"/>
        <v>1.4999999999999999E-2</v>
      </c>
      <c r="P16" s="236">
        <f t="shared" si="3"/>
        <v>1.4999999999999999E-2</v>
      </c>
      <c r="Q16" s="236">
        <f t="shared" si="3"/>
        <v>1.4999999999999999E-2</v>
      </c>
      <c r="R16" s="236">
        <f t="shared" si="3"/>
        <v>1.4999999999999999E-2</v>
      </c>
      <c r="S16" s="236">
        <f t="shared" si="3"/>
        <v>1.4999999999999999E-2</v>
      </c>
      <c r="T16" s="236">
        <f t="shared" si="3"/>
        <v>1.4999999999999999E-2</v>
      </c>
      <c r="U16" s="236">
        <f t="shared" si="3"/>
        <v>1.4999999999999999E-2</v>
      </c>
      <c r="V16" s="236">
        <f t="shared" si="3"/>
        <v>1.4999999999999999E-2</v>
      </c>
      <c r="W16" s="236">
        <f t="shared" si="3"/>
        <v>1.4999999999999999E-2</v>
      </c>
      <c r="X16" s="236">
        <f t="shared" si="3"/>
        <v>1.4999999999999999E-2</v>
      </c>
      <c r="Y16" s="236">
        <f t="shared" si="3"/>
        <v>1.4999999999999999E-2</v>
      </c>
      <c r="Z16" s="236">
        <f t="shared" si="3"/>
        <v>1.4999999999999999E-2</v>
      </c>
      <c r="AA16" s="236">
        <f t="shared" si="3"/>
        <v>1.4999999999999999E-2</v>
      </c>
      <c r="AB16" s="236">
        <f t="shared" si="3"/>
        <v>1.4999999999999999E-2</v>
      </c>
      <c r="AC16" s="236">
        <f t="shared" si="3"/>
        <v>1.4999999999999999E-2</v>
      </c>
      <c r="AD16" s="236">
        <f t="shared" si="3"/>
        <v>1.4999999999999999E-2</v>
      </c>
      <c r="AE16" s="236">
        <f t="shared" si="3"/>
        <v>1.4999999999999999E-2</v>
      </c>
      <c r="AF16" s="236">
        <f t="shared" si="3"/>
        <v>1.4999999999999999E-2</v>
      </c>
      <c r="AG16" s="236">
        <f t="shared" si="3"/>
        <v>1.4999999999999999E-2</v>
      </c>
      <c r="AH16" s="236">
        <f t="shared" si="3"/>
        <v>1.4999999999999999E-2</v>
      </c>
      <c r="AI16" s="236">
        <f t="shared" si="3"/>
        <v>1.4999999999999999E-2</v>
      </c>
      <c r="AJ16" s="236">
        <f t="shared" si="3"/>
        <v>1.4999999999999999E-2</v>
      </c>
      <c r="AK16" s="236">
        <f t="shared" si="3"/>
        <v>1.4999999999999999E-2</v>
      </c>
      <c r="AL16" s="236">
        <f t="shared" si="3"/>
        <v>1.4999999999999999E-2</v>
      </c>
      <c r="AM16" s="236">
        <f t="shared" si="3"/>
        <v>1.4999999999999999E-2</v>
      </c>
      <c r="AN16" s="236">
        <f t="shared" si="3"/>
        <v>1.4999999999999999E-2</v>
      </c>
      <c r="AO16" s="236">
        <f t="shared" si="3"/>
        <v>1.4999999999999999E-2</v>
      </c>
      <c r="AP16" s="236">
        <f t="shared" si="3"/>
        <v>1.4999999999999999E-2</v>
      </c>
      <c r="AQ16" s="236">
        <f t="shared" si="3"/>
        <v>1.4999999999999999E-2</v>
      </c>
      <c r="AR16" s="236">
        <f t="shared" si="3"/>
        <v>1.4999999999999999E-2</v>
      </c>
      <c r="AS16" s="236">
        <f t="shared" si="3"/>
        <v>1.4999999999999999E-2</v>
      </c>
      <c r="AT16" s="236">
        <f t="shared" si="3"/>
        <v>1.4999999999999999E-2</v>
      </c>
      <c r="AU16" s="236">
        <f t="shared" si="3"/>
        <v>1.4999999999999999E-2</v>
      </c>
      <c r="AV16" s="236">
        <f t="shared" si="3"/>
        <v>1.4999999999999999E-2</v>
      </c>
      <c r="AW16" s="236">
        <f t="shared" si="3"/>
        <v>1.4999999999999999E-2</v>
      </c>
      <c r="AX16" s="236">
        <f t="shared" si="3"/>
        <v>1.4999999999999999E-2</v>
      </c>
      <c r="AY16" s="236">
        <f t="shared" si="3"/>
        <v>1.4999999999999999E-2</v>
      </c>
      <c r="AZ16" s="236">
        <f t="shared" si="3"/>
        <v>1.4999999999999999E-2</v>
      </c>
      <c r="BA16" s="236">
        <f t="shared" si="3"/>
        <v>1.4999999999999999E-2</v>
      </c>
      <c r="BB16" s="236">
        <f t="shared" si="3"/>
        <v>1.4999999999999999E-2</v>
      </c>
      <c r="BC16" s="236">
        <f t="shared" si="3"/>
        <v>1.4999999999999999E-2</v>
      </c>
      <c r="BD16" s="236">
        <f t="shared" si="3"/>
        <v>1.4999999999999999E-2</v>
      </c>
      <c r="BE16" s="236">
        <f t="shared" si="3"/>
        <v>1.4999999999999999E-2</v>
      </c>
      <c r="BF16" s="236">
        <f t="shared" si="3"/>
        <v>1.4999999999999999E-2</v>
      </c>
      <c r="BG16" s="236">
        <f t="shared" si="3"/>
        <v>1.4999999999999999E-2</v>
      </c>
      <c r="BH16" s="236">
        <f t="shared" si="3"/>
        <v>1.4999999999999999E-2</v>
      </c>
      <c r="BI16" s="236">
        <f t="shared" si="3"/>
        <v>1.4999999999999999E-2</v>
      </c>
    </row>
    <row r="17" spans="1:61" s="97" customFormat="1" ht="15">
      <c r="A17" s="96" t="s">
        <v>146</v>
      </c>
      <c r="B17" s="236">
        <f>+Parameters!B34</f>
        <v>1.4999999999999999E-2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</row>
    <row r="18" spans="1:61" s="242" customFormat="1" ht="15">
      <c r="A18" s="241" t="s">
        <v>39</v>
      </c>
      <c r="B18" s="236">
        <v>1</v>
      </c>
      <c r="C18" s="236">
        <f>B18/(1+B16)^10</f>
        <v>0.86166723172218462</v>
      </c>
      <c r="D18" s="236">
        <f t="shared" ref="D18:BI18" si="4">C18/(1+C16)^10</f>
        <v>0.74247041822377302</v>
      </c>
      <c r="E18" s="236">
        <f t="shared" si="4"/>
        <v>0.63976242990649113</v>
      </c>
      <c r="F18" s="236">
        <f t="shared" si="4"/>
        <v>0.55126232193738434</v>
      </c>
      <c r="G18" s="236">
        <f t="shared" si="4"/>
        <v>0.4750046788965297</v>
      </c>
      <c r="H18" s="236">
        <f t="shared" si="4"/>
        <v>0.40929596671985796</v>
      </c>
      <c r="I18" s="236">
        <f t="shared" si="4"/>
        <v>0.35267692259855543</v>
      </c>
      <c r="J18" s="236">
        <f t="shared" si="4"/>
        <v>0.30389014758779642</v>
      </c>
      <c r="K18" s="236">
        <f t="shared" si="4"/>
        <v>0.26185218221962264</v>
      </c>
      <c r="L18" s="236">
        <f t="shared" si="4"/>
        <v>0.2256294449735953</v>
      </c>
      <c r="M18" s="236">
        <f t="shared" si="4"/>
        <v>0.19441749924541085</v>
      </c>
      <c r="N18" s="236">
        <f t="shared" si="4"/>
        <v>0.16752318837314309</v>
      </c>
      <c r="O18" s="236">
        <f t="shared" si="4"/>
        <v>0.14434924197476026</v>
      </c>
      <c r="P18" s="236">
        <f t="shared" si="4"/>
        <v>0.12438101173358745</v>
      </c>
      <c r="Q18" s="236">
        <f t="shared" si="4"/>
        <v>0.10717504205928487</v>
      </c>
      <c r="R18" s="236">
        <f t="shared" si="4"/>
        <v>9.234922180093269E-2</v>
      </c>
      <c r="S18" s="236">
        <f t="shared" si="4"/>
        <v>7.9574298300907689E-2</v>
      </c>
      <c r="T18" s="236">
        <f t="shared" si="4"/>
        <v>6.8566565333178467E-2</v>
      </c>
      <c r="U18" s="236">
        <f t="shared" si="4"/>
        <v>5.9081562539338203E-2</v>
      </c>
      <c r="V18" s="236">
        <f t="shared" si="4"/>
        <v>5.0908646439092674E-2</v>
      </c>
      <c r="W18" s="236">
        <f t="shared" si="4"/>
        <v>4.386631244789644E-2</v>
      </c>
      <c r="X18" s="236">
        <f t="shared" si="4"/>
        <v>3.7798164012839336E-2</v>
      </c>
      <c r="Y18" s="236">
        <f t="shared" si="4"/>
        <v>3.2569439349124374E-2</v>
      </c>
      <c r="Z18" s="236">
        <f t="shared" si="4"/>
        <v>2.8064018642703591E-2</v>
      </c>
      <c r="AA18" s="236">
        <f t="shared" si="4"/>
        <v>2.4181845254858184E-2</v>
      </c>
      <c r="AB18" s="236">
        <f t="shared" si="4"/>
        <v>2.0836703658687897E-2</v>
      </c>
      <c r="AC18" s="236">
        <f t="shared" si="4"/>
        <v>1.7954304759797118E-2</v>
      </c>
      <c r="AD18" s="236">
        <f t="shared" si="4"/>
        <v>1.5470636079870826E-2</v>
      </c>
      <c r="AE18" s="236">
        <f t="shared" si="4"/>
        <v>1.3330540163923646E-2</v>
      </c>
      <c r="AF18" s="236">
        <f t="shared" si="4"/>
        <v>1.1486489640409485E-2</v>
      </c>
      <c r="AG18" s="236">
        <f t="shared" si="4"/>
        <v>9.8975317306571921E-3</v>
      </c>
      <c r="AH18" s="236">
        <f t="shared" si="4"/>
        <v>8.5283787672378666E-3</v>
      </c>
      <c r="AI18" s="236">
        <f t="shared" si="4"/>
        <v>7.3486245234441099E-3</v>
      </c>
      <c r="AJ18" s="236">
        <f t="shared" si="4"/>
        <v>6.3320689500818445E-3</v>
      </c>
      <c r="AK18" s="236">
        <f t="shared" si="4"/>
        <v>5.4561363232910227E-3</v>
      </c>
      <c r="AL18" s="236">
        <f t="shared" si="4"/>
        <v>4.7013738815890344E-3</v>
      </c>
      <c r="AM18" s="236">
        <f t="shared" si="4"/>
        <v>4.0510198178398049E-3</v>
      </c>
      <c r="AN18" s="236">
        <f t="shared" si="4"/>
        <v>3.4906310320897333E-3</v>
      </c>
      <c r="AO18" s="236">
        <f t="shared" si="4"/>
        <v>3.0077623783843128E-3</v>
      </c>
      <c r="AP18" s="236">
        <f t="shared" si="4"/>
        <v>2.591690282260545E-3</v>
      </c>
      <c r="AQ18" s="236">
        <f t="shared" si="4"/>
        <v>2.2331745909967313E-3</v>
      </c>
      <c r="AR18" s="236">
        <f t="shared" si="4"/>
        <v>1.9242533677764754E-3</v>
      </c>
      <c r="AS18" s="236">
        <f t="shared" si="4"/>
        <v>1.6580660725440464E-3</v>
      </c>
      <c r="AT18" s="236">
        <f t="shared" si="4"/>
        <v>1.4287012027415034E-3</v>
      </c>
      <c r="AU18" s="236">
        <f t="shared" si="4"/>
        <v>1.2310650103244268E-3</v>
      </c>
      <c r="AV18" s="236">
        <f t="shared" si="4"/>
        <v>1.0607683795162916E-3</v>
      </c>
      <c r="AW18" s="236">
        <f t="shared" si="4"/>
        <v>9.140293530762307E-4</v>
      </c>
      <c r="AX18" s="236">
        <f t="shared" si="4"/>
        <v>7.8758914237801497E-4</v>
      </c>
      <c r="AY18" s="236">
        <f t="shared" si="4"/>
        <v>6.7863975604731371E-4</v>
      </c>
      <c r="AZ18" s="236">
        <f t="shared" si="4"/>
        <v>5.8476163992990751E-4</v>
      </c>
      <c r="BA18" s="236">
        <f t="shared" si="4"/>
        <v>5.0386994349572826E-4</v>
      </c>
      <c r="BB18" s="236">
        <f t="shared" si="4"/>
        <v>4.3416821935997774E-4</v>
      </c>
      <c r="BC18" s="236">
        <f t="shared" si="4"/>
        <v>3.741085276776622E-4</v>
      </c>
      <c r="BD18" s="236">
        <f t="shared" si="4"/>
        <v>3.223570594076735E-4</v>
      </c>
      <c r="BE18" s="236">
        <f t="shared" si="4"/>
        <v>2.7776451500591384E-4</v>
      </c>
      <c r="BF18" s="236">
        <f t="shared" si="4"/>
        <v>2.3934058071580099E-4</v>
      </c>
      <c r="BG18" s="236">
        <f t="shared" si="4"/>
        <v>2.0623193562416432E-4</v>
      </c>
      <c r="BH18" s="236">
        <f t="shared" si="4"/>
        <v>1.7770330106198147E-4</v>
      </c>
      <c r="BI18" s="236">
        <f t="shared" si="4"/>
        <v>1.5312111149397154E-4</v>
      </c>
    </row>
    <row r="19" spans="1:61" s="97" customFormat="1" ht="15">
      <c r="A19" s="96" t="s">
        <v>66</v>
      </c>
      <c r="B19" s="236">
        <f>+Parameters!B35</f>
        <v>1.5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</row>
    <row r="20" spans="1:61" s="97" customFormat="1" ht="15">
      <c r="A20" s="243" t="s">
        <v>32</v>
      </c>
      <c r="B20" s="236"/>
      <c r="C20" s="236">
        <f>+LN(C21/B21)/10</f>
        <v>1.7438100262805102E-2</v>
      </c>
      <c r="D20" s="236">
        <f t="shared" ref="D20:U20" si="5">+LN(D21/C21)/10</f>
        <v>1.5769580177603004E-2</v>
      </c>
      <c r="E20" s="236">
        <f t="shared" si="5"/>
        <v>1.4326468480010842E-2</v>
      </c>
      <c r="F20" s="236">
        <f t="shared" si="5"/>
        <v>1.3071867522785852E-2</v>
      </c>
      <c r="G20" s="236">
        <f t="shared" si="5"/>
        <v>1.1976011238012672E-2</v>
      </c>
      <c r="H20" s="236">
        <f t="shared" si="5"/>
        <v>1.1014670792642891E-2</v>
      </c>
      <c r="I20" s="236">
        <f t="shared" si="5"/>
        <v>1.0167966425061899E-2</v>
      </c>
      <c r="J20" s="236">
        <f t="shared" si="5"/>
        <v>9.4194692453637516E-3</v>
      </c>
      <c r="K20" s="236">
        <f t="shared" si="5"/>
        <v>8.7555135883675347E-3</v>
      </c>
      <c r="L20" s="236">
        <f t="shared" si="5"/>
        <v>8.1646645887650249E-3</v>
      </c>
      <c r="M20" s="236">
        <f t="shared" si="5"/>
        <v>7.6373017474176408E-3</v>
      </c>
      <c r="N20" s="236">
        <f t="shared" si="5"/>
        <v>7.1652902334267844E-3</v>
      </c>
      <c r="O20" s="236">
        <f t="shared" si="5"/>
        <v>6.7417192817619803E-3</v>
      </c>
      <c r="P20" s="236">
        <f t="shared" si="5"/>
        <v>6.3606924147209948E-3</v>
      </c>
      <c r="Q20" s="236">
        <f t="shared" si="5"/>
        <v>6.017158055412709E-3</v>
      </c>
      <c r="R20" s="236">
        <f t="shared" si="5"/>
        <v>5.7067718846032199E-3</v>
      </c>
      <c r="S20" s="236">
        <f t="shared" si="5"/>
        <v>5.4257843340408379E-3</v>
      </c>
      <c r="T20" s="236">
        <f t="shared" si="5"/>
        <v>5.1709481239941655E-3</v>
      </c>
      <c r="U20" s="236">
        <f t="shared" si="5"/>
        <v>4.9394418878367357E-3</v>
      </c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</row>
    <row r="21" spans="1:61" s="242" customFormat="1" ht="15">
      <c r="A21" s="241" t="s">
        <v>33</v>
      </c>
      <c r="B21" s="237">
        <f>+B22</f>
        <v>3.0321959190644031E-2</v>
      </c>
      <c r="C21" s="237">
        <f>B21/(1-B25)</f>
        <v>3.6098567330670198E-2</v>
      </c>
      <c r="D21" s="237">
        <f>C21/(1-C25)</f>
        <v>4.2264562974359016E-2</v>
      </c>
      <c r="E21" s="237">
        <f>D21/(1-D25)</f>
        <v>4.877479409615091E-2</v>
      </c>
      <c r="F21" s="237">
        <f t="shared" ref="F21:BI21" si="6">E21/(1-E25)</f>
        <v>5.558605387595017E-2</v>
      </c>
      <c r="G21" s="237">
        <f t="shared" si="6"/>
        <v>6.2658068039040671E-2</v>
      </c>
      <c r="H21" s="237">
        <f t="shared" si="6"/>
        <v>6.9954089355913962E-2</v>
      </c>
      <c r="I21" s="237">
        <f t="shared" si="6"/>
        <v>7.744119117677159E-2</v>
      </c>
      <c r="J21" s="237">
        <f t="shared" si="6"/>
        <v>8.509034013720318E-2</v>
      </c>
      <c r="K21" s="237">
        <f t="shared" si="6"/>
        <v>9.287631419805803E-2</v>
      </c>
      <c r="L21" s="237">
        <f t="shared" si="6"/>
        <v>0.10077751839904034</v>
      </c>
      <c r="M21" s="237">
        <f t="shared" si="6"/>
        <v>0.1087757383534859</v>
      </c>
      <c r="N21" s="237">
        <f t="shared" si="6"/>
        <v>0.11685586108942551</v>
      </c>
      <c r="O21" s="237">
        <f t="shared" si="6"/>
        <v>0.12500558441601389</v>
      </c>
      <c r="P21" s="237">
        <f t="shared" si="6"/>
        <v>0.1332151294052647</v>
      </c>
      <c r="Q21" s="237">
        <f t="shared" si="6"/>
        <v>0.14147696556901421</v>
      </c>
      <c r="R21" s="237">
        <f t="shared" si="6"/>
        <v>0.14978555459823198</v>
      </c>
      <c r="S21" s="237">
        <f t="shared" si="6"/>
        <v>0.15813711584960807</v>
      </c>
      <c r="T21" s="237">
        <f t="shared" si="6"/>
        <v>0.16652941487956119</v>
      </c>
      <c r="U21" s="237">
        <f t="shared" si="6"/>
        <v>0.1749615750442616</v>
      </c>
      <c r="V21" s="237">
        <f t="shared" si="6"/>
        <v>0.18343391134981354</v>
      </c>
      <c r="W21" s="237">
        <f t="shared" si="6"/>
        <v>0.1919477852271024</v>
      </c>
      <c r="X21" s="237">
        <f t="shared" si="6"/>
        <v>0.20050547862722362</v>
      </c>
      <c r="Y21" s="237">
        <f t="shared" si="6"/>
        <v>0.20911008571528372</v>
      </c>
      <c r="Z21" s="237">
        <f t="shared" si="6"/>
        <v>0.21776542043042812</v>
      </c>
      <c r="AA21" s="237">
        <f t="shared" si="6"/>
        <v>0.22647593824012766</v>
      </c>
      <c r="AB21" s="237">
        <f t="shared" si="6"/>
        <v>0.23524667051975531</v>
      </c>
      <c r="AC21" s="237">
        <f t="shared" si="6"/>
        <v>0.24408317011511785</v>
      </c>
      <c r="AD21" s="237">
        <f t="shared" si="6"/>
        <v>0.25299146678266665</v>
      </c>
      <c r="AE21" s="237">
        <f t="shared" si="6"/>
        <v>0.26197803134076825</v>
      </c>
      <c r="AF21" s="237">
        <f t="shared" si="6"/>
        <v>0.27104974749997873</v>
      </c>
      <c r="AG21" s="237">
        <f t="shared" si="6"/>
        <v>0.28021389046729273</v>
      </c>
      <c r="AH21" s="237">
        <f t="shared" si="6"/>
        <v>0.28947811153693265</v>
      </c>
      <c r="AI21" s="237">
        <f t="shared" si="6"/>
        <v>0.29885042798759009</v>
      </c>
      <c r="AJ21" s="237">
        <f t="shared" si="6"/>
        <v>0.30833921770301309</v>
      </c>
      <c r="AK21" s="237">
        <f t="shared" si="6"/>
        <v>0.31795321801979876</v>
      </c>
      <c r="AL21" s="237">
        <f t="shared" si="6"/>
        <v>0.32770152838382022</v>
      </c>
      <c r="AM21" s="237">
        <f t="shared" si="6"/>
        <v>0.33759361646566455</v>
      </c>
      <c r="AN21" s="237">
        <f t="shared" si="6"/>
        <v>0.3476393274466279</v>
      </c>
      <c r="AO21" s="237">
        <f t="shared" si="6"/>
        <v>0.35784889624105726</v>
      </c>
      <c r="AP21" s="237">
        <f t="shared" si="6"/>
        <v>0.36823296246897813</v>
      </c>
      <c r="AQ21" s="237">
        <f t="shared" si="6"/>
        <v>0.37880258803578792</v>
      </c>
      <c r="AR21" s="237">
        <f t="shared" si="6"/>
        <v>0.38956927721405676</v>
      </c>
      <c r="AS21" s="237">
        <f t="shared" si="6"/>
        <v>0.40054499915682751</v>
      </c>
      <c r="AT21" s="237">
        <f t="shared" si="6"/>
        <v>0.41174221280285261</v>
      </c>
      <c r="AU21" s="237">
        <f t="shared" si="6"/>
        <v>0.4231738941624954</v>
      </c>
      <c r="AV21" s="237">
        <f t="shared" si="6"/>
        <v>0.43485356599904662</v>
      </c>
      <c r="AW21" s="237">
        <f t="shared" si="6"/>
        <v>0.44679532994441085</v>
      </c>
      <c r="AX21" s="237">
        <f t="shared" si="6"/>
        <v>0.45901390111089568</v>
      </c>
      <c r="AY21" s="237">
        <f t="shared" si="6"/>
        <v>0.47152464528255095</v>
      </c>
      <c r="AZ21" s="237">
        <f t="shared" si="6"/>
        <v>0.48434361879048071</v>
      </c>
      <c r="BA21" s="237">
        <f t="shared" si="6"/>
        <v>0.49748761119708451</v>
      </c>
      <c r="BB21" s="237">
        <f t="shared" si="6"/>
        <v>0.51097419093455065</v>
      </c>
      <c r="BC21" s="237">
        <f t="shared" si="6"/>
        <v>0.5248217540633775</v>
      </c>
      <c r="BD21" s="237">
        <f t="shared" si="6"/>
        <v>0.53904957633748118</v>
      </c>
      <c r="BE21" s="237">
        <f t="shared" si="6"/>
        <v>0.55367786878378444</v>
      </c>
      <c r="BF21" s="237">
        <f t="shared" si="6"/>
        <v>0.56872783702629981</v>
      </c>
      <c r="BG21" s="237">
        <f t="shared" si="6"/>
        <v>0.58422174460783272</v>
      </c>
      <c r="BH21" s="237">
        <f t="shared" si="6"/>
        <v>0.60018298058675845</v>
      </c>
      <c r="BI21" s="237">
        <f t="shared" si="6"/>
        <v>0.61663613171208698</v>
      </c>
    </row>
    <row r="22" spans="1:61" ht="15">
      <c r="A22" s="74" t="s">
        <v>34</v>
      </c>
      <c r="B22" s="236">
        <f>+B14</f>
        <v>3.0321959190644031E-2</v>
      </c>
      <c r="C22" s="81"/>
      <c r="D22" s="81"/>
      <c r="E22" s="81"/>
      <c r="F22" s="81"/>
      <c r="G22" s="81"/>
      <c r="H22" s="87"/>
      <c r="I22" s="87"/>
      <c r="J22" s="87"/>
      <c r="K22" s="87"/>
      <c r="L22" s="87">
        <f>+LN(L21/K21)</f>
        <v>8.1646645887650249E-2</v>
      </c>
      <c r="M22" s="87">
        <f>+LN(M21/L21)</f>
        <v>7.6373017474176408E-2</v>
      </c>
      <c r="N22" s="87">
        <f>+LN(N21/M21)</f>
        <v>7.165290233426784E-2</v>
      </c>
      <c r="O22" s="87">
        <f>+LN(O21/N21)</f>
        <v>6.7417192817619806E-2</v>
      </c>
      <c r="P22" s="87">
        <f>+LN(P21/O21)</f>
        <v>6.3606924147209948E-2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</row>
    <row r="23" spans="1:61" ht="15">
      <c r="A23" s="74" t="s">
        <v>70</v>
      </c>
      <c r="B23" s="236">
        <f>+Parameters!B37</f>
        <v>0.16002319668565418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</row>
    <row r="24" spans="1:61" ht="15">
      <c r="A24" s="74" t="s">
        <v>35</v>
      </c>
      <c r="B24" s="236">
        <f>+Parameters!B38</f>
        <v>9.425883853403318E-3</v>
      </c>
      <c r="C24" s="148">
        <f>+Parameters!B39</f>
        <v>1.9237524592637619E-3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</row>
    <row r="25" spans="1:61" s="147" customFormat="1" ht="15">
      <c r="A25" s="145" t="s">
        <v>36</v>
      </c>
      <c r="B25" s="146">
        <f>+$B$23*EXP(-$B$24*10*(B2-1))</f>
        <v>0.16002319668565418</v>
      </c>
      <c r="C25" s="146">
        <f>+$B$23*EXP(-$B$24*10*(C2-1)*EXP(-$C$24*10*(C2-1)))</f>
        <v>0.14589043893413955</v>
      </c>
      <c r="D25" s="146">
        <f>+$B$23*EXP(-$B$24*10*(D2-1)*EXP(-$C$24*10*(D2-1)))</f>
        <v>0.13347531737311127</v>
      </c>
      <c r="E25" s="146">
        <f>+$B$23*EXP(-$B$24*10*(E2-1)*EXP(-$C$24*10*(E2-1)))</f>
        <v>0.1225354078021037</v>
      </c>
      <c r="F25" s="146">
        <f t="shared" ref="F25:BI25" si="7">+$B$23*EXP(-$B$24*10*(F2-1)*EXP(-$C$24*10*(F2-1)))</f>
        <v>0.11286677652882791</v>
      </c>
      <c r="G25" s="146">
        <f t="shared" si="7"/>
        <v>0.10429728103174114</v>
      </c>
      <c r="H25" s="146">
        <f t="shared" si="7"/>
        <v>9.6681129345843109E-2</v>
      </c>
      <c r="I25" s="146">
        <f t="shared" si="7"/>
        <v>8.9894445692634259E-2</v>
      </c>
      <c r="J25" s="146">
        <f t="shared" si="7"/>
        <v>8.3831643493639446E-2</v>
      </c>
      <c r="K25" s="146">
        <f t="shared" si="7"/>
        <v>7.8402448547071471E-2</v>
      </c>
      <c r="L25" s="146">
        <f t="shared" si="7"/>
        <v>7.3529447609483933E-2</v>
      </c>
      <c r="M25" s="146">
        <f t="shared" si="7"/>
        <v>6.914606302679327E-2</v>
      </c>
      <c r="N25" s="146">
        <f t="shared" si="7"/>
        <v>6.5194874010319551E-2</v>
      </c>
      <c r="O25" s="146">
        <f t="shared" si="7"/>
        <v>6.1626220879731151E-2</v>
      </c>
      <c r="P25" s="146">
        <f t="shared" si="7"/>
        <v>5.8397041034353225E-2</v>
      </c>
      <c r="Q25" s="146">
        <f t="shared" si="7"/>
        <v>5.5469895287992142E-2</v>
      </c>
      <c r="R25" s="146">
        <f t="shared" si="7"/>
        <v>5.2812151065905553E-2</v>
      </c>
      <c r="S25" s="146">
        <f t="shared" si="7"/>
        <v>5.0395295245723774E-2</v>
      </c>
      <c r="T25" s="146">
        <f t="shared" si="7"/>
        <v>4.8194354460785155E-2</v>
      </c>
      <c r="U25" s="146">
        <f t="shared" si="7"/>
        <v>4.6187404734531222E-2</v>
      </c>
      <c r="V25" s="146">
        <f t="shared" si="7"/>
        <v>4.4355155581585266E-2</v>
      </c>
      <c r="W25" s="146">
        <f t="shared" si="7"/>
        <v>4.2680596354334716E-2</v>
      </c>
      <c r="X25" s="146">
        <f t="shared" si="7"/>
        <v>4.1148694758682283E-2</v>
      </c>
      <c r="Y25" s="146">
        <f t="shared" si="7"/>
        <v>3.9746139208128389E-2</v>
      </c>
      <c r="Z25" s="146">
        <f t="shared" si="7"/>
        <v>3.8461118109880371E-2</v>
      </c>
      <c r="AA25" s="146">
        <f t="shared" si="7"/>
        <v>3.7283130342501983E-2</v>
      </c>
      <c r="AB25" s="146">
        <f t="shared" si="7"/>
        <v>3.6202822141300973E-2</v>
      </c>
      <c r="AC25" s="146">
        <f t="shared" si="7"/>
        <v>3.521184639480951E-2</v>
      </c>
      <c r="AD25" s="146">
        <f t="shared" si="7"/>
        <v>3.4302741005074237E-2</v>
      </c>
      <c r="AE25" s="146">
        <f t="shared" si="7"/>
        <v>3.3468823501527953E-2</v>
      </c>
      <c r="AF25" s="146">
        <f t="shared" si="7"/>
        <v>3.2704099543500939E-2</v>
      </c>
      <c r="AG25" s="146">
        <f t="shared" si="7"/>
        <v>3.2003183316531965E-2</v>
      </c>
      <c r="AH25" s="146">
        <f t="shared" si="7"/>
        <v>3.1361228135991293E-2</v>
      </c>
      <c r="AI25" s="146">
        <f t="shared" si="7"/>
        <v>3.0773865829037766E-2</v>
      </c>
      <c r="AJ25" s="146">
        <f t="shared" si="7"/>
        <v>3.0237153681479705E-2</v>
      </c>
      <c r="AK25" s="146">
        <f t="shared" si="7"/>
        <v>2.974752791693959E-2</v>
      </c>
      <c r="AL25" s="146">
        <f t="shared" si="7"/>
        <v>2.9301762827764911E-2</v>
      </c>
      <c r="AM25" s="146">
        <f t="shared" si="7"/>
        <v>2.88969348052419E-2</v>
      </c>
      <c r="AN25" s="146">
        <f t="shared" si="7"/>
        <v>2.85303906248516E-2</v>
      </c>
      <c r="AO25" s="146">
        <f t="shared" si="7"/>
        <v>2.8199719433850658E-2</v>
      </c>
      <c r="AP25" s="146">
        <f t="shared" si="7"/>
        <v>2.7902727966080298E-2</v>
      </c>
      <c r="AQ25" s="146">
        <f t="shared" si="7"/>
        <v>2.7637418574855629E-2</v>
      </c>
      <c r="AR25" s="146">
        <f t="shared" si="7"/>
        <v>2.7401969730929909E-2</v>
      </c>
      <c r="AS25" s="146">
        <f t="shared" si="7"/>
        <v>2.7194718680414925E-2</v>
      </c>
      <c r="AT25" s="146">
        <f t="shared" si="7"/>
        <v>2.7014145998460682E-2</v>
      </c>
      <c r="AU25" s="146">
        <f t="shared" si="7"/>
        <v>2.6858861809533469E-2</v>
      </c>
      <c r="AV25" s="146">
        <f t="shared" si="7"/>
        <v>2.6727593475182516E-2</v>
      </c>
      <c r="AW25" s="146">
        <f t="shared" si="7"/>
        <v>2.661917457600679E-2</v>
      </c>
      <c r="AX25" s="146">
        <f t="shared" si="7"/>
        <v>2.6532535036760323E-2</v>
      </c>
      <c r="AY25" s="146">
        <f t="shared" si="7"/>
        <v>2.646669226269923E-2</v>
      </c>
      <c r="AZ25" s="146">
        <f t="shared" si="7"/>
        <v>2.642074317182682E-2</v>
      </c>
      <c r="BA25" s="146">
        <f t="shared" si="7"/>
        <v>2.6393857022014553E-2</v>
      </c>
      <c r="BB25" s="146">
        <f t="shared" si="7"/>
        <v>2.6385268944386413E-2</v>
      </c>
      <c r="BC25" s="146">
        <f t="shared" si="7"/>
        <v>2.6394274105126299E-2</v>
      </c>
      <c r="BD25" s="146">
        <f t="shared" si="7"/>
        <v>2.6420222427231899E-2</v>
      </c>
      <c r="BE25" s="146">
        <f t="shared" si="7"/>
        <v>2.6462513811891075E-2</v>
      </c>
      <c r="BF25" s="146">
        <f t="shared" si="7"/>
        <v>2.6520593806266878E-2</v>
      </c>
      <c r="BG25" s="146">
        <f t="shared" si="7"/>
        <v>2.6593949670684652E-2</v>
      </c>
      <c r="BH25" s="146">
        <f t="shared" si="7"/>
        <v>2.6682106803645144E-2</v>
      </c>
      <c r="BI25" s="146">
        <f t="shared" si="7"/>
        <v>2.6784625487842099E-2</v>
      </c>
    </row>
    <row r="26" spans="1:61" ht="15">
      <c r="A26" s="86" t="s">
        <v>28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</row>
    <row r="27" spans="1:61" s="97" customFormat="1" ht="15">
      <c r="A27" s="96" t="s">
        <v>29</v>
      </c>
      <c r="B27" s="146">
        <f>+B28</f>
        <v>6411</v>
      </c>
      <c r="C27" s="236">
        <f>+B27*($B$30/B27)^Parameters!$B$46</f>
        <v>7434.9391165908346</v>
      </c>
      <c r="D27" s="236">
        <f>+C27*($B$30/C27)^Parameters!$B$46</f>
        <v>8024.1169821423136</v>
      </c>
      <c r="E27" s="236">
        <f>+D27*($B$30/D27)^Parameters!$B$46</f>
        <v>8345.3205913017064</v>
      </c>
      <c r="F27" s="236">
        <f>+E27*($B$30/E27)^Parameters!$B$46</f>
        <v>8515.6139967911859</v>
      </c>
      <c r="G27" s="236">
        <f>+F27*($B$30/F27)^Parameters!$B$46</f>
        <v>8604.60887338063</v>
      </c>
      <c r="H27" s="236">
        <f>+G27*($B$30/G27)^Parameters!$B$46</f>
        <v>8650.7737425073992</v>
      </c>
      <c r="I27" s="236">
        <f>+H27*($B$30/H27)^Parameters!$B$46</f>
        <v>8674.6298556260008</v>
      </c>
      <c r="J27" s="236">
        <f>+I27*($B$30/I27)^Parameters!$B$46</f>
        <v>8686.9335038226181</v>
      </c>
      <c r="K27" s="236">
        <f>+J27*($B$30/J27)^Parameters!$B$46</f>
        <v>8693.2726183697887</v>
      </c>
      <c r="L27" s="236">
        <f>+K27*($B$30/K27)^Parameters!$B$46</f>
        <v>8696.5369709913393</v>
      </c>
      <c r="M27" s="236">
        <f>+L27*($B$30/L27)^Parameters!$B$46</f>
        <v>8698.2175119223884</v>
      </c>
      <c r="N27" s="236">
        <f>+M27*($B$30/M27)^Parameters!$B$46</f>
        <v>8699.0825618913605</v>
      </c>
      <c r="O27" s="236">
        <f>+N27*($B$30/N27)^Parameters!$B$46</f>
        <v>8699.5278103775818</v>
      </c>
      <c r="P27" s="236">
        <f>+O27*($B$30/O27)^Parameters!$B$46</f>
        <v>8699.7569751373212</v>
      </c>
      <c r="Q27" s="236">
        <f>+P27*($B$30/P27)^Parameters!$B$46</f>
        <v>8699.874921634133</v>
      </c>
      <c r="R27" s="236">
        <f>+Q27*($B$30/Q27)^Parameters!$B$46</f>
        <v>8699.9356257381787</v>
      </c>
      <c r="S27" s="236">
        <f>+R27*($B$30/R27)^Parameters!$B$46</f>
        <v>8699.9668684625067</v>
      </c>
      <c r="T27" s="236">
        <f>+S27*($B$30/S27)^Parameters!$B$46</f>
        <v>8699.982948187846</v>
      </c>
      <c r="U27" s="236">
        <f>+T27*($B$30/T27)^Parameters!$B$46</f>
        <v>8699.9912239458426</v>
      </c>
      <c r="V27" s="236">
        <f>+U27*($B$30/U27)^Parameters!$B$46</f>
        <v>8699.995483230281</v>
      </c>
      <c r="W27" s="236">
        <f>+V27*($B$30/V27)^Parameters!$B$46</f>
        <v>8699.9976753554729</v>
      </c>
      <c r="X27" s="236">
        <f>+W27*($B$30/W27)^Parameters!$B$46</f>
        <v>8699.9988035759652</v>
      </c>
      <c r="Y27" s="236">
        <f>+X27*($B$30/X27)^Parameters!$B$46</f>
        <v>8699.9993842368567</v>
      </c>
      <c r="Z27" s="236">
        <f>+Y27*($B$30/Y27)^Parameters!$B$46</f>
        <v>8699.9996830854016</v>
      </c>
      <c r="AA27" s="236">
        <f>+Z27*($B$30/Z27)^Parameters!$B$46</f>
        <v>8699.9998368936758</v>
      </c>
      <c r="AB27" s="236">
        <f>+AA27*($B$30/AA27)^Parameters!$B$46</f>
        <v>8699.9999160541265</v>
      </c>
      <c r="AC27" s="236">
        <f>+AB27*($B$30/AB27)^Parameters!$B$46</f>
        <v>8699.9999567956074</v>
      </c>
      <c r="AD27" s="236">
        <f>+AC27*($B$30/AC27)^Parameters!$B$46</f>
        <v>8699.9999777640114</v>
      </c>
      <c r="AE27" s="236">
        <f>+AD27*($B$30/AD27)^Parameters!$B$46</f>
        <v>8699.9999885558118</v>
      </c>
      <c r="AF27" s="236">
        <f>+AE27*($B$30/AE27)^Parameters!$B$46</f>
        <v>8699.9999941100232</v>
      </c>
      <c r="AG27" s="236">
        <f>+AF27*($B$30/AF27)^Parameters!$B$46</f>
        <v>8699.9999969686087</v>
      </c>
      <c r="AH27" s="236">
        <f>+AG27*($B$30/AG27)^Parameters!$B$46</f>
        <v>8699.9999984398346</v>
      </c>
      <c r="AI27" s="236">
        <f>+AH27*($B$30/AH27)^Parameters!$B$46</f>
        <v>8699.999999197029</v>
      </c>
      <c r="AJ27" s="236">
        <f>+AI27*($B$30/AI27)^Parameters!$B$46</f>
        <v>8699.9999995867347</v>
      </c>
      <c r="AK27" s="236">
        <f>+AJ27*($B$30/AJ27)^Parameters!$B$46</f>
        <v>8699.9999997873038</v>
      </c>
      <c r="AL27" s="236">
        <f>+AK27*($B$30/AK27)^Parameters!$B$46</f>
        <v>8699.9999998905314</v>
      </c>
      <c r="AM27" s="236">
        <f>+AL27*($B$30/AL27)^Parameters!$B$46</f>
        <v>8699.9999999436586</v>
      </c>
      <c r="AN27" s="236">
        <f>+AM27*($B$30/AM27)^Parameters!$B$46</f>
        <v>8699.9999999710035</v>
      </c>
      <c r="AO27" s="236">
        <f>+AN27*($B$30/AN27)^Parameters!$B$46</f>
        <v>8699.999999985077</v>
      </c>
      <c r="AP27" s="236">
        <f>+AO27*($B$30/AO27)^Parameters!$B$46</f>
        <v>8699.9999999923184</v>
      </c>
      <c r="AQ27" s="236">
        <f>+AP27*($B$30/AP27)^Parameters!$B$46</f>
        <v>8699.9999999960473</v>
      </c>
      <c r="AR27" s="236">
        <f>+AQ27*($B$30/AQ27)^Parameters!$B$46</f>
        <v>8699.9999999979664</v>
      </c>
      <c r="AS27" s="236">
        <f>+AR27*($B$30/AR27)^Parameters!$B$46</f>
        <v>8699.9999999989541</v>
      </c>
      <c r="AT27" s="236">
        <f>+AS27*($B$30/AS27)^Parameters!$B$46</f>
        <v>8699.9999999994616</v>
      </c>
      <c r="AU27" s="236">
        <f>+AT27*($B$30/AT27)^Parameters!$B$46</f>
        <v>8699.9999999997217</v>
      </c>
      <c r="AV27" s="236">
        <f>+AU27*($B$30/AU27)^Parameters!$B$46</f>
        <v>8699.9999999998563</v>
      </c>
      <c r="AW27" s="236">
        <f>+AV27*($B$30/AV27)^Parameters!$B$46</f>
        <v>8699.9999999999254</v>
      </c>
      <c r="AX27" s="236">
        <f>+AW27*($B$30/AW27)^Parameters!$B$46</f>
        <v>8699.9999999999618</v>
      </c>
      <c r="AY27" s="236">
        <f>+AX27*($B$30/AX27)^Parameters!$B$46</f>
        <v>8699.9999999999818</v>
      </c>
      <c r="AZ27" s="236">
        <f>+AY27*($B$30/AY27)^Parameters!$B$46</f>
        <v>8699.9999999999891</v>
      </c>
      <c r="BA27" s="236">
        <f>+AZ27*($B$30/AZ27)^Parameters!$B$46</f>
        <v>8699.9999999999945</v>
      </c>
      <c r="BB27" s="236">
        <f>+BA27*($B$30/BA27)^Parameters!$B$46</f>
        <v>8699.9999999999964</v>
      </c>
      <c r="BC27" s="236">
        <f>+BB27*($B$30/BB27)^Parameters!$B$46</f>
        <v>8699.9999999999982</v>
      </c>
      <c r="BD27" s="236">
        <f>+BC27*($B$30/BC27)^Parameters!$B$46</f>
        <v>8699.9999999999982</v>
      </c>
      <c r="BE27" s="236">
        <f>+BD27*($B$30/BD27)^Parameters!$B$46</f>
        <v>8699.9999999999982</v>
      </c>
      <c r="BF27" s="236">
        <f>+BE27*($B$30/BE27)^Parameters!$B$46</f>
        <v>8699.9999999999982</v>
      </c>
      <c r="BG27" s="236">
        <f>+BF27*($B$30/BF27)^Parameters!$B$46</f>
        <v>8699.9999999999982</v>
      </c>
      <c r="BH27" s="236">
        <f>+BG27*($B$30/BG27)^Parameters!$B$46</f>
        <v>8699.9999999999982</v>
      </c>
      <c r="BI27" s="236">
        <f>+BH27*($B$30/BH27)^Parameters!$B$46</f>
        <v>8699.9999999999982</v>
      </c>
    </row>
    <row r="28" spans="1:61" s="97" customFormat="1" ht="15">
      <c r="A28" s="96" t="s">
        <v>30</v>
      </c>
      <c r="B28" s="146">
        <f>+Parameters!B43</f>
        <v>6411</v>
      </c>
      <c r="C28" s="236">
        <f>+LN(C27/B27)/10</f>
        <v>1.4817512611635303E-2</v>
      </c>
      <c r="D28" s="236"/>
      <c r="E28" s="236"/>
      <c r="F28" s="236"/>
      <c r="G28" s="236"/>
      <c r="H28" s="236"/>
      <c r="I28" s="236"/>
      <c r="J28" s="236"/>
      <c r="K28" s="236"/>
      <c r="L28" s="236">
        <f>+LN(L27/K27)</f>
        <v>3.7543282381781158E-4</v>
      </c>
      <c r="M28" s="236">
        <f>+LN(M27/L27)</f>
        <v>1.9322387538487539E-4</v>
      </c>
      <c r="N28" s="236">
        <f>+LN(N27/M27)</f>
        <v>9.9446461923961331E-5</v>
      </c>
      <c r="O28" s="236">
        <f>+LN(O27/N27)</f>
        <v>5.1182074521009554E-5</v>
      </c>
      <c r="P28" s="236">
        <f>+LN(P27/O27)</f>
        <v>2.6341859746338833E-5</v>
      </c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</row>
    <row r="29" spans="1:61" s="217" customFormat="1" ht="15">
      <c r="A29" s="216" t="s">
        <v>31</v>
      </c>
      <c r="B29" s="244">
        <f>+Parameters!B44</f>
        <v>0.115</v>
      </c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</row>
    <row r="30" spans="1:61" s="97" customFormat="1" ht="15">
      <c r="A30" s="96" t="s">
        <v>69</v>
      </c>
      <c r="B30" s="146">
        <f>+Parameters!B45</f>
        <v>8700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</row>
    <row r="31" spans="1:61" s="215" customFormat="1" ht="15">
      <c r="A31" s="213" t="s">
        <v>68</v>
      </c>
      <c r="B31" s="214"/>
      <c r="C31" s="214">
        <f>+(EXP($B$29*(C2-1))-1)/EXP($B$29*(C2-2))</f>
        <v>0.12187343757193836</v>
      </c>
      <c r="D31" s="214">
        <f>+(EXP($B$29*(D2-1))-1)/EXP($B$29*(D2-2))</f>
        <v>0.23050729366510697</v>
      </c>
      <c r="E31" s="214">
        <f t="shared" ref="E31:BI31" si="8">+(EXP($B$29*(E2-1))-1)/EXP($B$29*(E2-1))</f>
        <v>0.29177964653220001</v>
      </c>
      <c r="F31" s="214">
        <f t="shared" si="8"/>
        <v>0.36871635449307405</v>
      </c>
      <c r="G31" s="214">
        <f t="shared" si="8"/>
        <v>0.43729513119304436</v>
      </c>
      <c r="H31" s="214">
        <f t="shared" si="8"/>
        <v>0.49842393093394449</v>
      </c>
      <c r="I31" s="214">
        <f t="shared" si="8"/>
        <v>0.55291207344064353</v>
      </c>
      <c r="J31" s="214">
        <f t="shared" si="8"/>
        <v>0.60148095891548592</v>
      </c>
      <c r="K31" s="214">
        <f t="shared" si="8"/>
        <v>0.6447736190750486</v>
      </c>
      <c r="L31" s="214">
        <f t="shared" si="8"/>
        <v>0.68336323062094684</v>
      </c>
      <c r="M31" s="214">
        <f t="shared" si="8"/>
        <v>0.71776070385947666</v>
      </c>
      <c r="N31" s="214">
        <f t="shared" si="8"/>
        <v>0.74842144694024348</v>
      </c>
      <c r="O31" s="214">
        <f t="shared" si="8"/>
        <v>0.77575139526946468</v>
      </c>
      <c r="P31" s="214">
        <f t="shared" si="8"/>
        <v>0.80011238592485545</v>
      </c>
      <c r="Q31" s="214">
        <f t="shared" si="8"/>
        <v>0.82182694822710156</v>
      </c>
      <c r="R31" s="214">
        <f t="shared" si="8"/>
        <v>0.84118257389307927</v>
      </c>
      <c r="S31" s="214">
        <f t="shared" si="8"/>
        <v>0.85843552330586603</v>
      </c>
      <c r="T31" s="214">
        <f t="shared" si="8"/>
        <v>0.87381421829496131</v>
      </c>
      <c r="U31" s="214">
        <f t="shared" si="8"/>
        <v>0.88752226634571041</v>
      </c>
      <c r="V31" s="214">
        <f t="shared" si="8"/>
        <v>0.89974115627719631</v>
      </c>
      <c r="W31" s="214">
        <f t="shared" si="8"/>
        <v>0.91063266107824681</v>
      </c>
      <c r="X31" s="214">
        <f t="shared" si="8"/>
        <v>0.920340979714102</v>
      </c>
      <c r="Y31" s="214">
        <f t="shared" si="8"/>
        <v>0.92899464626036299</v>
      </c>
      <c r="Z31" s="214">
        <f t="shared" si="8"/>
        <v>0.93670823164035932</v>
      </c>
      <c r="AA31" s="214">
        <f t="shared" si="8"/>
        <v>0.94358386049622267</v>
      </c>
      <c r="AB31" s="214">
        <f t="shared" si="8"/>
        <v>0.94971256327640818</v>
      </c>
      <c r="AC31" s="214">
        <f t="shared" si="8"/>
        <v>0.95517548144073317</v>
      </c>
      <c r="AD31" s="214">
        <f t="shared" si="8"/>
        <v>0.96004494173934607</v>
      </c>
      <c r="AE31" s="214">
        <f t="shared" si="8"/>
        <v>0.96438541378862819</v>
      </c>
      <c r="AF31" s="214">
        <f t="shared" si="8"/>
        <v>0.96825436362193207</v>
      </c>
      <c r="AG31" s="214">
        <f t="shared" si="8"/>
        <v>0.9717030145158132</v>
      </c>
      <c r="AH31" s="214">
        <f t="shared" si="8"/>
        <v>0.97477702516477283</v>
      </c>
      <c r="AI31" s="214">
        <f t="shared" si="8"/>
        <v>0.97751709418326449</v>
      </c>
      <c r="AJ31" s="214">
        <f t="shared" si="8"/>
        <v>0.97995949893831602</v>
      </c>
      <c r="AK31" s="214">
        <f t="shared" si="8"/>
        <v>0.98213657584668601</v>
      </c>
      <c r="AL31" s="214">
        <f t="shared" si="8"/>
        <v>0.98407714849548833</v>
      </c>
      <c r="AM31" s="214">
        <f t="shared" si="8"/>
        <v>0.98580690925442227</v>
      </c>
      <c r="AN31" s="214">
        <f t="shared" si="8"/>
        <v>0.98734875943199474</v>
      </c>
      <c r="AO31" s="214">
        <f t="shared" si="8"/>
        <v>0.98872311247925948</v>
      </c>
      <c r="AP31" s="214">
        <f t="shared" si="8"/>
        <v>0.98994816425536647</v>
      </c>
      <c r="AQ31" s="214">
        <f t="shared" si="8"/>
        <v>0.99104013393312107</v>
      </c>
      <c r="AR31" s="214">
        <f t="shared" si="8"/>
        <v>0.99201347873404455</v>
      </c>
      <c r="AS31" s="214">
        <f t="shared" si="8"/>
        <v>0.99288108533593533</v>
      </c>
      <c r="AT31" s="214">
        <f t="shared" si="8"/>
        <v>0.99365444048709084</v>
      </c>
      <c r="AU31" s="214">
        <f t="shared" si="8"/>
        <v>0.99434378308604687</v>
      </c>
      <c r="AV31" s="214">
        <f t="shared" si="8"/>
        <v>0.99495823974030906</v>
      </c>
      <c r="AW31" s="214">
        <f t="shared" si="8"/>
        <v>0.99550594559881656</v>
      </c>
      <c r="AX31" s="214">
        <f t="shared" si="8"/>
        <v>0.99599415205790953</v>
      </c>
      <c r="AY31" s="214">
        <f t="shared" si="8"/>
        <v>0.99642932276678176</v>
      </c>
      <c r="AZ31" s="214">
        <f t="shared" si="8"/>
        <v>0.99681721920349031</v>
      </c>
      <c r="BA31" s="214">
        <f t="shared" si="8"/>
        <v>0.9971629769545145</v>
      </c>
      <c r="BB31" s="214">
        <f t="shared" si="8"/>
        <v>0.99747117370777072</v>
      </c>
      <c r="BC31" s="214">
        <f t="shared" si="8"/>
        <v>0.99774588985928536</v>
      </c>
      <c r="BD31" s="214">
        <f t="shared" si="8"/>
        <v>0.99799076253592989</v>
      </c>
      <c r="BE31" s="214">
        <f t="shared" si="8"/>
        <v>0.99820903374945869</v>
      </c>
      <c r="BF31" s="214">
        <f t="shared" si="8"/>
        <v>0.99840359331938777</v>
      </c>
      <c r="BG31" s="214">
        <f t="shared" si="8"/>
        <v>0.99857701713299551</v>
      </c>
      <c r="BH31" s="214">
        <f t="shared" si="8"/>
        <v>0.99873160124899274</v>
      </c>
      <c r="BI31" s="214">
        <f t="shared" si="8"/>
        <v>0.99886939229637839</v>
      </c>
    </row>
    <row r="32" spans="1:61" ht="15">
      <c r="A32" s="86" t="s">
        <v>135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</row>
    <row r="33" spans="1:61" s="97" customFormat="1" ht="15">
      <c r="A33" s="96" t="s">
        <v>3</v>
      </c>
      <c r="B33" s="236">
        <f>+Parameters!B48</f>
        <v>8.1619109738532408E-5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</row>
    <row r="34" spans="1:61" s="97" customFormat="1" ht="15">
      <c r="A34" s="96" t="s">
        <v>4</v>
      </c>
      <c r="B34" s="236">
        <f>+Parameters!B49</f>
        <v>2.0462580031789584E-3</v>
      </c>
      <c r="C34" s="236">
        <v>2.8387999999999998E-3</v>
      </c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</row>
    <row r="35" spans="1:61" s="97" customFormat="1" ht="15">
      <c r="A35" s="96" t="s">
        <v>76</v>
      </c>
      <c r="B35" s="236">
        <f>+Parameters!B50</f>
        <v>2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</row>
    <row r="36" spans="1:61" s="97" customFormat="1" ht="15">
      <c r="A36" s="238" t="s">
        <v>134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</row>
    <row r="37" spans="1:61" s="242" customFormat="1" ht="15">
      <c r="A37" s="241" t="s">
        <v>5</v>
      </c>
      <c r="B37" s="236">
        <f t="shared" ref="B37:BI37" si="9">+($B$38*B46/$B$44)*(($B$39-1+EXP(-$B$40*(B2-1)))/$B$39)</f>
        <v>6.5033606776201194E-2</v>
      </c>
      <c r="C37" s="236">
        <f t="shared" si="9"/>
        <v>5.3423000078838906E-2</v>
      </c>
      <c r="D37" s="236">
        <f t="shared" si="9"/>
        <v>4.4428468854693932E-2</v>
      </c>
      <c r="E37" s="236">
        <f t="shared" si="9"/>
        <v>3.7372904897974915E-2</v>
      </c>
      <c r="F37" s="236">
        <f t="shared" si="9"/>
        <v>3.1773633659221839E-2</v>
      </c>
      <c r="G37" s="236">
        <f t="shared" si="9"/>
        <v>2.728176464213428E-2</v>
      </c>
      <c r="H37" s="236">
        <f t="shared" si="9"/>
        <v>2.3641804697483559E-2</v>
      </c>
      <c r="I37" s="236">
        <f t="shared" si="9"/>
        <v>2.0664356564431857E-2</v>
      </c>
      <c r="J37" s="236">
        <f t="shared" si="9"/>
        <v>1.8207400071913533E-2</v>
      </c>
      <c r="K37" s="236">
        <f t="shared" si="9"/>
        <v>1.6163285818074653E-2</v>
      </c>
      <c r="L37" s="236">
        <f t="shared" si="9"/>
        <v>1.4449583854114982E-2</v>
      </c>
      <c r="M37" s="236">
        <f t="shared" si="9"/>
        <v>1.3002568011311484E-2</v>
      </c>
      <c r="N37" s="236">
        <f t="shared" si="9"/>
        <v>1.1772524540585444E-2</v>
      </c>
      <c r="O37" s="236">
        <f t="shared" si="9"/>
        <v>1.0720338295075483E-2</v>
      </c>
      <c r="P37" s="236">
        <f t="shared" si="9"/>
        <v>9.8149834974940835E-3</v>
      </c>
      <c r="Q37" s="236">
        <f t="shared" si="9"/>
        <v>9.0316617594717406E-3</v>
      </c>
      <c r="R37" s="236">
        <f t="shared" si="9"/>
        <v>8.3504078555650084E-3</v>
      </c>
      <c r="S37" s="236">
        <f t="shared" si="9"/>
        <v>7.7550367448134504E-3</v>
      </c>
      <c r="T37" s="236">
        <f t="shared" si="9"/>
        <v>7.2323417972085212E-3</v>
      </c>
      <c r="U37" s="236">
        <f t="shared" si="9"/>
        <v>6.771479532504919E-3</v>
      </c>
      <c r="V37" s="236">
        <f t="shared" si="9"/>
        <v>6.3634939745439763E-3</v>
      </c>
      <c r="W37" s="236">
        <f t="shared" si="9"/>
        <v>6.000946333447243E-3</v>
      </c>
      <c r="X37" s="236">
        <f t="shared" si="9"/>
        <v>5.6776247419057981E-3</v>
      </c>
      <c r="Y37" s="236">
        <f t="shared" si="9"/>
        <v>5.3883152703642434E-3</v>
      </c>
      <c r="Z37" s="236">
        <f t="shared" si="9"/>
        <v>5.1286201692267198E-3</v>
      </c>
      <c r="AA37" s="236">
        <f t="shared" si="9"/>
        <v>4.8948127460152887E-3</v>
      </c>
      <c r="AB37" s="236">
        <f t="shared" si="9"/>
        <v>4.6837208386210161E-3</v>
      </c>
      <c r="AC37" s="236">
        <f t="shared" si="9"/>
        <v>4.4926327434576356E-3</v>
      </c>
      <c r="AD37" s="236">
        <f t="shared" si="9"/>
        <v>4.3192208774573511E-3</v>
      </c>
      <c r="AE37" s="236">
        <f t="shared" si="9"/>
        <v>4.1614795226186281E-3</v>
      </c>
      <c r="AF37" s="236">
        <f t="shared" si="9"/>
        <v>4.0176738127693174E-3</v>
      </c>
      <c r="AG37" s="236">
        <f t="shared" si="9"/>
        <v>3.8862977407073209E-3</v>
      </c>
      <c r="AH37" s="236">
        <f t="shared" si="9"/>
        <v>3.7660394383618578E-3</v>
      </c>
      <c r="AI37" s="236">
        <f t="shared" si="9"/>
        <v>3.6557523486688464E-3</v>
      </c>
      <c r="AJ37" s="236">
        <f t="shared" si="9"/>
        <v>3.5544311917865457E-3</v>
      </c>
      <c r="AK37" s="236">
        <f t="shared" si="9"/>
        <v>3.4611918496668509E-3</v>
      </c>
      <c r="AL37" s="236">
        <f t="shared" si="9"/>
        <v>3.3752544664913051E-3</v>
      </c>
      <c r="AM37" s="236">
        <f t="shared" si="9"/>
        <v>3.2959291991025417E-3</v>
      </c>
      <c r="AN37" s="236">
        <f t="shared" si="9"/>
        <v>3.2226041596531219E-3</v>
      </c>
      <c r="AO37" s="236">
        <f t="shared" si="9"/>
        <v>3.1547351786005225E-3</v>
      </c>
      <c r="AP37" s="236">
        <f t="shared" si="9"/>
        <v>3.091837084751727E-3</v>
      </c>
      <c r="AQ37" s="236">
        <f t="shared" si="9"/>
        <v>3.0334762540320456E-3</v>
      </c>
      <c r="AR37" s="236">
        <f t="shared" si="9"/>
        <v>2.9792642228997301E-3</v>
      </c>
      <c r="AS37" s="236">
        <f t="shared" si="9"/>
        <v>2.9288521980838068E-3</v>
      </c>
      <c r="AT37" s="236">
        <f t="shared" si="9"/>
        <v>2.8819263233276892E-3</v>
      </c>
      <c r="AU37" s="236">
        <f t="shared" si="9"/>
        <v>2.8382035874374568E-3</v>
      </c>
      <c r="AV37" s="236">
        <f t="shared" si="9"/>
        <v>2.7974282772314724E-3</v>
      </c>
      <c r="AW37" s="236">
        <f t="shared" si="9"/>
        <v>2.7593688948119957E-3</v>
      </c>
      <c r="AX37" s="236">
        <f t="shared" si="9"/>
        <v>2.7238154715987367E-3</v>
      </c>
      <c r="AY37" s="236">
        <f t="shared" si="9"/>
        <v>2.6905772223110714E-3</v>
      </c>
      <c r="AZ37" s="236">
        <f t="shared" si="9"/>
        <v>2.659480490984785E-3</v>
      </c>
      <c r="BA37" s="236">
        <f t="shared" si="9"/>
        <v>2.63036694850111E-3</v>
      </c>
      <c r="BB37" s="236">
        <f t="shared" si="9"/>
        <v>2.6030920072640223E-3</v>
      </c>
      <c r="BC37" s="236">
        <f t="shared" si="9"/>
        <v>2.577523423807218E-3</v>
      </c>
      <c r="BD37" s="236">
        <f t="shared" si="9"/>
        <v>2.5535400644234253E-3</v>
      </c>
      <c r="BE37" s="236">
        <f t="shared" si="9"/>
        <v>2.531030812530994E-3</v>
      </c>
      <c r="BF37" s="236">
        <f t="shared" si="9"/>
        <v>2.5098935995441283E-3</v>
      </c>
      <c r="BG37" s="236">
        <f t="shared" si="9"/>
        <v>2.4900345435904052E-3</v>
      </c>
      <c r="BH37" s="236">
        <f t="shared" si="9"/>
        <v>2.4713671826014027E-3</v>
      </c>
      <c r="BI37" s="236">
        <f t="shared" si="9"/>
        <v>2.4538117901545409E-3</v>
      </c>
    </row>
    <row r="38" spans="1:61" s="91" customFormat="1" ht="15">
      <c r="A38" s="90" t="s">
        <v>71</v>
      </c>
      <c r="B38" s="146">
        <f>+Parameters!B55</f>
        <v>1.26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s="242" customFormat="1" ht="15">
      <c r="A39" s="241" t="s">
        <v>72</v>
      </c>
      <c r="B39" s="236">
        <f>+Parameters!B56</f>
        <v>2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</row>
    <row r="40" spans="1:61" s="242" customFormat="1" ht="15">
      <c r="A40" s="241" t="s">
        <v>73</v>
      </c>
      <c r="B40" s="236">
        <f>+Parameters!B57</f>
        <v>0.05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</row>
    <row r="41" spans="1:61" s="242" customFormat="1" ht="15">
      <c r="A41" s="241" t="s">
        <v>74</v>
      </c>
      <c r="B41" s="236">
        <f>+Parameters!B60</f>
        <v>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</row>
    <row r="42" spans="1:61" s="242" customFormat="1" ht="15">
      <c r="A42" s="241" t="s">
        <v>99</v>
      </c>
      <c r="B42" s="236">
        <f>+($B$38)*(($B$39-1+EXP(-$B$40*(B2-1)))/$B$39)</f>
        <v>1.26</v>
      </c>
      <c r="C42" s="236">
        <f>+($B$38)*(($B$39-1+EXP(-$B$40*(C2-1)))/$B$39)</f>
        <v>1.2292745374354499</v>
      </c>
      <c r="D42" s="236">
        <f t="shared" ref="D42:K42" si="10">+($B$38)*(($B$39-1+EXP(-$B$40*(D2-1)))/$B$39)</f>
        <v>1.2000475733626546</v>
      </c>
      <c r="E42" s="236">
        <f t="shared" si="10"/>
        <v>1.1722460251477864</v>
      </c>
      <c r="F42" s="236">
        <f t="shared" si="10"/>
        <v>1.1458003744391285</v>
      </c>
      <c r="G42" s="236">
        <f t="shared" si="10"/>
        <v>1.1206444933349851</v>
      </c>
      <c r="H42" s="236">
        <f t="shared" si="10"/>
        <v>1.0967154790294822</v>
      </c>
      <c r="I42" s="236">
        <f t="shared" si="10"/>
        <v>1.0739534965227895</v>
      </c>
      <c r="J42" s="236">
        <f t="shared" si="10"/>
        <v>1.0523016290024527</v>
      </c>
      <c r="K42" s="236">
        <f t="shared" si="10"/>
        <v>1.0317057355217172</v>
      </c>
      <c r="L42" s="236">
        <f>+IF(L3&gt;$B$43,K42*Parameters!$B$112,($B$38)*(($B$39-1+EXP(-$B$40*(L2-1)))/$B$39))</f>
        <v>1.0121143156189591</v>
      </c>
      <c r="M42" s="236">
        <f>+IF(M3&gt;$B$43,L42*Parameters!$B$112,($B$38)*(($B$39-1+EXP(-$B$40*(M2-1)))/$B$39))</f>
        <v>0.99347838053970661</v>
      </c>
      <c r="N42" s="236">
        <f>+IF(N3&gt;$B$43,M42*Parameters!$B$112,($B$38)*(($B$39-1+EXP(-$B$40*(N2-1)))/$B$39))</f>
        <v>0.9757513307392367</v>
      </c>
      <c r="O42" s="236">
        <f>+IF(O3&gt;$B$43,N42*Parameters!$B$112,($B$38)*(($B$39-1+EXP(-$B$40*(O2-1)))/$B$39))</f>
        <v>0.95888883935944014</v>
      </c>
      <c r="P42" s="236">
        <f>+IF(P3&gt;$B$43,O42*Parameters!$B$112,($B$38)*(($B$39-1+EXP(-$B$40*(P2-1)))/$B$39))</f>
        <v>0.94284874138858799</v>
      </c>
      <c r="Q42" s="236">
        <f>+IF(Q3&gt;$B$43,P42*Parameters!$B$112,($B$38)*(($B$39-1+EXP(-$B$40*(Q2-1)))/$B$39))</f>
        <v>0.92759092822683931</v>
      </c>
      <c r="R42" s="236">
        <f>+IF(R3&gt;$B$43,Q42*Parameters!$B$112,($B$38)*(($B$39-1+EXP(-$B$40*(R2-1)))/$B$39))</f>
        <v>0.91307724739384954</v>
      </c>
      <c r="S42" s="236">
        <f>+IF(S3&gt;$B$43,R42*Parameters!$B$112,($B$38)*(($B$39-1+EXP(-$B$40*(S2-1)))/$B$39))</f>
        <v>0.89927140712769771</v>
      </c>
      <c r="T42" s="236">
        <f>+IF(T3&gt;$B$43,S42*Parameters!$B$112,($B$38)*(($B$39-1+EXP(-$B$40*(T2-1)))/$B$39))</f>
        <v>0.8861388856365775</v>
      </c>
      <c r="U42" s="236">
        <f>+IF(U3&gt;$B$43,T42*Parameters!$B$112,($B$38)*(($B$39-1+EXP(-$B$40*(U2-1)))/$B$39))</f>
        <v>0.87364684477633581</v>
      </c>
      <c r="V42" s="236">
        <f>+IF(V3&gt;$B$43,U42*Parameters!$B$112,($B$38)*(($B$39-1+EXP(-$B$40*(V2-1)))/$B$39))</f>
        <v>0.86176404793800865</v>
      </c>
      <c r="W42" s="236">
        <f>+IF(W3&gt;$B$43,V42*Parameters!$B$112,($B$38)*(($B$39-1+EXP(-$B$40*(W2-1)))/$B$39))</f>
        <v>0.85046078194002783</v>
      </c>
      <c r="X42" s="236">
        <f>+IF(X3&gt;$B$43,W42*Parameters!$B$112,($B$38)*(($B$39-1+EXP(-$B$40*(X2-1)))/$B$39))</f>
        <v>0.8397087827297901</v>
      </c>
      <c r="Y42" s="236">
        <f>+IF(Y3&gt;$B$43,X42*Parameters!$B$112,($B$38)*(($B$39-1+EXP(-$B$40*(Y2-1)))/$B$39))</f>
        <v>0.82948116470880362</v>
      </c>
      <c r="Z42" s="236">
        <f>+IF(Z3&gt;$B$43,Y42*Parameters!$B$112,($B$38)*(($B$39-1+EXP(-$B$40*(Z2-1)))/$B$39))</f>
        <v>0.81975235350468723</v>
      </c>
      <c r="AA42" s="236">
        <f>+IF(AA3&gt;$B$43,Z42*Parameters!$B$112,($B$38)*(($B$39-1+EXP(-$B$40*(AA2-1)))/$B$39))</f>
        <v>0.40987617675234361</v>
      </c>
      <c r="AB42" s="236">
        <f>+IF(AB3&gt;$B$43,AA42*Parameters!$B$112,($B$38)*(($B$39-1+EXP(-$B$40*(AB2-1)))/$B$39))</f>
        <v>0.20493808837617181</v>
      </c>
      <c r="AC42" s="236">
        <f>+IF(AC3&gt;$B$43,AB42*Parameters!$B$112,($B$38)*(($B$39-1+EXP(-$B$40*(AC2-1)))/$B$39))</f>
        <v>0.1024690441880859</v>
      </c>
      <c r="AD42" s="236">
        <f>+IF(AD3&gt;$B$43,AC42*Parameters!$B$112,($B$38)*(($B$39-1+EXP(-$B$40*(AD2-1)))/$B$39))</f>
        <v>5.1234522094042952E-2</v>
      </c>
      <c r="AE42" s="236">
        <f>+IF(AE3&gt;$B$43,AD42*Parameters!$B$112,($B$38)*(($B$39-1+EXP(-$B$40*(AE2-1)))/$B$39))</f>
        <v>2.5617261047021476E-2</v>
      </c>
      <c r="AF42" s="236">
        <f>+IF(AF3&gt;$B$43,AE42*Parameters!$B$112,($B$38)*(($B$39-1+EXP(-$B$40*(AF2-1)))/$B$39))</f>
        <v>1.2808630523510738E-2</v>
      </c>
      <c r="AG42" s="236">
        <f>+IF(AG3&gt;$B$43,AF42*Parameters!$B$112,($B$38)*(($B$39-1+EXP(-$B$40*(AG2-1)))/$B$39))</f>
        <v>6.404315261755369E-3</v>
      </c>
      <c r="AH42" s="236">
        <f>+IF(AH3&gt;$B$43,AG42*Parameters!$B$112,($B$38)*(($B$39-1+EXP(-$B$40*(AH2-1)))/$B$39))</f>
        <v>3.2021576308776845E-3</v>
      </c>
      <c r="AI42" s="236">
        <f>+IF(AI3&gt;$B$43,AH42*Parameters!$B$112,($B$38)*(($B$39-1+EXP(-$B$40*(AI2-1)))/$B$39))</f>
        <v>1.6010788154388422E-3</v>
      </c>
      <c r="AJ42" s="236">
        <f>+IF(AJ3&gt;$B$43,AI42*Parameters!$B$112,($B$38)*(($B$39-1+EXP(-$B$40*(AJ2-1)))/$B$39))</f>
        <v>8.0053940771942112E-4</v>
      </c>
      <c r="AK42" s="236">
        <f>+IF(AK3&gt;$B$43,AJ42*Parameters!$B$112,($B$38)*(($B$39-1+EXP(-$B$40*(AK2-1)))/$B$39))</f>
        <v>4.0026970385971056E-4</v>
      </c>
      <c r="AL42" s="236">
        <f>+IF(AL3&gt;$B$43,AK42*Parameters!$B$112,($B$38)*(($B$39-1+EXP(-$B$40*(AL2-1)))/$B$39))</f>
        <v>2.0013485192985528E-4</v>
      </c>
      <c r="AM42" s="236">
        <f>+IF(AM3&gt;$B$43,AL42*Parameters!$B$112,($B$38)*(($B$39-1+EXP(-$B$40*(AM2-1)))/$B$39))</f>
        <v>1.0006742596492764E-4</v>
      </c>
      <c r="AN42" s="236">
        <f>+IF(AN3&gt;$B$43,AM42*Parameters!$B$112,($B$38)*(($B$39-1+EXP(-$B$40*(AN2-1)))/$B$39))</f>
        <v>5.003371298246382E-5</v>
      </c>
      <c r="AO42" s="236">
        <f>+IF(AO3&gt;$B$43,AN42*Parameters!$B$112,($B$38)*(($B$39-1+EXP(-$B$40*(AO2-1)))/$B$39))</f>
        <v>2.501685649123191E-5</v>
      </c>
      <c r="AP42" s="236">
        <f>+IF(AP3&gt;$B$43,AO42*Parameters!$B$112,($B$38)*(($B$39-1+EXP(-$B$40*(AP2-1)))/$B$39))</f>
        <v>1.2508428245615955E-5</v>
      </c>
      <c r="AQ42" s="236">
        <f>+IF(AQ3&gt;$B$43,AP42*Parameters!$B$112,($B$38)*(($B$39-1+EXP(-$B$40*(AQ2-1)))/$B$39))</f>
        <v>6.2542141228079775E-6</v>
      </c>
      <c r="AR42" s="236">
        <f>+IF(AR3&gt;$B$43,AQ42*Parameters!$B$112,($B$38)*(($B$39-1+EXP(-$B$40*(AR2-1)))/$B$39))</f>
        <v>3.1271070614039887E-6</v>
      </c>
      <c r="AS42" s="236">
        <f>+IF(AS3&gt;$B$43,AR42*Parameters!$B$112,($B$38)*(($B$39-1+EXP(-$B$40*(AS2-1)))/$B$39))</f>
        <v>1.5635535307019944E-6</v>
      </c>
      <c r="AT42" s="236">
        <f>+IF(AT3&gt;$B$43,AS42*Parameters!$B$112,($B$38)*(($B$39-1+EXP(-$B$40*(AT2-1)))/$B$39))</f>
        <v>7.8177676535099719E-7</v>
      </c>
      <c r="AU42" s="236">
        <f>+IF(AU3&gt;$B$43,AT42*Parameters!$B$112,($B$38)*(($B$39-1+EXP(-$B$40*(AU2-1)))/$B$39))</f>
        <v>3.9088838267549859E-7</v>
      </c>
      <c r="AV42" s="236">
        <f>+IF(AV3&gt;$B$43,AU42*Parameters!$B$112,($B$38)*(($B$39-1+EXP(-$B$40*(AV2-1)))/$B$39))</f>
        <v>1.954441913377493E-7</v>
      </c>
      <c r="AW42" s="236">
        <f>+IF(AW3&gt;$B$43,AV42*Parameters!$B$112,($B$38)*(($B$39-1+EXP(-$B$40*(AW2-1)))/$B$39))</f>
        <v>9.7722095668874648E-8</v>
      </c>
      <c r="AX42" s="236">
        <f>+IF(AX3&gt;$B$43,AW42*Parameters!$B$112,($B$38)*(($B$39-1+EXP(-$B$40*(AX2-1)))/$B$39))</f>
        <v>4.8861047834437324E-8</v>
      </c>
      <c r="AY42" s="236">
        <f>+IF(AY3&gt;$B$43,AX42*Parameters!$B$112,($B$38)*(($B$39-1+EXP(-$B$40*(AY2-1)))/$B$39))</f>
        <v>2.4430523917218662E-8</v>
      </c>
      <c r="AZ42" s="236">
        <f>+IF(AZ3&gt;$B$43,AY42*Parameters!$B$112,($B$38)*(($B$39-1+EXP(-$B$40*(AZ2-1)))/$B$39))</f>
        <v>1.2215261958609331E-8</v>
      </c>
      <c r="BA42" s="236">
        <f>+IF(BA3&gt;$B$43,AZ42*Parameters!$B$112,($B$38)*(($B$39-1+EXP(-$B$40*(BA2-1)))/$B$39))</f>
        <v>6.1076309793046655E-9</v>
      </c>
      <c r="BB42" s="236">
        <f>+IF(BB3&gt;$B$43,BA42*Parameters!$B$112,($B$38)*(($B$39-1+EXP(-$B$40*(BB2-1)))/$B$39))</f>
        <v>3.0538154896523328E-9</v>
      </c>
      <c r="BC42" s="236">
        <f>+IF(BC3&gt;$B$43,BB42*Parameters!$B$112,($B$38)*(($B$39-1+EXP(-$B$40*(BC2-1)))/$B$39))</f>
        <v>1.5269077448261664E-9</v>
      </c>
      <c r="BD42" s="236">
        <f>+IF(BD3&gt;$B$43,BC42*Parameters!$B$112,($B$38)*(($B$39-1+EXP(-$B$40*(BD2-1)))/$B$39))</f>
        <v>7.6345387241308319E-10</v>
      </c>
      <c r="BE42" s="236">
        <f>+IF(BE3&gt;$B$43,BD42*Parameters!$B$112,($B$38)*(($B$39-1+EXP(-$B$40*(BE2-1)))/$B$39))</f>
        <v>3.8172693620654159E-10</v>
      </c>
      <c r="BF42" s="236">
        <f>+IF(BF3&gt;$B$43,BE42*Parameters!$B$112,($B$38)*(($B$39-1+EXP(-$B$40*(BF2-1)))/$B$39))</f>
        <v>1.908634681032708E-10</v>
      </c>
      <c r="BG42" s="236">
        <f>+IF(BG3&gt;$B$43,BF42*Parameters!$B$112,($B$38)*(($B$39-1+EXP(-$B$40*(BG2-1)))/$B$39))</f>
        <v>9.5431734051635399E-11</v>
      </c>
      <c r="BH42" s="236">
        <f>+IF(BH3&gt;$B$43,BG42*Parameters!$B$112,($B$38)*(($B$39-1+EXP(-$B$40*(BH2-1)))/$B$39))</f>
        <v>4.7715867025817699E-11</v>
      </c>
      <c r="BI42" s="236">
        <f>+IF(BI3&gt;$B$43,BH42*Parameters!$B$112,($B$38)*(($B$39-1+EXP(-$B$40*(BI2-1)))/$B$39))</f>
        <v>2.385793351290885E-11</v>
      </c>
    </row>
    <row r="43" spans="1:61" s="242" customFormat="1" ht="15">
      <c r="A43" s="241" t="s">
        <v>144</v>
      </c>
      <c r="B43" s="236">
        <f>+Parameters!B59</f>
        <v>2250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</row>
    <row r="44" spans="1:61" s="97" customFormat="1" ht="15">
      <c r="A44" s="96" t="s">
        <v>6</v>
      </c>
      <c r="B44" s="236">
        <f>+Parameters!B58</f>
        <v>2.8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</row>
    <row r="45" spans="1:61" ht="15">
      <c r="A45" s="86" t="s">
        <v>7</v>
      </c>
      <c r="B45" s="72"/>
      <c r="C45" s="72"/>
      <c r="D45" s="72"/>
      <c r="E45" s="72"/>
      <c r="F45" s="72"/>
      <c r="G45" s="72"/>
      <c r="H45" s="7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</row>
    <row r="46" spans="1:61" s="94" customFormat="1" ht="15">
      <c r="A46" s="93" t="s">
        <v>8</v>
      </c>
      <c r="B46" s="149">
        <f>B47</f>
        <v>0.14451912616933599</v>
      </c>
      <c r="C46" s="92">
        <f>+B46*(1-B51)</f>
        <v>0.1216851042345809</v>
      </c>
      <c r="D46" s="92">
        <f t="shared" ref="D46:BI46" si="11">+C46*(1-C51)</f>
        <v>0.10366231769009161</v>
      </c>
      <c r="E46" s="92">
        <f t="shared" si="11"/>
        <v>8.9268064441623635E-2</v>
      </c>
      <c r="F46" s="92">
        <f t="shared" si="11"/>
        <v>7.7645440017743275E-2</v>
      </c>
      <c r="G46" s="92">
        <f t="shared" si="11"/>
        <v>6.8165186597799715E-2</v>
      </c>
      <c r="H46" s="92">
        <f t="shared" si="11"/>
        <v>6.0359367966187363E-2</v>
      </c>
      <c r="I46" s="92">
        <f t="shared" si="11"/>
        <v>5.3875888078717564E-2</v>
      </c>
      <c r="J46" s="92">
        <f t="shared" si="11"/>
        <v>4.8446869981267564E-2</v>
      </c>
      <c r="K46" s="92">
        <f t="shared" si="11"/>
        <v>4.3866384311339678E-2</v>
      </c>
      <c r="L46" s="92">
        <f t="shared" si="11"/>
        <v>3.9974570231011232E-2</v>
      </c>
      <c r="M46" s="92">
        <f t="shared" si="11"/>
        <v>3.6646182891160617E-2</v>
      </c>
      <c r="N46" s="92">
        <f t="shared" si="11"/>
        <v>3.378224315478634E-2</v>
      </c>
      <c r="O46" s="92">
        <f t="shared" si="11"/>
        <v>3.130388632561764E-2</v>
      </c>
      <c r="P46" s="92">
        <f t="shared" si="11"/>
        <v>2.9147786475812829E-2</v>
      </c>
      <c r="Q46" s="92">
        <f t="shared" si="11"/>
        <v>2.7262721267511808E-2</v>
      </c>
      <c r="R46" s="92">
        <f t="shared" si="11"/>
        <v>2.5606970343766244E-2</v>
      </c>
      <c r="S46" s="92">
        <f t="shared" si="11"/>
        <v>2.41463285870872E-2</v>
      </c>
      <c r="T46" s="92">
        <f t="shared" si="11"/>
        <v>2.2852576904619663E-2</v>
      </c>
      <c r="U46" s="92">
        <f t="shared" si="11"/>
        <v>2.1702296304713146E-2</v>
      </c>
      <c r="V46" s="92">
        <f t="shared" si="11"/>
        <v>2.0675941600669861E-2</v>
      </c>
      <c r="W46" s="92">
        <f t="shared" si="11"/>
        <v>1.9757112956252879E-2</v>
      </c>
      <c r="X46" s="92">
        <f t="shared" si="11"/>
        <v>1.8931979281740872E-2</v>
      </c>
      <c r="Y46" s="92">
        <f t="shared" si="11"/>
        <v>1.8188818985801082E-2</v>
      </c>
      <c r="Z46" s="92">
        <f t="shared" si="11"/>
        <v>1.7517652023127377E-2</v>
      </c>
      <c r="AA46" s="92">
        <f t="shared" si="11"/>
        <v>1.6909943413127963E-2</v>
      </c>
      <c r="AB46" s="92">
        <f t="shared" si="11"/>
        <v>1.6358363047972554E-2</v>
      </c>
      <c r="AC46" s="92">
        <f t="shared" si="11"/>
        <v>1.5856590089764009E-2</v>
      </c>
      <c r="AD46" s="92">
        <f t="shared" si="11"/>
        <v>1.5399152884542877E-2</v>
      </c>
      <c r="AE46" s="92">
        <f t="shared" si="11"/>
        <v>1.4981297317246359E-2</v>
      </c>
      <c r="AF46" s="92">
        <f t="shared" si="11"/>
        <v>1.4598878057741302E-2</v>
      </c>
      <c r="AG46" s="92">
        <f t="shared" si="11"/>
        <v>1.4248268321389052E-2</v>
      </c>
      <c r="AH46" s="92">
        <f t="shared" si="11"/>
        <v>1.3926284674917798E-2</v>
      </c>
      <c r="AI46" s="92">
        <f t="shared" si="11"/>
        <v>1.3630124123834105E-2</v>
      </c>
      <c r="AJ46" s="92">
        <f t="shared" si="11"/>
        <v>1.335731126900468E-2</v>
      </c>
      <c r="AK46" s="92">
        <f t="shared" si="11"/>
        <v>1.3105653753215792E-2</v>
      </c>
      <c r="AL46" s="92">
        <f t="shared" si="11"/>
        <v>1.2873204560486157E-2</v>
      </c>
      <c r="AM46" s="92">
        <f t="shared" si="11"/>
        <v>1.2658230002149402E-2</v>
      </c>
      <c r="AN46" s="92">
        <f t="shared" si="11"/>
        <v>1.2459182439843569E-2</v>
      </c>
      <c r="AO46" s="92">
        <f t="shared" si="11"/>
        <v>1.2274676968505992E-2</v>
      </c>
      <c r="AP46" s="92">
        <f t="shared" si="11"/>
        <v>1.210347142147989E-2</v>
      </c>
      <c r="AQ46" s="92">
        <f t="shared" si="11"/>
        <v>1.1944449172017736E-2</v>
      </c>
      <c r="AR46" s="92">
        <f t="shared" si="11"/>
        <v>1.1796604296353562E-2</v>
      </c>
      <c r="AS46" s="92">
        <f t="shared" si="11"/>
        <v>1.1659028737435321E-2</v>
      </c>
      <c r="AT46" s="92">
        <f t="shared" si="11"/>
        <v>1.1530901168750472E-2</v>
      </c>
      <c r="AU46" s="92">
        <f t="shared" si="11"/>
        <v>1.141147730711361E-2</v>
      </c>
      <c r="AV46" s="92">
        <f t="shared" si="11"/>
        <v>1.1300081463926455E-2</v>
      </c>
      <c r="AW46" s="92">
        <f t="shared" si="11"/>
        <v>1.1196099157944582E-2</v>
      </c>
      <c r="AX46" s="92">
        <f t="shared" si="11"/>
        <v>1.1098970640328911E-2</v>
      </c>
      <c r="AY46" s="92">
        <f t="shared" si="11"/>
        <v>1.1008185205792094E-2</v>
      </c>
      <c r="AZ46" s="92">
        <f t="shared" si="11"/>
        <v>1.0923276182829671E-2</v>
      </c>
      <c r="BA46" s="92">
        <f t="shared" si="11"/>
        <v>1.0843816512044774E-2</v>
      </c>
      <c r="BB46" s="92">
        <f t="shared" si="11"/>
        <v>1.0769414834992871E-2</v>
      </c>
      <c r="BC46" s="92">
        <f t="shared" si="11"/>
        <v>1.0699712027243399E-2</v>
      </c>
      <c r="BD46" s="92">
        <f t="shared" si="11"/>
        <v>1.063437811884748E-2</v>
      </c>
      <c r="BE46" s="92">
        <f t="shared" si="11"/>
        <v>1.0573109553416931E-2</v>
      </c>
      <c r="BF46" s="92">
        <f t="shared" si="11"/>
        <v>1.0515626743806293E-2</v>
      </c>
      <c r="BG46" s="92">
        <f t="shared" si="11"/>
        <v>1.0461671888149723E-2</v>
      </c>
      <c r="BH46" s="92">
        <f t="shared" si="11"/>
        <v>1.0411007014905195E-2</v>
      </c>
      <c r="BI46" s="92">
        <f t="shared" si="11"/>
        <v>1.0363412229737764E-2</v>
      </c>
    </row>
    <row r="47" spans="1:61" ht="15">
      <c r="A47" s="74" t="s">
        <v>9</v>
      </c>
      <c r="B47" s="146">
        <f>+Parameters!B65</f>
        <v>0.14451912616933599</v>
      </c>
      <c r="C47" s="87">
        <f>+C46/B46</f>
        <v>0.84199999999999997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</row>
    <row r="48" spans="1:61" ht="15">
      <c r="A48" s="74" t="s">
        <v>10</v>
      </c>
      <c r="B48" s="146">
        <f>+Parameters!B66</f>
        <v>15.8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</row>
    <row r="49" spans="1:61" ht="15">
      <c r="A49" s="74" t="s">
        <v>11</v>
      </c>
      <c r="B49" s="146">
        <f>+Parameters!B67</f>
        <v>0.64559999999999995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</row>
    <row r="50" spans="1:61" ht="15">
      <c r="A50" s="74" t="s">
        <v>12</v>
      </c>
      <c r="B50" s="146">
        <f>+Parameters!B68</f>
        <v>2.0000000000000001E-4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</row>
    <row r="51" spans="1:61" s="94" customFormat="1" ht="15">
      <c r="A51" s="95" t="s">
        <v>13</v>
      </c>
      <c r="B51" s="245">
        <f>+Parameters!B66/100</f>
        <v>0.158</v>
      </c>
      <c r="C51" s="149">
        <f>+B$51*(1-   ($B$49*EXP(-$B$50*10*(C2-1)))/100)^10</f>
        <v>0.14811004730493141</v>
      </c>
      <c r="D51" s="149">
        <f t="shared" ref="D51:BI51" si="12">+C$51*(1-   ($B$49*EXP(-$B$50*10*(D2-1)))/100)^10</f>
        <v>0.13885714278066766</v>
      </c>
      <c r="E51" s="149">
        <f t="shared" si="12"/>
        <v>0.13019913108434114</v>
      </c>
      <c r="F51" s="149">
        <f t="shared" si="12"/>
        <v>0.12209671833628816</v>
      </c>
      <c r="G51" s="149">
        <f t="shared" si="12"/>
        <v>0.11451327314145893</v>
      </c>
      <c r="H51" s="149">
        <f t="shared" si="12"/>
        <v>0.10741464176864424</v>
      </c>
      <c r="I51" s="149">
        <f t="shared" si="12"/>
        <v>0.10076897645784903</v>
      </c>
      <c r="J51" s="149">
        <f t="shared" si="12"/>
        <v>9.4546575902611951E-2</v>
      </c>
      <c r="K51" s="149">
        <f t="shared" si="12"/>
        <v>8.871973702474481E-2</v>
      </c>
      <c r="L51" s="149">
        <f t="shared" si="12"/>
        <v>8.3262617224300756E-2</v>
      </c>
      <c r="M51" s="149">
        <f t="shared" si="12"/>
        <v>7.8151106347970706E-2</v>
      </c>
      <c r="N51" s="149">
        <f t="shared" si="12"/>
        <v>7.3362707674950872E-2</v>
      </c>
      <c r="O51" s="149">
        <f t="shared" si="12"/>
        <v>6.8876427270960341E-2</v>
      </c>
      <c r="P51" s="149">
        <f t="shared" si="12"/>
        <v>6.4672671108842894E-2</v>
      </c>
      <c r="Q51" s="149">
        <f t="shared" si="12"/>
        <v>6.0733149398357125E-2</v>
      </c>
      <c r="R51" s="149">
        <f t="shared" si="12"/>
        <v>5.7040787608621586E-2</v>
      </c>
      <c r="S51" s="149">
        <f t="shared" si="12"/>
        <v>5.3579643704484266E-2</v>
      </c>
      <c r="T51" s="149">
        <f t="shared" si="12"/>
        <v>5.033483115306734E-2</v>
      </c>
      <c r="U51" s="149">
        <f t="shared" si="12"/>
        <v>4.7292447289109689E-2</v>
      </c>
      <c r="V51" s="149">
        <f t="shared" si="12"/>
        <v>4.4439506657690253E-2</v>
      </c>
      <c r="W51" s="149">
        <f t="shared" si="12"/>
        <v>4.1763878980651453E-2</v>
      </c>
      <c r="X51" s="149">
        <f t="shared" si="12"/>
        <v>3.9254231418715826E-2</v>
      </c>
      <c r="Y51" s="149">
        <f t="shared" si="12"/>
        <v>3.6899974825064012E-2</v>
      </c>
      <c r="Z51" s="149">
        <f t="shared" si="12"/>
        <v>3.4691213708155554E-2</v>
      </c>
      <c r="AA51" s="149">
        <f t="shared" si="12"/>
        <v>3.2618699641962692E-2</v>
      </c>
      <c r="AB51" s="149">
        <f t="shared" si="12"/>
        <v>3.0673787880672768E-2</v>
      </c>
      <c r="AC51" s="149">
        <f t="shared" si="12"/>
        <v>2.8848396952408015E-2</v>
      </c>
      <c r="AD51" s="149">
        <f t="shared" si="12"/>
        <v>2.7134971022720816E-2</v>
      </c>
      <c r="AE51" s="149">
        <f t="shared" si="12"/>
        <v>2.5526444833640541E-2</v>
      </c>
      <c r="AF51" s="149">
        <f t="shared" si="12"/>
        <v>2.4016211037966251E-2</v>
      </c>
      <c r="AG51" s="149">
        <f t="shared" si="12"/>
        <v>2.2598089761399532E-2</v>
      </c>
      <c r="AH51" s="149">
        <f t="shared" si="12"/>
        <v>2.1266300237068915E-2</v>
      </c>
      <c r="AI51" s="149">
        <f t="shared" si="12"/>
        <v>2.0015434368082879E-2</v>
      </c>
      <c r="AJ51" s="149">
        <f t="shared" si="12"/>
        <v>1.8840432084026779E-2</v>
      </c>
      <c r="AK51" s="149">
        <f t="shared" si="12"/>
        <v>1.7736558366849748E-2</v>
      </c>
      <c r="AL51" s="149">
        <f t="shared" si="12"/>
        <v>1.6699381830427143E-2</v>
      </c>
      <c r="AM51" s="149">
        <f t="shared" si="12"/>
        <v>1.572475474628246E-2</v>
      </c>
      <c r="AN51" s="149">
        <f t="shared" si="12"/>
        <v>1.4808794415558215E-2</v>
      </c>
      <c r="AO51" s="149">
        <f t="shared" si="12"/>
        <v>1.3947865794381158E-2</v>
      </c>
      <c r="AP51" s="149">
        <f t="shared" si="12"/>
        <v>1.3138565286314415E-2</v>
      </c>
      <c r="AQ51" s="149">
        <f t="shared" si="12"/>
        <v>1.2377705621664813E-2</v>
      </c>
      <c r="AR51" s="149">
        <f t="shared" si="12"/>
        <v>1.1662301749052096E-2</v>
      </c>
      <c r="AS51" s="149">
        <f t="shared" si="12"/>
        <v>1.0989557669881328E-2</v>
      </c>
      <c r="AT51" s="149">
        <f t="shared" si="12"/>
        <v>1.0356854151218205E-2</v>
      </c>
      <c r="AU51" s="149">
        <f t="shared" si="12"/>
        <v>9.7617372570784362E-3</v>
      </c>
      <c r="AV51" s="149">
        <f t="shared" si="12"/>
        <v>9.2019076423314142E-3</v>
      </c>
      <c r="AW51" s="149">
        <f t="shared" si="12"/>
        <v>8.675210557308289E-3</v>
      </c>
      <c r="AX51" s="149">
        <f t="shared" si="12"/>
        <v>8.1796265148177741E-3</v>
      </c>
      <c r="AY51" s="149">
        <f t="shared" si="12"/>
        <v>7.7132625746292698E-3</v>
      </c>
      <c r="AZ51" s="149">
        <f t="shared" si="12"/>
        <v>7.2743442036007329E-3</v>
      </c>
      <c r="BA51" s="149">
        <f t="shared" si="12"/>
        <v>6.8612076725256882E-3</v>
      </c>
      <c r="BB51" s="149">
        <f t="shared" si="12"/>
        <v>6.4722929534656573E-3</v>
      </c>
      <c r="BC51" s="149">
        <f t="shared" si="12"/>
        <v>6.1061370838360962E-3</v>
      </c>
      <c r="BD51" s="149">
        <f t="shared" si="12"/>
        <v>5.7613679658391247E-3</v>
      </c>
      <c r="BE51" s="149">
        <f t="shared" si="12"/>
        <v>5.4366985719977584E-3</v>
      </c>
      <c r="BF51" s="149">
        <f t="shared" si="12"/>
        <v>5.1309215295559261E-3</v>
      </c>
      <c r="BG51" s="149">
        <f t="shared" si="12"/>
        <v>4.8429040583768384E-3</v>
      </c>
      <c r="BH51" s="149">
        <f t="shared" si="12"/>
        <v>4.5715832387098034E-3</v>
      </c>
      <c r="BI51" s="149">
        <f t="shared" si="12"/>
        <v>4.3159615868112585E-3</v>
      </c>
    </row>
    <row r="52" spans="1:61" s="97" customFormat="1" ht="15">
      <c r="A52" s="96" t="s">
        <v>14</v>
      </c>
      <c r="B52" s="87">
        <f>$B53*0.9^(B2-1)</f>
        <v>1.6</v>
      </c>
      <c r="C52" s="87">
        <f>$B53*(1-Parameters!$B$70)^(C2-1)</f>
        <v>1.2800000000000002</v>
      </c>
      <c r="D52" s="87">
        <f>$B53*(1-Parameters!$B$70)^(D2-1)</f>
        <v>1.0240000000000002</v>
      </c>
      <c r="E52" s="87">
        <f>$B53*(1-Parameters!$B$70)^(E2-1)</f>
        <v>0.81920000000000026</v>
      </c>
      <c r="F52" s="87">
        <f>$B53*(1-Parameters!$B$70)^(F2-1)</f>
        <v>0.65536000000000039</v>
      </c>
      <c r="G52" s="87">
        <f>$B53*(1-Parameters!$B$70)^(G2-1)</f>
        <v>0.52428800000000031</v>
      </c>
      <c r="H52" s="87">
        <f>$B53*(1-Parameters!$B$70)^(H2-1)</f>
        <v>0.41943040000000026</v>
      </c>
      <c r="I52" s="87">
        <f>$B53*(1-Parameters!$B$70)^(I2-1)</f>
        <v>0.33554432000000028</v>
      </c>
      <c r="J52" s="87">
        <f>$B53*(1-Parameters!$B$70)^(J2-1)</f>
        <v>0.26843545600000024</v>
      </c>
      <c r="K52" s="87">
        <f>$B53*(1-Parameters!$B$70)^(K2-1)</f>
        <v>0.2147483648000002</v>
      </c>
      <c r="L52" s="87">
        <f>$B53*(1-Parameters!$B$70)^(L2-1)</f>
        <v>0.17179869184000018</v>
      </c>
      <c r="M52" s="87">
        <f>$B53*(1-Parameters!$B$70)^(M2-1)</f>
        <v>0.13743895347200016</v>
      </c>
      <c r="N52" s="87">
        <f>$B53*(1-Parameters!$B$70)^(N2-1)</f>
        <v>0.10995116277760016</v>
      </c>
      <c r="O52" s="87">
        <f>$B53*(1-Parameters!$B$70)^(O2-1)</f>
        <v>8.7960930222080125E-2</v>
      </c>
      <c r="P52" s="87">
        <f>$B53*(1-Parameters!$B$70)^(P2-1)</f>
        <v>7.0368744177664103E-2</v>
      </c>
      <c r="Q52" s="87">
        <f>$B53*(1-Parameters!$B$70)^(Q2-1)</f>
        <v>5.6294995342131296E-2</v>
      </c>
      <c r="R52" s="87">
        <f>$B53*(1-Parameters!$B$70)^(R2-1)</f>
        <v>4.503599627370504E-2</v>
      </c>
      <c r="S52" s="87">
        <f>$B53*(1-Parameters!$B$70)^(S2-1)</f>
        <v>3.6028797018964033E-2</v>
      </c>
      <c r="T52" s="87">
        <f>$B53*(1-Parameters!$B$70)^(T2-1)</f>
        <v>2.8823037615171229E-2</v>
      </c>
      <c r="U52" s="87">
        <f>$B53*(1-Parameters!$B$70)^(U2-1)</f>
        <v>2.3058430092136983E-2</v>
      </c>
      <c r="V52" s="87">
        <f>$B53*(1-Parameters!$B$70)^(V2-1)</f>
        <v>1.8446744073709592E-2</v>
      </c>
      <c r="W52" s="87">
        <f>$B53*(1-Parameters!$B$70)^(W2-1)</f>
        <v>1.4757395258967677E-2</v>
      </c>
      <c r="X52" s="87">
        <f>$B53*(1-Parameters!$B$70)^(X2-1)</f>
        <v>1.180591620717414E-2</v>
      </c>
      <c r="Y52" s="87">
        <f>$B53*(1-Parameters!$B$70)^(Y2-1)</f>
        <v>9.444732965739314E-3</v>
      </c>
      <c r="Z52" s="87">
        <f>$B53*(1-Parameters!$B$70)^(Z2-1)</f>
        <v>7.5557863725914517E-3</v>
      </c>
      <c r="AA52" s="87">
        <f>$B53*(1-Parameters!$B$70)^(AA2-1)</f>
        <v>6.0446290980731617E-3</v>
      </c>
      <c r="AB52" s="87">
        <f>$B53*(1-Parameters!$B$70)^(AB2-1)</f>
        <v>4.8357032784585308E-3</v>
      </c>
      <c r="AC52" s="87">
        <f>$B53*(1-Parameters!$B$70)^(AC2-1)</f>
        <v>3.8685626227668241E-3</v>
      </c>
      <c r="AD52" s="87">
        <f>$B53*(1-Parameters!$B$70)^(AD2-1)</f>
        <v>3.0948500982134605E-3</v>
      </c>
      <c r="AE52" s="87">
        <f>$B53*(1-Parameters!$B$70)^(AE2-1)</f>
        <v>2.4758800785707686E-3</v>
      </c>
      <c r="AF52" s="87">
        <f>$B53*(1-Parameters!$B$70)^(AF2-1)</f>
        <v>1.9807040628566147E-3</v>
      </c>
      <c r="AG52" s="87">
        <f>$B53*(1-Parameters!$B$70)^(AG2-1)</f>
        <v>1.5845632502852923E-3</v>
      </c>
      <c r="AH52" s="87">
        <f>$B53*(1-Parameters!$B$70)^(AH2-1)</f>
        <v>1.2676506002282338E-3</v>
      </c>
      <c r="AI52" s="87">
        <f>$B53*(1-Parameters!$B$70)^(AI2-1)</f>
        <v>1.0141204801825871E-3</v>
      </c>
      <c r="AJ52" s="87">
        <f>$B53*(1-Parameters!$B$70)^(AJ2-1)</f>
        <v>8.1129638414606997E-4</v>
      </c>
      <c r="AK52" s="87">
        <f>$B53*(1-Parameters!$B$70)^(AK2-1)</f>
        <v>6.4903710731685591E-4</v>
      </c>
      <c r="AL52" s="87">
        <f>$B53*(1-Parameters!$B$70)^(AL2-1)</f>
        <v>5.1922968585348486E-4</v>
      </c>
      <c r="AM52" s="87">
        <f>$B53*(1-Parameters!$B$70)^(AM2-1)</f>
        <v>4.1538374868278793E-4</v>
      </c>
      <c r="AN52" s="87">
        <f>$B53*(1-Parameters!$B$70)^(AN2-1)</f>
        <v>3.323069989462303E-4</v>
      </c>
      <c r="AO52" s="87">
        <f>$B53*(1-Parameters!$B$70)^(AO2-1)</f>
        <v>2.6584559915698429E-4</v>
      </c>
      <c r="AP52" s="87">
        <f>$B53*(1-Parameters!$B$70)^(AP2-1)</f>
        <v>2.1267647932558749E-4</v>
      </c>
      <c r="AQ52" s="87">
        <f>$B53*(1-Parameters!$B$70)^(AQ2-1)</f>
        <v>1.7014118346046997E-4</v>
      </c>
      <c r="AR52" s="87">
        <f>$B53*(1-Parameters!$B$70)^(AR2-1)</f>
        <v>1.3611294676837599E-4</v>
      </c>
      <c r="AS52" s="87">
        <f>$B53*(1-Parameters!$B$70)^(AS2-1)</f>
        <v>1.088903574147008E-4</v>
      </c>
      <c r="AT52" s="87">
        <f>$B53*(1-Parameters!$B$70)^(AT2-1)</f>
        <v>8.7112285931760679E-5</v>
      </c>
      <c r="AU52" s="87">
        <f>$B53*(1-Parameters!$B$70)^(AU2-1)</f>
        <v>6.9689828745408551E-5</v>
      </c>
      <c r="AV52" s="87">
        <f>$B53*(1-Parameters!$B$70)^(AV2-1)</f>
        <v>5.5751862996326834E-5</v>
      </c>
      <c r="AW52" s="87">
        <f>$B53*(1-Parameters!$B$70)^(AW2-1)</f>
        <v>4.4601490397061476E-5</v>
      </c>
      <c r="AX52" s="87">
        <f>$B53*(1-Parameters!$B$70)^(AX2-1)</f>
        <v>3.5681192317649184E-5</v>
      </c>
      <c r="AY52" s="87">
        <f>$B53*(1-Parameters!$B$70)^(AY2-1)</f>
        <v>2.854495385411935E-5</v>
      </c>
      <c r="AZ52" s="87">
        <f>$B53*(1-Parameters!$B$70)^(AZ2-1)</f>
        <v>2.283596308329548E-5</v>
      </c>
      <c r="BA52" s="87">
        <f>$B53*(1-Parameters!$B$70)^(BA2-1)</f>
        <v>1.8268770466636385E-5</v>
      </c>
      <c r="BB52" s="87">
        <f>$B53*(1-Parameters!$B$70)^(BB2-1)</f>
        <v>1.4615016373309114E-5</v>
      </c>
      <c r="BC52" s="87">
        <f>$B53*(1-Parameters!$B$70)^(BC2-1)</f>
        <v>1.1692013098647291E-5</v>
      </c>
      <c r="BD52" s="87">
        <f>$B53*(1-Parameters!$B$70)^(BD2-1)</f>
        <v>9.3536104789178345E-6</v>
      </c>
      <c r="BE52" s="87">
        <f>$B53*(1-Parameters!$B$70)^(BE2-1)</f>
        <v>7.4828883831342681E-6</v>
      </c>
      <c r="BF52" s="87">
        <f>$B53*(1-Parameters!$B$70)^(BF2-1)</f>
        <v>5.9863107065074145E-6</v>
      </c>
      <c r="BG52" s="87">
        <f>$B53*(1-Parameters!$B$70)^(BG2-1)</f>
        <v>4.7890485652059316E-6</v>
      </c>
      <c r="BH52" s="87">
        <f>$B53*(1-Parameters!$B$70)^(BH2-1)</f>
        <v>3.831238852164746E-6</v>
      </c>
      <c r="BI52" s="87">
        <f>$B53*(1-Parameters!$B$70)^(BI2-1)</f>
        <v>3.0649910817317971E-6</v>
      </c>
    </row>
    <row r="53" spans="1:61" ht="15">
      <c r="A53" s="74" t="s">
        <v>15</v>
      </c>
      <c r="B53" s="87">
        <f>+Parameters!B69</f>
        <v>1.6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</row>
    <row r="54" spans="1:61" ht="15">
      <c r="A54" s="86" t="s">
        <v>98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</row>
    <row r="55" spans="1:61" ht="15">
      <c r="A55" s="74" t="s">
        <v>148</v>
      </c>
      <c r="B55" s="87">
        <f>+Parameters!B72</f>
        <v>6000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</row>
    <row r="56" spans="1:61" ht="15">
      <c r="A56" s="86" t="s">
        <v>16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</row>
    <row r="57" spans="1:61" ht="16.5">
      <c r="A57" s="150" t="s">
        <v>241</v>
      </c>
      <c r="B57" s="151">
        <v>787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</row>
    <row r="58" spans="1:61" ht="16.5">
      <c r="A58" s="150" t="s">
        <v>242</v>
      </c>
      <c r="B58" s="151">
        <v>829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</row>
    <row r="59" spans="1:61" s="97" customFormat="1" ht="15">
      <c r="A59" s="96" t="s">
        <v>17</v>
      </c>
      <c r="B59" s="236">
        <f>+Parameters!B76</f>
        <v>1600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</row>
    <row r="60" spans="1:61" s="97" customFormat="1" ht="15">
      <c r="A60" s="96" t="s">
        <v>18</v>
      </c>
      <c r="B60" s="236">
        <f>+Parameters!B77</f>
        <v>10010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</row>
    <row r="61" spans="1:61" s="97" customFormat="1" ht="15">
      <c r="A61" s="96" t="s">
        <v>19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</row>
    <row r="62" spans="1:61" s="97" customFormat="1" ht="15">
      <c r="A62" s="96" t="s">
        <v>59</v>
      </c>
      <c r="B62" s="236">
        <f>+Parameters!B79</f>
        <v>88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</row>
    <row r="63" spans="1:61" s="97" customFormat="1" ht="15">
      <c r="A63" s="96" t="s">
        <v>60</v>
      </c>
      <c r="B63" s="236">
        <f>+Parameters!B80</f>
        <v>4.7039999999999997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</row>
    <row r="64" spans="1:61" s="97" customFormat="1" ht="15">
      <c r="A64" s="96" t="s">
        <v>61</v>
      </c>
      <c r="B64" s="236">
        <f>+Parameters!B81</f>
        <v>12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</row>
    <row r="65" spans="1:61" s="97" customFormat="1" ht="27.75">
      <c r="A65" s="96" t="s">
        <v>62</v>
      </c>
      <c r="B65" s="236">
        <f>+Parameters!B82</f>
        <v>94.796000000000006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</row>
    <row r="66" spans="1:61" s="97" customFormat="1" ht="15">
      <c r="A66" s="96" t="s">
        <v>63</v>
      </c>
      <c r="B66" s="236">
        <f>+Parameters!B83</f>
        <v>7.4999999999999997E-2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</row>
    <row r="67" spans="1:61" s="97" customFormat="1" ht="15">
      <c r="A67" s="96" t="s">
        <v>64</v>
      </c>
      <c r="B67" s="236">
        <f>+Parameters!B84</f>
        <v>0.5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</row>
    <row r="68" spans="1:61" s="97" customFormat="1" ht="15">
      <c r="A68" s="96" t="s">
        <v>65</v>
      </c>
      <c r="B68" s="236">
        <f>+Parameters!B85</f>
        <v>99.924999999999997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</row>
    <row r="69" spans="1:61" s="97" customFormat="1" ht="15">
      <c r="A69" s="238" t="s">
        <v>20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</row>
    <row r="70" spans="1:61" s="72" customFormat="1" ht="15">
      <c r="A70" s="246" t="s">
        <v>21</v>
      </c>
      <c r="B70" s="236">
        <f t="shared" ref="B70:L70" si="13">+$B$71+0.1*($B$72-$B$71)*(B2-1)</f>
        <v>0.83</v>
      </c>
      <c r="C70" s="236">
        <f t="shared" si="13"/>
        <v>0.77699999999999991</v>
      </c>
      <c r="D70" s="236">
        <f t="shared" si="13"/>
        <v>0.72399999999999998</v>
      </c>
      <c r="E70" s="236">
        <f t="shared" si="13"/>
        <v>0.67099999999999993</v>
      </c>
      <c r="F70" s="236">
        <f t="shared" si="13"/>
        <v>0.61799999999999988</v>
      </c>
      <c r="G70" s="236">
        <f t="shared" si="13"/>
        <v>0.56499999999999995</v>
      </c>
      <c r="H70" s="236">
        <f t="shared" si="13"/>
        <v>0.5119999999999999</v>
      </c>
      <c r="I70" s="236">
        <f t="shared" si="13"/>
        <v>0.45899999999999991</v>
      </c>
      <c r="J70" s="236">
        <f t="shared" si="13"/>
        <v>0.40599999999999992</v>
      </c>
      <c r="K70" s="236">
        <f t="shared" si="13"/>
        <v>0.35299999999999992</v>
      </c>
      <c r="L70" s="236">
        <f t="shared" si="13"/>
        <v>0.29999999999999993</v>
      </c>
      <c r="M70" s="236">
        <f>+$B$72</f>
        <v>0.3</v>
      </c>
      <c r="N70" s="236">
        <f t="shared" ref="N70:BI70" si="14">+$B$72</f>
        <v>0.3</v>
      </c>
      <c r="O70" s="236">
        <f t="shared" si="14"/>
        <v>0.3</v>
      </c>
      <c r="P70" s="236">
        <f t="shared" si="14"/>
        <v>0.3</v>
      </c>
      <c r="Q70" s="236">
        <f t="shared" si="14"/>
        <v>0.3</v>
      </c>
      <c r="R70" s="236">
        <f t="shared" si="14"/>
        <v>0.3</v>
      </c>
      <c r="S70" s="236">
        <f t="shared" si="14"/>
        <v>0.3</v>
      </c>
      <c r="T70" s="236">
        <f t="shared" si="14"/>
        <v>0.3</v>
      </c>
      <c r="U70" s="236">
        <f t="shared" si="14"/>
        <v>0.3</v>
      </c>
      <c r="V70" s="236">
        <f t="shared" si="14"/>
        <v>0.3</v>
      </c>
      <c r="W70" s="236">
        <f t="shared" si="14"/>
        <v>0.3</v>
      </c>
      <c r="X70" s="236">
        <f t="shared" si="14"/>
        <v>0.3</v>
      </c>
      <c r="Y70" s="236">
        <f t="shared" si="14"/>
        <v>0.3</v>
      </c>
      <c r="Z70" s="236">
        <f t="shared" si="14"/>
        <v>0.3</v>
      </c>
      <c r="AA70" s="236">
        <f t="shared" si="14"/>
        <v>0.3</v>
      </c>
      <c r="AB70" s="236">
        <f t="shared" si="14"/>
        <v>0.3</v>
      </c>
      <c r="AC70" s="236">
        <f t="shared" si="14"/>
        <v>0.3</v>
      </c>
      <c r="AD70" s="236">
        <f t="shared" si="14"/>
        <v>0.3</v>
      </c>
      <c r="AE70" s="236">
        <f t="shared" si="14"/>
        <v>0.3</v>
      </c>
      <c r="AF70" s="236">
        <f t="shared" si="14"/>
        <v>0.3</v>
      </c>
      <c r="AG70" s="236">
        <f t="shared" si="14"/>
        <v>0.3</v>
      </c>
      <c r="AH70" s="236">
        <f t="shared" si="14"/>
        <v>0.3</v>
      </c>
      <c r="AI70" s="236">
        <f t="shared" si="14"/>
        <v>0.3</v>
      </c>
      <c r="AJ70" s="236">
        <f t="shared" si="14"/>
        <v>0.3</v>
      </c>
      <c r="AK70" s="236">
        <f t="shared" si="14"/>
        <v>0.3</v>
      </c>
      <c r="AL70" s="236">
        <f t="shared" si="14"/>
        <v>0.3</v>
      </c>
      <c r="AM70" s="236">
        <f t="shared" si="14"/>
        <v>0.3</v>
      </c>
      <c r="AN70" s="236">
        <f t="shared" si="14"/>
        <v>0.3</v>
      </c>
      <c r="AO70" s="236">
        <f t="shared" si="14"/>
        <v>0.3</v>
      </c>
      <c r="AP70" s="236">
        <f t="shared" si="14"/>
        <v>0.3</v>
      </c>
      <c r="AQ70" s="236">
        <f t="shared" si="14"/>
        <v>0.3</v>
      </c>
      <c r="AR70" s="236">
        <f t="shared" si="14"/>
        <v>0.3</v>
      </c>
      <c r="AS70" s="236">
        <f t="shared" si="14"/>
        <v>0.3</v>
      </c>
      <c r="AT70" s="236">
        <f t="shared" si="14"/>
        <v>0.3</v>
      </c>
      <c r="AU70" s="236">
        <f t="shared" si="14"/>
        <v>0.3</v>
      </c>
      <c r="AV70" s="236">
        <f t="shared" si="14"/>
        <v>0.3</v>
      </c>
      <c r="AW70" s="236">
        <f t="shared" si="14"/>
        <v>0.3</v>
      </c>
      <c r="AX70" s="236">
        <f t="shared" si="14"/>
        <v>0.3</v>
      </c>
      <c r="AY70" s="236">
        <f t="shared" si="14"/>
        <v>0.3</v>
      </c>
      <c r="AZ70" s="236">
        <f t="shared" si="14"/>
        <v>0.3</v>
      </c>
      <c r="BA70" s="236">
        <f t="shared" si="14"/>
        <v>0.3</v>
      </c>
      <c r="BB70" s="236">
        <f t="shared" si="14"/>
        <v>0.3</v>
      </c>
      <c r="BC70" s="236">
        <f t="shared" si="14"/>
        <v>0.3</v>
      </c>
      <c r="BD70" s="236">
        <f t="shared" si="14"/>
        <v>0.3</v>
      </c>
      <c r="BE70" s="236">
        <f t="shared" si="14"/>
        <v>0.3</v>
      </c>
      <c r="BF70" s="236">
        <f t="shared" si="14"/>
        <v>0.3</v>
      </c>
      <c r="BG70" s="236">
        <f t="shared" si="14"/>
        <v>0.3</v>
      </c>
      <c r="BH70" s="236">
        <f t="shared" si="14"/>
        <v>0.3</v>
      </c>
      <c r="BI70" s="236">
        <f t="shared" si="14"/>
        <v>0.3</v>
      </c>
    </row>
    <row r="71" spans="1:61" s="72" customFormat="1" ht="15">
      <c r="A71" s="246" t="s">
        <v>78</v>
      </c>
      <c r="B71" s="236">
        <f>+Parameters!B87</f>
        <v>0.83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</row>
    <row r="72" spans="1:61" s="72" customFormat="1" ht="15">
      <c r="A72" s="246" t="s">
        <v>79</v>
      </c>
      <c r="B72" s="236">
        <f>+Parameters!B88</f>
        <v>0.3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</row>
    <row r="73" spans="1:61" ht="15">
      <c r="A73" s="74" t="s">
        <v>22</v>
      </c>
      <c r="B73" s="146">
        <f>+Parameters!B89</f>
        <v>0.83</v>
      </c>
      <c r="C73" s="146">
        <f>+Parameters!B90</f>
        <v>0.98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</row>
    <row r="74" spans="1:61" s="97" customFormat="1" ht="15">
      <c r="A74" s="96" t="s">
        <v>23</v>
      </c>
      <c r="B74" s="236">
        <f>+Parameters!B91</f>
        <v>6.7999999999999996E-3</v>
      </c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</row>
    <row r="75" spans="1:61" s="97" customFormat="1" ht="15">
      <c r="A75" s="96" t="s">
        <v>24</v>
      </c>
      <c r="B75" s="236">
        <f>+Parameters!B92</f>
        <v>0.20799999999999999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</row>
    <row r="76" spans="1:61" ht="15">
      <c r="A76" s="74" t="s">
        <v>25</v>
      </c>
      <c r="B76" s="146">
        <f>+Parameters!B93</f>
        <v>3.2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</row>
    <row r="77" spans="1:61" s="97" customFormat="1" ht="15">
      <c r="A77" s="96" t="s">
        <v>75</v>
      </c>
      <c r="B77" s="236">
        <f>+Parameters!B94</f>
        <v>3.8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</row>
    <row r="78" spans="1:61" s="97" customFormat="1" ht="15">
      <c r="A78" s="96" t="s">
        <v>26</v>
      </c>
      <c r="B78" s="236">
        <f>+Parameters!B95</f>
        <v>0.31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</row>
    <row r="79" spans="1:61" s="97" customFormat="1" ht="15">
      <c r="A79" s="96" t="s">
        <v>27</v>
      </c>
      <c r="B79" s="236">
        <f>+Parameters!B96</f>
        <v>0.05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</row>
    <row r="80" spans="1:61" s="97" customFormat="1" ht="15">
      <c r="A80" s="96"/>
      <c r="B80" s="236">
        <f>+Parameters!B97</f>
        <v>0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</row>
    <row r="81" spans="1:61" s="240" customFormat="1" ht="15">
      <c r="A81" s="243" t="s">
        <v>82</v>
      </c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</row>
    <row r="82" spans="1:61" s="240" customFormat="1" ht="15">
      <c r="A82" s="247" t="s">
        <v>84</v>
      </c>
      <c r="B82" s="236">
        <f>+Parameters!B200</f>
        <v>0.05</v>
      </c>
      <c r="C82" s="236">
        <f>+Parameters!C200</f>
        <v>0.3989897460181136</v>
      </c>
      <c r="D82" s="236">
        <f>+Parameters!D200</f>
        <v>0.37085817865372717</v>
      </c>
      <c r="E82" s="236">
        <f>+Parameters!E200</f>
        <v>0.34719180152374018</v>
      </c>
      <c r="F82" s="236">
        <f>+Parameters!F200</f>
        <v>0.32667477186580629</v>
      </c>
      <c r="G82" s="236">
        <f>+Parameters!G200</f>
        <v>0.3109636774986832</v>
      </c>
      <c r="H82" s="236">
        <f>+Parameters!H200</f>
        <v>0.29737674513364953</v>
      </c>
      <c r="I82" s="236">
        <f>+Parameters!I200</f>
        <v>0.28489359319340063</v>
      </c>
      <c r="J82" s="236">
        <f>+Parameters!J200</f>
        <v>0.27343756689430254</v>
      </c>
      <c r="K82" s="236">
        <f>+Parameters!K200</f>
        <v>0.26294653743543683</v>
      </c>
      <c r="L82" s="236">
        <f>+Parameters!L200</f>
        <v>0.25554077848774137</v>
      </c>
      <c r="M82" s="236">
        <f>+Parameters!M200</f>
        <v>0.25068633674232804</v>
      </c>
      <c r="N82" s="236">
        <f>+Parameters!N200</f>
        <v>0.24856085695742339</v>
      </c>
      <c r="O82" s="236">
        <f>+Parameters!O200</f>
        <v>0.24611523745390065</v>
      </c>
      <c r="P82" s="236">
        <f>+Parameters!P200</f>
        <v>0.24379228964578062</v>
      </c>
      <c r="Q82" s="236">
        <f>+Parameters!Q200</f>
        <v>0.51519649501330778</v>
      </c>
      <c r="R82" s="236">
        <f>+Parameters!R200</f>
        <v>0.75468789068963993</v>
      </c>
      <c r="S82" s="236">
        <f>+Parameters!S200</f>
        <v>0.99999999999999978</v>
      </c>
      <c r="T82" s="236">
        <f>+Parameters!T200</f>
        <v>0.99999999999999978</v>
      </c>
      <c r="U82" s="236">
        <f>+Parameters!U200</f>
        <v>0.99999999999999978</v>
      </c>
      <c r="V82" s="236">
        <f>+Parameters!V200</f>
        <v>0.99999999999999978</v>
      </c>
      <c r="W82" s="236">
        <f>+Parameters!W200</f>
        <v>0.99999999999999978</v>
      </c>
      <c r="X82" s="236">
        <f>+Parameters!X200</f>
        <v>0.99999999999999978</v>
      </c>
      <c r="Y82" s="236">
        <f>+Parameters!Y200</f>
        <v>0.99999999999999978</v>
      </c>
      <c r="Z82" s="236">
        <f>+Parameters!Z200</f>
        <v>0.99999999999999978</v>
      </c>
      <c r="AA82" s="236">
        <f>+Parameters!AA200</f>
        <v>0.99999999999999978</v>
      </c>
      <c r="AB82" s="236">
        <f>+Parameters!AB200</f>
        <v>0.99999999999999978</v>
      </c>
      <c r="AC82" s="236">
        <f>+Parameters!AC200</f>
        <v>0.99999999999999978</v>
      </c>
      <c r="AD82" s="236">
        <f>+Parameters!AD200</f>
        <v>0.99999999999999978</v>
      </c>
      <c r="AE82" s="236">
        <f>+Parameters!AE200</f>
        <v>0.99999999999999978</v>
      </c>
      <c r="AF82" s="236">
        <f>+Parameters!AF200</f>
        <v>0.99999999999999978</v>
      </c>
      <c r="AG82" s="236">
        <f>+Parameters!AG200</f>
        <v>0.99999999999999978</v>
      </c>
      <c r="AH82" s="236">
        <f>+Parameters!AH200</f>
        <v>0.99999999999999978</v>
      </c>
      <c r="AI82" s="236">
        <f>+Parameters!AI200</f>
        <v>0.99999999999999978</v>
      </c>
      <c r="AJ82" s="236">
        <f>+Parameters!AJ200</f>
        <v>0.99999999999999978</v>
      </c>
      <c r="AK82" s="236">
        <f>+Parameters!AK200</f>
        <v>0.99999999999999978</v>
      </c>
      <c r="AL82" s="236">
        <f>+Parameters!AL200</f>
        <v>0.99999999999999978</v>
      </c>
      <c r="AM82" s="236">
        <f>+Parameters!AM200</f>
        <v>0.99999999999999978</v>
      </c>
      <c r="AN82" s="236">
        <f>+Parameters!AN200</f>
        <v>0.99999999999999978</v>
      </c>
      <c r="AO82" s="236">
        <f>+Parameters!AO200</f>
        <v>0.99999999999999978</v>
      </c>
      <c r="AP82" s="236">
        <f>+Parameters!AP200</f>
        <v>0.99999999999999978</v>
      </c>
      <c r="AQ82" s="236">
        <f>+Parameters!AQ200</f>
        <v>0.99999999999999978</v>
      </c>
      <c r="AR82" s="236">
        <f>+Parameters!AR200</f>
        <v>0.99999999999999978</v>
      </c>
      <c r="AS82" s="236">
        <f>+Parameters!AS200</f>
        <v>0.99999999999999978</v>
      </c>
      <c r="AT82" s="236">
        <f>+Parameters!AT200</f>
        <v>0.99999999999999978</v>
      </c>
      <c r="AU82" s="236">
        <f>+Parameters!AU200</f>
        <v>0.99999999999999978</v>
      </c>
      <c r="AV82" s="236">
        <f>+Parameters!AV200</f>
        <v>0.99999999999999978</v>
      </c>
      <c r="AW82" s="236">
        <f>+Parameters!AW200</f>
        <v>0.99999999999999978</v>
      </c>
      <c r="AX82" s="236">
        <f>+Parameters!AX200</f>
        <v>0.99999999999999978</v>
      </c>
      <c r="AY82" s="236">
        <f>+Parameters!AY200</f>
        <v>0.99999999999999978</v>
      </c>
      <c r="AZ82" s="236">
        <f>+Parameters!AZ200</f>
        <v>0.99999999999999978</v>
      </c>
      <c r="BA82" s="236">
        <f>+Parameters!BA200</f>
        <v>0.99999999999999978</v>
      </c>
      <c r="BB82" s="236">
        <f>+Parameters!BB200</f>
        <v>0.99999999999999978</v>
      </c>
      <c r="BC82" s="236">
        <f>+Parameters!BC200</f>
        <v>0.99999999999999978</v>
      </c>
      <c r="BD82" s="236">
        <f>+Parameters!BD200</f>
        <v>0.99999999999999978</v>
      </c>
      <c r="BE82" s="236">
        <f>+Parameters!BE200</f>
        <v>0.99999999999999978</v>
      </c>
      <c r="BF82" s="236">
        <f>+Parameters!BF200</f>
        <v>0.99999999999999978</v>
      </c>
      <c r="BG82" s="236">
        <f>+Parameters!BG200</f>
        <v>0.99999999999999978</v>
      </c>
      <c r="BH82" s="236">
        <f>+Parameters!BH200</f>
        <v>0.99999999999999978</v>
      </c>
      <c r="BI82" s="236">
        <f>+Parameters!BI200</f>
        <v>0.99999999999999978</v>
      </c>
    </row>
    <row r="83" spans="1:61" s="298" customFormat="1" ht="15">
      <c r="A83" s="297" t="s">
        <v>85</v>
      </c>
      <c r="B83" s="244">
        <f>+Parameters!B131</f>
        <v>0.1</v>
      </c>
      <c r="C83" s="244"/>
      <c r="D83" s="244"/>
      <c r="E83" s="244"/>
      <c r="F83" s="244"/>
      <c r="G83" s="244"/>
      <c r="H83" s="244"/>
      <c r="I83" s="244">
        <v>1</v>
      </c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 s="298" customFormat="1" ht="15">
      <c r="A84" s="299" t="s">
        <v>87</v>
      </c>
      <c r="B84" s="244">
        <f>+Parameters!B132</f>
        <v>0.5</v>
      </c>
      <c r="C84" s="244"/>
      <c r="D84" s="244"/>
      <c r="E84" s="244"/>
      <c r="F84" s="244"/>
      <c r="G84" s="244"/>
      <c r="H84" s="244"/>
      <c r="I84" s="244">
        <v>1</v>
      </c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 s="298" customFormat="1" ht="15">
      <c r="A85" s="299" t="s">
        <v>86</v>
      </c>
      <c r="B85" s="244">
        <f>+Parameters!B133</f>
        <v>-6.5986839904467161</v>
      </c>
      <c r="C85" s="244"/>
      <c r="D85" s="244"/>
      <c r="E85" s="244"/>
      <c r="F85" s="244"/>
      <c r="G85" s="244"/>
      <c r="H85" s="244"/>
      <c r="I85" s="244">
        <v>1</v>
      </c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 s="298" customFormat="1" ht="15">
      <c r="A86" s="300" t="s">
        <v>83</v>
      </c>
      <c r="B86" s="244">
        <f>+Parameters!B134</f>
        <v>1.6609949885036206E-2</v>
      </c>
      <c r="C86" s="244"/>
      <c r="D86" s="244"/>
      <c r="E86" s="244"/>
      <c r="F86" s="244"/>
      <c r="G86" s="244"/>
      <c r="H86" s="244"/>
      <c r="I86" s="244">
        <v>0</v>
      </c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 ht="15">
      <c r="A87" s="99" t="s">
        <v>147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</row>
    <row r="88" spans="1:61" ht="15">
      <c r="A88" s="97" t="s">
        <v>40</v>
      </c>
      <c r="B88" s="146">
        <f>+Parameters!B105</f>
        <v>1.6597735399445153E-2</v>
      </c>
      <c r="C88" s="236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</row>
    <row r="89" spans="1:61" s="101" customFormat="1" ht="15">
      <c r="A89" s="100" t="s">
        <v>41</v>
      </c>
      <c r="B89" s="146">
        <f>+Parameters!B106</f>
        <v>-2941.7981569300914</v>
      </c>
      <c r="C89" s="236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</row>
    <row r="90" spans="1:61" s="104" customFormat="1" ht="15">
      <c r="A90" s="129" t="s">
        <v>42</v>
      </c>
      <c r="B90" s="102"/>
      <c r="C90" s="103"/>
      <c r="D90" s="103"/>
      <c r="E90" s="103"/>
      <c r="F90" s="103"/>
      <c r="G90" s="103"/>
      <c r="H90" s="103"/>
      <c r="I90" s="103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</row>
    <row r="91" spans="1:61" s="105" customFormat="1" ht="15">
      <c r="A91" s="88" t="s">
        <v>43</v>
      </c>
      <c r="B91" s="72"/>
      <c r="C91" s="72"/>
      <c r="D91" s="72"/>
      <c r="E91" s="72"/>
      <c r="F91" s="72"/>
      <c r="G91" s="72"/>
      <c r="K91" s="105">
        <f t="shared" ref="K91:P91" si="15">+LN(K92/J92)</f>
        <v>0.1332343157422915</v>
      </c>
      <c r="L91" s="105">
        <f t="shared" si="15"/>
        <v>0.12339328618084455</v>
      </c>
      <c r="M91" s="105">
        <f t="shared" si="15"/>
        <v>0.11481032571128465</v>
      </c>
      <c r="N91" s="105">
        <f t="shared" si="15"/>
        <v>0.10717273652903399</v>
      </c>
      <c r="O91" s="105">
        <f t="shared" si="15"/>
        <v>0.10035046359116333</v>
      </c>
      <c r="P91" s="105">
        <f t="shared" si="15"/>
        <v>9.42448700221203E-2</v>
      </c>
    </row>
    <row r="92" spans="1:61" s="112" customFormat="1" ht="15">
      <c r="A92" s="110" t="s">
        <v>44</v>
      </c>
      <c r="B92" s="111">
        <f t="shared" ref="B92:BI92" si="16">B21*B102^$B9*B27^(1-$B9)</f>
        <v>55.34</v>
      </c>
      <c r="C92" s="111">
        <f t="shared" si="16"/>
        <v>86.3286109449664</v>
      </c>
      <c r="D92" s="111">
        <f t="shared" si="16"/>
        <v>120.93173983071449</v>
      </c>
      <c r="E92" s="111">
        <f t="shared" si="16"/>
        <v>158.48793309166717</v>
      </c>
      <c r="F92" s="111">
        <f t="shared" si="16"/>
        <v>198.89180142261068</v>
      </c>
      <c r="G92" s="111">
        <f t="shared" si="16"/>
        <v>242.20919824072294</v>
      </c>
      <c r="H92" s="111">
        <f t="shared" si="16"/>
        <v>288.5581359343106</v>
      </c>
      <c r="I92" s="111">
        <f t="shared" si="16"/>
        <v>338.05444092397704</v>
      </c>
      <c r="J92" s="111">
        <f t="shared" si="16"/>
        <v>390.68484148256988</v>
      </c>
      <c r="K92" s="111">
        <f t="shared" si="16"/>
        <v>446.36433746983073</v>
      </c>
      <c r="L92" s="111">
        <f t="shared" si="16"/>
        <v>504.98503989999136</v>
      </c>
      <c r="M92" s="111">
        <f t="shared" si="16"/>
        <v>566.42185678267197</v>
      </c>
      <c r="N92" s="111">
        <f t="shared" si="16"/>
        <v>630.49918773461945</v>
      </c>
      <c r="O92" s="111">
        <f t="shared" si="16"/>
        <v>697.05361526514855</v>
      </c>
      <c r="P92" s="111">
        <f t="shared" si="16"/>
        <v>765.94257589023744</v>
      </c>
      <c r="Q92" s="111">
        <f t="shared" si="16"/>
        <v>837.03568529323411</v>
      </c>
      <c r="R92" s="111">
        <f t="shared" si="16"/>
        <v>909.85540518614243</v>
      </c>
      <c r="S92" s="111">
        <f t="shared" si="16"/>
        <v>984.69298918780316</v>
      </c>
      <c r="T92" s="111">
        <f t="shared" si="16"/>
        <v>1061.9883693869258</v>
      </c>
      <c r="U92" s="111">
        <f t="shared" si="16"/>
        <v>1141.7299920058147</v>
      </c>
      <c r="V92" s="111">
        <f t="shared" si="16"/>
        <v>1223.8327324666234</v>
      </c>
      <c r="W92" s="111">
        <f t="shared" si="16"/>
        <v>1308.2598975422693</v>
      </c>
      <c r="X92" s="111">
        <f t="shared" si="16"/>
        <v>1395.1086743766891</v>
      </c>
      <c r="Y92" s="111">
        <f t="shared" si="16"/>
        <v>1485.2211587085771</v>
      </c>
      <c r="Z92" s="111">
        <f t="shared" si="16"/>
        <v>1576.4562109015633</v>
      </c>
      <c r="AA92" s="111">
        <f t="shared" si="16"/>
        <v>1669.2096194066028</v>
      </c>
      <c r="AB92" s="111">
        <f t="shared" si="16"/>
        <v>1764.3092663092812</v>
      </c>
      <c r="AC92" s="111">
        <f t="shared" si="16"/>
        <v>1859.1722241796292</v>
      </c>
      <c r="AD92" s="111">
        <f t="shared" si="16"/>
        <v>1956.6275310662465</v>
      </c>
      <c r="AE92" s="111">
        <f t="shared" si="16"/>
        <v>2056.6827228148909</v>
      </c>
      <c r="AF92" s="111">
        <f t="shared" si="16"/>
        <v>2159.3241768543812</v>
      </c>
      <c r="AG92" s="111">
        <f t="shared" si="16"/>
        <v>2264.5468834168337</v>
      </c>
      <c r="AH92" s="111">
        <f t="shared" si="16"/>
        <v>2372.3671403283342</v>
      </c>
      <c r="AI92" s="111">
        <f t="shared" si="16"/>
        <v>2482.8262907897156</v>
      </c>
      <c r="AJ92" s="111">
        <f t="shared" si="16"/>
        <v>2595.9902181697566</v>
      </c>
      <c r="AK92" s="111">
        <f t="shared" si="16"/>
        <v>2711.9471723764118</v>
      </c>
      <c r="AL92" s="111">
        <f t="shared" si="16"/>
        <v>2830.8052368378058</v>
      </c>
      <c r="AM92" s="111">
        <f t="shared" si="16"/>
        <v>2952.6900355524026</v>
      </c>
      <c r="AN92" s="111">
        <f t="shared" si="16"/>
        <v>3077.7429039164563</v>
      </c>
      <c r="AO92" s="111">
        <f t="shared" si="16"/>
        <v>3206.119562215265</v>
      </c>
      <c r="AP92" s="111">
        <f t="shared" si="16"/>
        <v>3337.9892499133111</v>
      </c>
      <c r="AQ92" s="111">
        <f t="shared" si="16"/>
        <v>3473.5342517532481</v>
      </c>
      <c r="AR92" s="111">
        <f t="shared" si="16"/>
        <v>3612.949745101288</v>
      </c>
      <c r="AS92" s="111">
        <f t="shared" si="16"/>
        <v>3756.4439070397593</v>
      </c>
      <c r="AT92" s="111">
        <f t="shared" si="16"/>
        <v>3904.2382319300159</v>
      </c>
      <c r="AU92" s="111">
        <f t="shared" si="16"/>
        <v>4056.5680221176885</v>
      </c>
      <c r="AV92" s="111">
        <f t="shared" si="16"/>
        <v>4213.6830247927483</v>
      </c>
      <c r="AW92" s="111">
        <f t="shared" si="16"/>
        <v>4375.8481964365119</v>
      </c>
      <c r="AX92" s="111">
        <f t="shared" si="16"/>
        <v>4543.344582923387</v>
      </c>
      <c r="AY92" s="111">
        <f t="shared" si="16"/>
        <v>4716.4703084954554</v>
      </c>
      <c r="AZ92" s="111">
        <f t="shared" si="16"/>
        <v>4895.5416708139928</v>
      </c>
      <c r="BA92" s="111">
        <f t="shared" si="16"/>
        <v>5080.8943424037243</v>
      </c>
      <c r="BB92" s="111">
        <f t="shared" si="16"/>
        <v>5272.8846812804195</v>
      </c>
      <c r="BC92" s="111">
        <f t="shared" si="16"/>
        <v>5471.8911555788845</v>
      </c>
      <c r="BD92" s="111">
        <f t="shared" si="16"/>
        <v>5678.3158887203908</v>
      </c>
      <c r="BE92" s="111">
        <f t="shared" si="16"/>
        <v>5892.5863331853016</v>
      </c>
      <c r="BF92" s="111">
        <f t="shared" si="16"/>
        <v>6115.1570823718312</v>
      </c>
      <c r="BG92" s="111">
        <f t="shared" si="16"/>
        <v>6346.5118313879593</v>
      </c>
      <c r="BH92" s="111">
        <f t="shared" si="16"/>
        <v>6587.1654989904491</v>
      </c>
      <c r="BI92" s="111">
        <f t="shared" si="16"/>
        <v>6837.666524291626</v>
      </c>
    </row>
    <row r="93" spans="1:61" ht="15">
      <c r="A93" s="107" t="s">
        <v>275</v>
      </c>
      <c r="B93" s="94">
        <f>($B33*B121+$B34*B121^$B$35+Parameters!$B$51*B182+Parameters!$B$52*B182^Parameters!$B$53)</f>
        <v>2.0843876380949337E-3</v>
      </c>
      <c r="C93" s="94">
        <f>($B33*C121+$B34*C121^$B$35+Parameters!$B$51*C182+Parameters!$B$52*C182^Parameters!$B$53)</f>
        <v>2.8180725641993405E-3</v>
      </c>
      <c r="D93" s="94">
        <f>($B33*D121+$B34*D121^$B$35+Parameters!$B$51*D182+Parameters!$B$52*D182^Parameters!$B$53)</f>
        <v>5.0426222065246776E-3</v>
      </c>
      <c r="E93" s="94">
        <f>($B33*E121+$B34*E121^$B$35+Parameters!$B$51*E182+Parameters!$B$52*E182^Parameters!$B$53)</f>
        <v>7.7878535495755612E-3</v>
      </c>
      <c r="F93" s="94">
        <f>($B33*F121+$B34*F121^$B$35+Parameters!$B$51*F182+Parameters!$B$52*F182^Parameters!$B$53)</f>
        <v>1.0872725892414899E-2</v>
      </c>
      <c r="G93" s="94">
        <f>($B33*G121+$B34*G121^$B$35+Parameters!$B$51*G182+Parameters!$B$52*G182^Parameters!$B$53)</f>
        <v>1.4142598046220436E-2</v>
      </c>
      <c r="H93" s="94">
        <f>($B33*H121+$B34*H121^$B$35+Parameters!$B$51*H182+Parameters!$B$52*H182^Parameters!$B$53)</f>
        <v>1.7506670656458761E-2</v>
      </c>
      <c r="I93" s="94">
        <f>($B33*I121+$B34*I121^$B$35+Parameters!$B$51*I182+Parameters!$B$52*I182^Parameters!$B$53)</f>
        <v>2.0926430677856076E-2</v>
      </c>
      <c r="J93" s="94">
        <f>($B33*J121+$B34*J121^$B$35+Parameters!$B$51*J182+Parameters!$B$52*J182^Parameters!$B$53)</f>
        <v>2.4540602750869382E-2</v>
      </c>
      <c r="K93" s="94">
        <f>($B33*K121+$B34*K121^$B$35+Parameters!$B$51*K182+Parameters!$B$52*K182^Parameters!$B$53)</f>
        <v>2.8221658576185814E-2</v>
      </c>
      <c r="L93" s="94">
        <f>($B33*L121+$B34*L121^$B$35+Parameters!$B$51*L182+Parameters!$B$52*L182^Parameters!$B$53)</f>
        <v>3.1971990819008367E-2</v>
      </c>
      <c r="M93" s="94">
        <f>($B33*M121+$B34*M121^$B$35+Parameters!$B$51*M182+Parameters!$B$52*M182^Parameters!$B$53)</f>
        <v>3.5965418315500229E-2</v>
      </c>
      <c r="N93" s="94">
        <f>($B33*N121+$B34*N121^$B$35+Parameters!$B$51*N182+Parameters!$B$52*N182^Parameters!$B$53)</f>
        <v>4.017317976067257E-2</v>
      </c>
      <c r="O93" s="94">
        <f>($B33*O121+$B34*O121^$B$35+Parameters!$B$51*O182+Parameters!$B$52*O182^Parameters!$B$53)</f>
        <v>4.4574047059846321E-2</v>
      </c>
      <c r="P93" s="94">
        <f>($B33*P121+$B34*P121^$B$35+Parameters!$B$51*P182+Parameters!$B$52*P182^Parameters!$B$53)</f>
        <v>4.9155735199307528E-2</v>
      </c>
      <c r="Q93" s="94">
        <f>($B33*Q121+$B34*Q121^$B$35+Parameters!$B$51*Q182+Parameters!$B$52*Q182^Parameters!$B$53)</f>
        <v>5.3586341519932038E-2</v>
      </c>
      <c r="R93" s="94">
        <f>($B33*R121+$B34*R121^$B$35+Parameters!$B$51*R182+Parameters!$B$52*R182^Parameters!$B$53)</f>
        <v>5.7351529078869867E-2</v>
      </c>
      <c r="S93" s="94">
        <f>($B33*S121+$B34*S121^$B$35+Parameters!$B$51*S182+Parameters!$B$52*S182^Parameters!$B$53)</f>
        <v>6.0230554734359371E-2</v>
      </c>
      <c r="T93" s="94">
        <f>($B33*T121+$B34*T121^$B$35+Parameters!$B$51*T182+Parameters!$B$52*T182^Parameters!$B$53)</f>
        <v>6.2384348903687714E-2</v>
      </c>
      <c r="U93" s="94">
        <f>($B33*U121+$B34*U121^$B$35+Parameters!$B$51*U182+Parameters!$B$52*U182^Parameters!$B$53)</f>
        <v>6.4150281546438051E-2</v>
      </c>
      <c r="V93" s="94">
        <f>($B33*V121+$B34*V121^$B$35+Parameters!$B$51*V182+Parameters!$B$52*V182^Parameters!$B$53)</f>
        <v>6.5755020041035075E-2</v>
      </c>
      <c r="W93" s="94">
        <f>($B33*W121+$B34*W121^$B$35+Parameters!$B$51*W182+Parameters!$B$52*W182^Parameters!$B$53)</f>
        <v>6.7342504484123503E-2</v>
      </c>
      <c r="X93" s="94">
        <f>($B33*X121+$B34*X121^$B$35+Parameters!$B$51*X182+Parameters!$B$52*X182^Parameters!$B$53)</f>
        <v>6.9009639559498348E-2</v>
      </c>
      <c r="Y93" s="94">
        <f>($B33*Y121+$B34*Y121^$B$35+Parameters!$B$51*Y182+Parameters!$B$52*Y182^Parameters!$B$53)</f>
        <v>7.0814221329923349E-2</v>
      </c>
      <c r="Z93" s="94">
        <f>($B33*Z121+$B34*Z121^$B$35+Parameters!$B$51*Z182+Parameters!$B$52*Z182^Parameters!$B$53)</f>
        <v>7.2794581030233882E-2</v>
      </c>
      <c r="AA93" s="94">
        <f>($B33*AA121+$B34*AA121^$B$35+Parameters!$B$51*AA182+Parameters!$B$52*AA182^Parameters!$B$53)</f>
        <v>7.5537482233086206E-2</v>
      </c>
      <c r="AB93" s="94">
        <f>($B33*AB121+$B34*AB121^$B$35+Parameters!$B$51*AB182+Parameters!$B$52*AB182^Parameters!$B$53)</f>
        <v>7.8528846733556382E-2</v>
      </c>
      <c r="AC93" s="94">
        <f>($B33*AC121+$B34*AC121^$B$35+Parameters!$B$51*AC182+Parameters!$B$52*AC182^Parameters!$B$53)</f>
        <v>8.0874867015485005E-2</v>
      </c>
      <c r="AD93" s="94">
        <f>($B33*AD121+$B34*AD121^$B$35+Parameters!$B$51*AD182+Parameters!$B$52*AD182^Parameters!$B$53)</f>
        <v>8.2863897681174234E-2</v>
      </c>
      <c r="AE93" s="94">
        <f>($B33*AE121+$B34*AE121^$B$35+Parameters!$B$51*AE182+Parameters!$B$52*AE182^Parameters!$B$53)</f>
        <v>8.4686578383103076E-2</v>
      </c>
      <c r="AF93" s="94">
        <f>($B33*AF121+$B34*AF121^$B$35+Parameters!$B$51*AF182+Parameters!$B$52*AF182^Parameters!$B$53)</f>
        <v>8.6463578855021789E-2</v>
      </c>
      <c r="AG93" s="94">
        <f>($B33*AG121+$B34*AG121^$B$35+Parameters!$B$51*AG182+Parameters!$B$52*AG182^Parameters!$B$53)</f>
        <v>8.8267921768914431E-2</v>
      </c>
      <c r="AH93" s="94">
        <f>($B33*AH121+$B34*AH121^$B$35+Parameters!$B$51*AH182+Parameters!$B$52*AH182^Parameters!$B$53)</f>
        <v>9.0141290335776059E-2</v>
      </c>
      <c r="AI93" s="94">
        <f>($B33*AI121+$B34*AI121^$B$35+Parameters!$B$51*AI182+Parameters!$B$52*AI182^Parameters!$B$53)</f>
        <v>9.2105333079516655E-2</v>
      </c>
      <c r="AJ93" s="94">
        <f>($B33*AJ121+$B34*AJ121^$B$35+Parameters!$B$51*AJ182+Parameters!$B$52*AJ182^Parameters!$B$53)</f>
        <v>9.4169247233273357E-2</v>
      </c>
      <c r="AK93" s="94">
        <f>($B33*AK121+$B34*AK121^$B$35+Parameters!$B$51*AK182+Parameters!$B$52*AK182^Parameters!$B$53)</f>
        <v>9.6334748448199489E-2</v>
      </c>
      <c r="AL93" s="94">
        <f>($B33*AL121+$B34*AL121^$B$35+Parameters!$B$51*AL182+Parameters!$B$52*AL182^Parameters!$B$53)</f>
        <v>9.8599265964609939E-2</v>
      </c>
      <c r="AM93" s="94">
        <f>($B33*AM121+$B34*AM121^$B$35+Parameters!$B$51*AM182+Parameters!$B$52*AM182^Parameters!$B$53)</f>
        <v>0.10095795917945852</v>
      </c>
      <c r="AN93" s="94">
        <f>($B33*AN121+$B34*AN121^$B$35+Parameters!$B$51*AN182+Parameters!$B$52*AN182^Parameters!$B$53)</f>
        <v>0.10340496360274345</v>
      </c>
      <c r="AO93" s="94">
        <f>($B33*AO121+$B34*AO121^$B$35+Parameters!$B$51*AO182+Parameters!$B$52*AO182^Parameters!$B$53)</f>
        <v>0.10593413931063406</v>
      </c>
      <c r="AP93" s="94">
        <f>($B33*AP121+$B34*AP121^$B$35+Parameters!$B$51*AP182+Parameters!$B$52*AP182^Parameters!$B$53)</f>
        <v>0.10853950204751561</v>
      </c>
      <c r="AQ93" s="94">
        <f>($B33*AQ121+$B34*AQ121^$B$35+Parameters!$B$51*AQ182+Parameters!$B$52*AQ182^Parameters!$B$53)</f>
        <v>0.11121545459700086</v>
      </c>
      <c r="AR93" s="94">
        <f>($B33*AR121+$B34*AR121^$B$35+Parameters!$B$51*AR182+Parameters!$B$52*AR182^Parameters!$B$53)</f>
        <v>0.11395689460049528</v>
      </c>
      <c r="AS93" s="94">
        <f>($B33*AS121+$B34*AS121^$B$35+Parameters!$B$51*AS182+Parameters!$B$52*AS182^Parameters!$B$53)</f>
        <v>0.11675924779788679</v>
      </c>
      <c r="AT93" s="94">
        <f>($B33*AT121+$B34*AT121^$B$35+Parameters!$B$51*AT182+Parameters!$B$52*AT182^Parameters!$B$53)</f>
        <v>0.1196184579191901</v>
      </c>
      <c r="AU93" s="94">
        <f>($B33*AU121+$B34*AU121^$B$35+Parameters!$B$51*AU182+Parameters!$B$52*AU182^Parameters!$B$53)</f>
        <v>0.12253095293303784</v>
      </c>
      <c r="AV93" s="94">
        <f>($B33*AV121+$B34*AV121^$B$35+Parameters!$B$51*AV182+Parameters!$B$52*AV182^Parameters!$B$53)</f>
        <v>0.12549359990569864</v>
      </c>
      <c r="AW93" s="94">
        <f>($B33*AW121+$B34*AW121^$B$35+Parameters!$B$51*AW182+Parameters!$B$52*AW182^Parameters!$B$53)</f>
        <v>0.12850365592623086</v>
      </c>
      <c r="AX93" s="94">
        <f>($B33*AX121+$B34*AX121^$B$35+Parameters!$B$51*AX182+Parameters!$B$52*AX182^Parameters!$B$53)</f>
        <v>0.13155871948243769</v>
      </c>
      <c r="AY93" s="94">
        <f>($B33*AY121+$B34*AY121^$B$35+Parameters!$B$51*AY182+Parameters!$B$52*AY182^Parameters!$B$53)</f>
        <v>0.13465668472356193</v>
      </c>
      <c r="AZ93" s="94">
        <f>($B33*AZ121+$B34*AZ121^$B$35+Parameters!$B$51*AZ182+Parameters!$B$52*AZ182^Parameters!$B$53)</f>
        <v>0.13779569982481499</v>
      </c>
      <c r="BA93" s="94">
        <f>($B33*BA121+$B34*BA121^$B$35+Parameters!$B$51*BA182+Parameters!$B$52*BA182^Parameters!$B$53)</f>
        <v>0.14097412991880137</v>
      </c>
      <c r="BB93" s="94">
        <f>($B33*BB121+$B34*BB121^$B$35+Parameters!$B$51*BB182+Parameters!$B$52*BB182^Parameters!$B$53)</f>
        <v>0.14419052461199899</v>
      </c>
      <c r="BC93" s="94">
        <f>($B33*BC121+$B34*BC121^$B$35+Parameters!$B$51*BC182+Parameters!$B$52*BC182^Parameters!$B$53)</f>
        <v>0.14744358985130657</v>
      </c>
      <c r="BD93" s="94">
        <f>($B33*BD121+$B34*BD121^$B$35+Parameters!$B$51*BD182+Parameters!$B$52*BD182^Parameters!$B$53)</f>
        <v>0.15073216377493925</v>
      </c>
      <c r="BE93" s="94">
        <f>($B33*BE121+$B34*BE121^$B$35+Parameters!$B$51*BE182+Parameters!$B$52*BE182^Parameters!$B$53)</f>
        <v>0.15405519612722707</v>
      </c>
      <c r="BF93" s="94">
        <f>($B33*BF121+$B34*BF121^$B$35+Parameters!$B$51*BF182+Parameters!$B$52*BF182^Parameters!$B$53)</f>
        <v>0.15741173080803672</v>
      </c>
      <c r="BG93" s="94">
        <f>($B33*BG121+$B34*BG121^$B$35+Parameters!$B$51*BG182+Parameters!$B$52*BG182^Parameters!$B$53)</f>
        <v>0.16080089114521481</v>
      </c>
      <c r="BH93" s="94">
        <f>($B33*BH121+$B34*BH121^$B$35+Parameters!$B$51*BH182+Parameters!$B$52*BH182^Parameters!$B$53)</f>
        <v>0.16422186751026713</v>
      </c>
      <c r="BI93" s="94">
        <f>($B33*BI121+$B34*BI121^$B$35+Parameters!$B$51*BI182+Parameters!$B$52*BI182^Parameters!$B$53)</f>
        <v>0.16767390693570056</v>
      </c>
    </row>
    <row r="94" spans="1:61" s="274" customFormat="1" ht="15">
      <c r="A94" s="273" t="s">
        <v>77</v>
      </c>
      <c r="B94" s="274">
        <f t="shared" ref="B94:BI94" si="17">+B92-B92/(1+B121*$B$33+$B$34*B121^$B$35)</f>
        <v>8.1639309896409884E-2</v>
      </c>
      <c r="C94" s="274">
        <f t="shared" si="17"/>
        <v>0.17620002337157814</v>
      </c>
      <c r="D94" s="274">
        <f t="shared" si="17"/>
        <v>0.48536780229558474</v>
      </c>
      <c r="E94" s="274">
        <f t="shared" si="17"/>
        <v>1.0173967006799103</v>
      </c>
      <c r="F94" s="274">
        <f t="shared" si="17"/>
        <v>1.8049838688195905</v>
      </c>
      <c r="G94" s="274">
        <f t="shared" si="17"/>
        <v>2.8646509882452733</v>
      </c>
      <c r="H94" s="274">
        <f t="shared" si="17"/>
        <v>4.2090841772077283</v>
      </c>
      <c r="I94" s="274">
        <f t="shared" si="17"/>
        <v>5.8540388818119595</v>
      </c>
      <c r="J94" s="274">
        <f t="shared" si="17"/>
        <v>7.8151792535488767</v>
      </c>
      <c r="K94" s="274">
        <f t="shared" si="17"/>
        <v>10.107698802976756</v>
      </c>
      <c r="L94" s="274">
        <f t="shared" si="17"/>
        <v>12.74564563213778</v>
      </c>
      <c r="M94" s="274">
        <f t="shared" si="17"/>
        <v>15.830695663747974</v>
      </c>
      <c r="N94" s="274">
        <f t="shared" si="17"/>
        <v>19.379854182310851</v>
      </c>
      <c r="O94" s="274">
        <f t="shared" si="17"/>
        <v>23.406952886885165</v>
      </c>
      <c r="P94" s="274">
        <f t="shared" si="17"/>
        <v>27.925661105690665</v>
      </c>
      <c r="Q94" s="274">
        <f t="shared" si="17"/>
        <v>32.702826911801139</v>
      </c>
      <c r="R94" s="274">
        <f t="shared" si="17"/>
        <v>37.262535114568095</v>
      </c>
      <c r="S94" s="274">
        <f t="shared" si="17"/>
        <v>41.293208437424369</v>
      </c>
      <c r="T94" s="274">
        <f t="shared" si="17"/>
        <v>44.794853618851789</v>
      </c>
      <c r="U94" s="274">
        <f t="shared" si="17"/>
        <v>47.964100303103805</v>
      </c>
      <c r="V94" s="274">
        <f t="shared" si="17"/>
        <v>50.958235757937928</v>
      </c>
      <c r="W94" s="274">
        <f t="shared" si="17"/>
        <v>53.899997415436701</v>
      </c>
      <c r="X94" s="274">
        <f t="shared" si="17"/>
        <v>56.898856685268129</v>
      </c>
      <c r="Y94" s="274">
        <f t="shared" si="17"/>
        <v>60.070161473885264</v>
      </c>
      <c r="Z94" s="274">
        <f t="shared" si="17"/>
        <v>63.398239950188099</v>
      </c>
      <c r="AA94" s="274">
        <f t="shared" si="17"/>
        <v>67.802521219849496</v>
      </c>
      <c r="AB94" s="274">
        <f t="shared" si="17"/>
        <v>72.650867964298641</v>
      </c>
      <c r="AC94" s="274">
        <f t="shared" si="17"/>
        <v>76.389054958822271</v>
      </c>
      <c r="AD94" s="274">
        <f t="shared" si="17"/>
        <v>79.48837498877333</v>
      </c>
      <c r="AE94" s="274">
        <f t="shared" si="17"/>
        <v>82.211172594793197</v>
      </c>
      <c r="AF94" s="274">
        <f t="shared" si="17"/>
        <v>84.743130727095831</v>
      </c>
      <c r="AG94" s="274">
        <f t="shared" si="17"/>
        <v>87.212774988273395</v>
      </c>
      <c r="AH94" s="274">
        <f t="shared" si="17"/>
        <v>89.707253065320401</v>
      </c>
      <c r="AI94" s="274">
        <f t="shared" si="17"/>
        <v>92.284341717894222</v>
      </c>
      <c r="AJ94" s="274">
        <f t="shared" si="17"/>
        <v>94.981296037615266</v>
      </c>
      <c r="AK94" s="274">
        <f t="shared" si="17"/>
        <v>97.821251832154758</v>
      </c>
      <c r="AL94" s="274">
        <f t="shared" si="17"/>
        <v>100.81780350143936</v>
      </c>
      <c r="AM94" s="274">
        <f t="shared" si="17"/>
        <v>103.9782501364607</v>
      </c>
      <c r="AN94" s="274">
        <f t="shared" si="17"/>
        <v>107.30588164719302</v>
      </c>
      <c r="AO94" s="274">
        <f t="shared" si="17"/>
        <v>110.8015783174169</v>
      </c>
      <c r="AP94" s="274">
        <f t="shared" si="17"/>
        <v>114.46492189463834</v>
      </c>
      <c r="AQ94" s="274">
        <f t="shared" si="17"/>
        <v>118.29496057233973</v>
      </c>
      <c r="AR94" s="274">
        <f t="shared" si="17"/>
        <v>122.29072969314575</v>
      </c>
      <c r="AS94" s="274">
        <f t="shared" si="17"/>
        <v>126.451600845136</v>
      </c>
      <c r="AT94" s="274">
        <f t="shared" si="17"/>
        <v>130.77751116460968</v>
      </c>
      <c r="AU94" s="274">
        <f t="shared" si="17"/>
        <v>135.26910977274565</v>
      </c>
      <c r="AV94" s="274">
        <f t="shared" si="17"/>
        <v>139.92784765587567</v>
      </c>
      <c r="AW94" s="274">
        <f t="shared" si="17"/>
        <v>144.75602972176875</v>
      </c>
      <c r="AX94" s="274">
        <f t="shared" si="17"/>
        <v>149.75684235144854</v>
      </c>
      <c r="AY94" s="274">
        <f t="shared" si="17"/>
        <v>154.93436589614157</v>
      </c>
      <c r="AZ94" s="274">
        <f t="shared" si="17"/>
        <v>160.29357880136649</v>
      </c>
      <c r="BA94" s="274">
        <f t="shared" si="17"/>
        <v>165.84035806252632</v>
      </c>
      <c r="BB94" s="274">
        <f t="shared" si="17"/>
        <v>171.5814793061636</v>
      </c>
      <c r="BC94" s="274">
        <f t="shared" si="17"/>
        <v>177.5246187898656</v>
      </c>
      <c r="BD94" s="274">
        <f t="shared" si="17"/>
        <v>183.67835890802962</v>
      </c>
      <c r="BE94" s="274">
        <f t="shared" si="17"/>
        <v>190.05219829851103</v>
      </c>
      <c r="BF94" s="274">
        <f t="shared" si="17"/>
        <v>196.6565673080313</v>
      </c>
      <c r="BG94" s="274">
        <f t="shared" si="17"/>
        <v>203.50284934918909</v>
      </c>
      <c r="BH94" s="274">
        <f t="shared" si="17"/>
        <v>210.60340853865273</v>
      </c>
      <c r="BI94" s="274">
        <f t="shared" si="17"/>
        <v>217.97162392192513</v>
      </c>
    </row>
    <row r="95" spans="1:61" s="105" customFormat="1" ht="15">
      <c r="A95" s="106" t="s">
        <v>101</v>
      </c>
      <c r="B95" s="89">
        <f>+B92/(1+B93)</f>
        <v>55.224889922131162</v>
      </c>
      <c r="C95" s="89">
        <f t="shared" ref="C95:J95" si="18">+C92/(1+C93)</f>
        <v>86.086014309878465</v>
      </c>
      <c r="D95" s="89">
        <f t="shared" si="18"/>
        <v>120.3249863823829</v>
      </c>
      <c r="E95" s="89">
        <f t="shared" si="18"/>
        <v>157.26319039612318</v>
      </c>
      <c r="F95" s="89">
        <f t="shared" si="18"/>
        <v>196.75256471780438</v>
      </c>
      <c r="G95" s="89">
        <f t="shared" si="18"/>
        <v>238.8315003307691</v>
      </c>
      <c r="H95" s="89">
        <f t="shared" si="18"/>
        <v>283.59336037388653</v>
      </c>
      <c r="I95" s="89">
        <f t="shared" si="18"/>
        <v>331.1251729466166</v>
      </c>
      <c r="J95" s="89">
        <f t="shared" si="18"/>
        <v>381.32685072079084</v>
      </c>
      <c r="K95" s="89">
        <f>+K92/(1+K93)</f>
        <v>434.1129500111162</v>
      </c>
      <c r="L95" s="89">
        <f t="shared" ref="L95:BI95" si="19">+L92/(1+L93)</f>
        <v>489.33987006683964</v>
      </c>
      <c r="M95" s="89">
        <f t="shared" si="19"/>
        <v>546.75749476626822</v>
      </c>
      <c r="N95" s="89">
        <f t="shared" si="19"/>
        <v>606.14828376913863</v>
      </c>
      <c r="O95" s="89">
        <f t="shared" si="19"/>
        <v>667.30895452279276</v>
      </c>
      <c r="P95" s="89">
        <f t="shared" si="19"/>
        <v>730.05613007942213</v>
      </c>
      <c r="Q95" s="89">
        <f t="shared" si="19"/>
        <v>794.46330339258566</v>
      </c>
      <c r="R95" s="89">
        <f t="shared" si="19"/>
        <v>860.50417497270644</v>
      </c>
      <c r="S95" s="89">
        <f t="shared" si="19"/>
        <v>928.75364211184979</v>
      </c>
      <c r="T95" s="89">
        <f t="shared" si="19"/>
        <v>999.62727282534752</v>
      </c>
      <c r="U95" s="89">
        <f t="shared" si="19"/>
        <v>1072.9029647453897</v>
      </c>
      <c r="V95" s="89">
        <f t="shared" si="19"/>
        <v>1148.3246238141123</v>
      </c>
      <c r="W95" s="89">
        <f t="shared" si="19"/>
        <v>1225.7170421359615</v>
      </c>
      <c r="X95" s="89">
        <f t="shared" si="19"/>
        <v>1305.0477963431319</v>
      </c>
      <c r="Y95" s="89">
        <f t="shared" si="19"/>
        <v>1387.0017124576204</v>
      </c>
      <c r="Z95" s="89">
        <f t="shared" si="19"/>
        <v>1469.4856208051026</v>
      </c>
      <c r="AA95" s="89">
        <f t="shared" si="19"/>
        <v>1551.9771713961136</v>
      </c>
      <c r="AB95" s="89">
        <f t="shared" si="19"/>
        <v>1635.8480087507039</v>
      </c>
      <c r="AC95" s="89">
        <f t="shared" si="19"/>
        <v>1720.0624058483118</v>
      </c>
      <c r="AD95" s="89">
        <f t="shared" si="19"/>
        <v>1806.9006966213708</v>
      </c>
      <c r="AE95" s="89">
        <f t="shared" si="19"/>
        <v>1896.1078377873007</v>
      </c>
      <c r="AF95" s="89">
        <f t="shared" si="19"/>
        <v>1987.4795795087782</v>
      </c>
      <c r="AG95" s="89">
        <f t="shared" si="19"/>
        <v>2080.8725848832778</v>
      </c>
      <c r="AH95" s="89">
        <f t="shared" si="19"/>
        <v>2176.2015266824887</v>
      </c>
      <c r="AI95" s="89">
        <f t="shared" si="19"/>
        <v>2273.4311568542994</v>
      </c>
      <c r="AJ95" s="89">
        <f t="shared" si="19"/>
        <v>2372.5673379452055</v>
      </c>
      <c r="AK95" s="89">
        <f t="shared" si="19"/>
        <v>2473.6488341859281</v>
      </c>
      <c r="AL95" s="89">
        <f t="shared" si="19"/>
        <v>2576.7405136141761</v>
      </c>
      <c r="AM95" s="89">
        <f t="shared" si="19"/>
        <v>2681.9280526869852</v>
      </c>
      <c r="AN95" s="89">
        <f t="shared" si="19"/>
        <v>2789.3139920879762</v>
      </c>
      <c r="AO95" s="89">
        <f t="shared" si="19"/>
        <v>2899.014912600263</v>
      </c>
      <c r="AP95" s="89">
        <f t="shared" si="19"/>
        <v>3011.1594974720479</v>
      </c>
      <c r="AQ95" s="89">
        <f t="shared" si="19"/>
        <v>3125.887277200422</v>
      </c>
      <c r="AR95" s="89">
        <f t="shared" si="19"/>
        <v>3243.3478912997089</v>
      </c>
      <c r="AS95" s="89">
        <f t="shared" si="19"/>
        <v>3363.7007389435184</v>
      </c>
      <c r="AT95" s="89">
        <f t="shared" si="19"/>
        <v>3487.1149223334878</v>
      </c>
      <c r="AU95" s="89">
        <f t="shared" si="19"/>
        <v>3613.7694123430324</v>
      </c>
      <c r="AV95" s="89">
        <f t="shared" si="19"/>
        <v>3743.8533858795813</v>
      </c>
      <c r="AW95" s="89">
        <f t="shared" si="19"/>
        <v>3877.5666994583103</v>
      </c>
      <c r="AX95" s="89">
        <f t="shared" si="19"/>
        <v>4015.1204747036563</v>
      </c>
      <c r="AY95" s="89">
        <f t="shared" si="19"/>
        <v>4156.7377798021225</v>
      </c>
      <c r="AZ95" s="89">
        <f t="shared" si="19"/>
        <v>4302.6543970659695</v>
      </c>
      <c r="BA95" s="89">
        <f t="shared" si="19"/>
        <v>4453.1196713156951</v>
      </c>
      <c r="BB95" s="89">
        <f t="shared" si="19"/>
        <v>4608.3974371912254</v>
      </c>
      <c r="BC95" s="89">
        <f t="shared" si="19"/>
        <v>4768.7670260879395</v>
      </c>
      <c r="BD95" s="89">
        <f t="shared" si="19"/>
        <v>4934.5243554267754</v>
      </c>
      <c r="BE95" s="89">
        <f t="shared" si="19"/>
        <v>5105.9831045859983</v>
      </c>
      <c r="BF95" s="89">
        <f t="shared" si="19"/>
        <v>5283.4759831772126</v>
      </c>
      <c r="BG95" s="89">
        <f t="shared" si="19"/>
        <v>5467.3560985352642</v>
      </c>
      <c r="BH95" s="89">
        <f t="shared" si="19"/>
        <v>5657.9984303828223</v>
      </c>
      <c r="BI95" s="89">
        <f t="shared" si="19"/>
        <v>5855.8014216790671</v>
      </c>
    </row>
    <row r="96" spans="1:61" s="112" customFormat="1" ht="15">
      <c r="A96" s="110" t="s">
        <v>100</v>
      </c>
      <c r="B96" s="134">
        <f t="shared" ref="B96:BI96" si="20">(B37*(B133)^$B44)*(B82^(1-$B$44))</f>
        <v>5.6884223344671222E-8</v>
      </c>
      <c r="C96" s="111">
        <f t="shared" si="20"/>
        <v>2.8693013610969601E-7</v>
      </c>
      <c r="D96" s="111">
        <f t="shared" si="20"/>
        <v>7.5545582546729818E-5</v>
      </c>
      <c r="E96" s="111">
        <f t="shared" si="20"/>
        <v>6.3374836426093376E-4</v>
      </c>
      <c r="F96" s="111">
        <f t="shared" si="20"/>
        <v>1.8444568338871236E-3</v>
      </c>
      <c r="G96" s="111">
        <f t="shared" si="20"/>
        <v>2.890430050137388E-3</v>
      </c>
      <c r="H96" s="111">
        <f t="shared" si="20"/>
        <v>3.0525957318032425E-3</v>
      </c>
      <c r="I96" s="111">
        <f t="shared" si="20"/>
        <v>2.9562169763018456E-3</v>
      </c>
      <c r="J96" s="111">
        <f t="shared" si="20"/>
        <v>2.7643371130208739E-3</v>
      </c>
      <c r="K96" s="111">
        <f t="shared" si="20"/>
        <v>2.5337150375088174E-3</v>
      </c>
      <c r="L96" s="111">
        <f t="shared" si="20"/>
        <v>2.3146850483482155E-3</v>
      </c>
      <c r="M96" s="111">
        <f t="shared" si="20"/>
        <v>2.124908117310005E-3</v>
      </c>
      <c r="N96" s="111">
        <f t="shared" si="20"/>
        <v>1.9773261137419002E-3</v>
      </c>
      <c r="O96" s="111">
        <f t="shared" si="20"/>
        <v>1.8329357414993493E-3</v>
      </c>
      <c r="P96" s="111">
        <f t="shared" si="20"/>
        <v>1.6976674417520192E-3</v>
      </c>
      <c r="Q96" s="111">
        <f t="shared" si="20"/>
        <v>3.7022469484967683E-3</v>
      </c>
      <c r="R96" s="111">
        <f t="shared" si="20"/>
        <v>5.0557826578270116E-3</v>
      </c>
      <c r="S96" s="111">
        <f t="shared" si="20"/>
        <v>4.9259026141935417E-3</v>
      </c>
      <c r="T96" s="111">
        <f t="shared" si="20"/>
        <v>4.6407709004276862E-3</v>
      </c>
      <c r="U96" s="111">
        <f t="shared" si="20"/>
        <v>4.381196217862462E-3</v>
      </c>
      <c r="V96" s="111">
        <f t="shared" si="20"/>
        <v>4.140920805709776E-3</v>
      </c>
      <c r="W96" s="111">
        <f t="shared" si="20"/>
        <v>3.9365837750751104E-3</v>
      </c>
      <c r="X96" s="111">
        <f t="shared" si="20"/>
        <v>3.6771304192640751E-3</v>
      </c>
      <c r="Y96" s="111">
        <f t="shared" si="20"/>
        <v>3.506171529065078E-3</v>
      </c>
      <c r="Z96" s="111">
        <f t="shared" si="20"/>
        <v>3.2522419513849746E-3</v>
      </c>
      <c r="AA96" s="111">
        <f t="shared" si="20"/>
        <v>8.7907646991054744E-4</v>
      </c>
      <c r="AB96" s="111">
        <f t="shared" si="20"/>
        <v>4.6837208386210178E-3</v>
      </c>
      <c r="AC96" s="111">
        <f t="shared" si="20"/>
        <v>4.4926327434576373E-3</v>
      </c>
      <c r="AD96" s="111">
        <f t="shared" si="20"/>
        <v>4.3192208774573528E-3</v>
      </c>
      <c r="AE96" s="111">
        <f t="shared" si="20"/>
        <v>4.1614795226186298E-3</v>
      </c>
      <c r="AF96" s="111">
        <f t="shared" si="20"/>
        <v>4.0176738127693191E-3</v>
      </c>
      <c r="AG96" s="111">
        <f t="shared" si="20"/>
        <v>3.8862977407073227E-3</v>
      </c>
      <c r="AH96" s="111">
        <f t="shared" si="20"/>
        <v>3.7660394383618595E-3</v>
      </c>
      <c r="AI96" s="111">
        <f t="shared" si="20"/>
        <v>3.6557523486688481E-3</v>
      </c>
      <c r="AJ96" s="111">
        <f t="shared" si="20"/>
        <v>3.5544311917865474E-3</v>
      </c>
      <c r="AK96" s="111">
        <f t="shared" si="20"/>
        <v>3.4611918496668527E-3</v>
      </c>
      <c r="AL96" s="111">
        <f t="shared" si="20"/>
        <v>3.3752544664913064E-3</v>
      </c>
      <c r="AM96" s="111">
        <f t="shared" si="20"/>
        <v>3.295929199102543E-3</v>
      </c>
      <c r="AN96" s="111">
        <f t="shared" si="20"/>
        <v>3.2226041596531232E-3</v>
      </c>
      <c r="AO96" s="111">
        <f t="shared" si="20"/>
        <v>3.1547351786005238E-3</v>
      </c>
      <c r="AP96" s="111">
        <f t="shared" si="20"/>
        <v>3.0918370847517283E-3</v>
      </c>
      <c r="AQ96" s="111">
        <f t="shared" si="20"/>
        <v>3.0334762540320469E-3</v>
      </c>
      <c r="AR96" s="111">
        <f t="shared" si="20"/>
        <v>2.9792642228997314E-3</v>
      </c>
      <c r="AS96" s="111">
        <f t="shared" si="20"/>
        <v>2.9288521980838081E-3</v>
      </c>
      <c r="AT96" s="111">
        <f t="shared" si="20"/>
        <v>2.8819263233276905E-3</v>
      </c>
      <c r="AU96" s="111">
        <f t="shared" si="20"/>
        <v>2.8382035874374581E-3</v>
      </c>
      <c r="AV96" s="111">
        <f t="shared" si="20"/>
        <v>2.7974282772314737E-3</v>
      </c>
      <c r="AW96" s="111">
        <f t="shared" si="20"/>
        <v>2.759368894811997E-3</v>
      </c>
      <c r="AX96" s="111">
        <f t="shared" si="20"/>
        <v>2.723815471598738E-3</v>
      </c>
      <c r="AY96" s="111">
        <f t="shared" si="20"/>
        <v>2.6905772223110727E-3</v>
      </c>
      <c r="AZ96" s="111">
        <f t="shared" si="20"/>
        <v>2.6594804909847863E-3</v>
      </c>
      <c r="BA96" s="111">
        <f t="shared" si="20"/>
        <v>2.6303669485011113E-3</v>
      </c>
      <c r="BB96" s="111">
        <f t="shared" si="20"/>
        <v>2.6030920072640236E-3</v>
      </c>
      <c r="BC96" s="111">
        <f t="shared" si="20"/>
        <v>2.5775234238072193E-3</v>
      </c>
      <c r="BD96" s="111">
        <f t="shared" si="20"/>
        <v>2.5535400644234266E-3</v>
      </c>
      <c r="BE96" s="111">
        <f t="shared" si="20"/>
        <v>2.5310308125309953E-3</v>
      </c>
      <c r="BF96" s="111">
        <f t="shared" si="20"/>
        <v>2.5098935995441296E-3</v>
      </c>
      <c r="BG96" s="111">
        <f t="shared" si="20"/>
        <v>2.4900345435904065E-3</v>
      </c>
      <c r="BH96" s="111">
        <f t="shared" si="20"/>
        <v>2.471367182601404E-3</v>
      </c>
      <c r="BI96" s="111">
        <f t="shared" si="20"/>
        <v>2.4538117901545422E-3</v>
      </c>
    </row>
    <row r="97" spans="1:102" s="112" customFormat="1" ht="15">
      <c r="A97" s="110" t="s">
        <v>81</v>
      </c>
      <c r="B97" s="111">
        <f t="shared" ref="B97:BI97" si="21">+B92*B96</f>
        <v>3.1479729198941058E-6</v>
      </c>
      <c r="C97" s="111">
        <f t="shared" si="21"/>
        <v>2.4770280088600203E-5</v>
      </c>
      <c r="D97" s="111">
        <f t="shared" si="21"/>
        <v>9.1358587339008951E-3</v>
      </c>
      <c r="E97" s="111">
        <f t="shared" si="21"/>
        <v>0.10044146835194039</v>
      </c>
      <c r="F97" s="111">
        <f t="shared" si="21"/>
        <v>0.36684734233805499</v>
      </c>
      <c r="G97" s="111">
        <f t="shared" si="21"/>
        <v>0.70008874501466933</v>
      </c>
      <c r="H97" s="111">
        <f t="shared" si="21"/>
        <v>0.88085133413017636</v>
      </c>
      <c r="I97" s="111">
        <f t="shared" si="21"/>
        <v>0.99936227717369031</v>
      </c>
      <c r="J97" s="111">
        <f t="shared" si="21"/>
        <v>1.079984606804945</v>
      </c>
      <c r="K97" s="111">
        <f t="shared" si="21"/>
        <v>1.1309600340549706</v>
      </c>
      <c r="L97" s="111">
        <f t="shared" si="21"/>
        <v>1.168881321496037</v>
      </c>
      <c r="M97" s="111">
        <f t="shared" si="21"/>
        <v>1.2035944012993047</v>
      </c>
      <c r="N97" s="111">
        <f t="shared" si="21"/>
        <v>1.2467025086007197</v>
      </c>
      <c r="O97" s="111">
        <f t="shared" si="21"/>
        <v>1.2776544851608271</v>
      </c>
      <c r="P97" s="111">
        <f t="shared" si="21"/>
        <v>1.3003157733405313</v>
      </c>
      <c r="Q97" s="111">
        <f t="shared" si="21"/>
        <v>3.0989128116597771</v>
      </c>
      <c r="R97" s="111">
        <f t="shared" si="21"/>
        <v>4.6000311786702675</v>
      </c>
      <c r="S97" s="111">
        <f t="shared" si="21"/>
        <v>4.8505017696182522</v>
      </c>
      <c r="T97" s="111">
        <f t="shared" si="21"/>
        <v>4.9284447212434941</v>
      </c>
      <c r="U97" s="111">
        <f t="shared" si="21"/>
        <v>5.0021431227960145</v>
      </c>
      <c r="V97" s="111">
        <f t="shared" si="21"/>
        <v>5.0677944245796871</v>
      </c>
      <c r="W97" s="111">
        <f t="shared" si="21"/>
        <v>5.1500746862463238</v>
      </c>
      <c r="X97" s="111">
        <f t="shared" si="21"/>
        <v>5.1299965447297025</v>
      </c>
      <c r="Y97" s="111">
        <f t="shared" si="21"/>
        <v>5.2074401410290587</v>
      </c>
      <c r="Z97" s="111">
        <f t="shared" si="21"/>
        <v>5.1270170236154629</v>
      </c>
      <c r="AA97" s="111">
        <f t="shared" si="21"/>
        <v>1.4673628997686847</v>
      </c>
      <c r="AB97" s="111">
        <f t="shared" si="21"/>
        <v>8.2635320763849389</v>
      </c>
      <c r="AC97" s="111">
        <f t="shared" si="21"/>
        <v>8.3525780100763658</v>
      </c>
      <c r="AD97" s="111">
        <f t="shared" si="21"/>
        <v>8.4511064815891679</v>
      </c>
      <c r="AE97" s="111">
        <f t="shared" si="21"/>
        <v>8.5588430355176968</v>
      </c>
      <c r="AF97" s="111">
        <f t="shared" si="21"/>
        <v>8.6754601986275137</v>
      </c>
      <c r="AG97" s="111">
        <f t="shared" si="21"/>
        <v>8.8007034367486501</v>
      </c>
      <c r="AH97" s="111">
        <f t="shared" si="21"/>
        <v>8.9344282127502499</v>
      </c>
      <c r="AI97" s="111">
        <f t="shared" si="21"/>
        <v>9.0765980438912663</v>
      </c>
      <c r="AJ97" s="111">
        <f t="shared" si="21"/>
        <v>9.2272686050353467</v>
      </c>
      <c r="AK97" s="111">
        <f t="shared" si="21"/>
        <v>9.386569449756303</v>
      </c>
      <c r="AL97" s="111">
        <f t="shared" si="21"/>
        <v>9.554688019403784</v>
      </c>
      <c r="AM97" s="111">
        <f t="shared" si="21"/>
        <v>9.7318573040762892</v>
      </c>
      <c r="AN97" s="111">
        <f t="shared" si="21"/>
        <v>9.9183470845040542</v>
      </c>
      <c r="AO97" s="111">
        <f t="shared" si="21"/>
        <v>10.114458169719807</v>
      </c>
      <c r="AP97" s="111">
        <f t="shared" si="21"/>
        <v>10.32051895138458</v>
      </c>
      <c r="AQ97" s="111">
        <f t="shared" si="21"/>
        <v>10.536883670260453</v>
      </c>
      <c r="AR97" s="111">
        <f t="shared" si="21"/>
        <v>10.763931914714972</v>
      </c>
      <c r="AS97" s="111">
        <f t="shared" si="21"/>
        <v>11.002068994111927</v>
      </c>
      <c r="AT97" s="111">
        <f t="shared" si="21"/>
        <v>11.251726933141473</v>
      </c>
      <c r="AU97" s="111">
        <f t="shared" si="21"/>
        <v>11.513365913058498</v>
      </c>
      <c r="AV97" s="111">
        <f t="shared" si="21"/>
        <v>11.787476044845484</v>
      </c>
      <c r="AW97" s="111">
        <f t="shared" si="21"/>
        <v>12.074579401666089</v>
      </c>
      <c r="AX97" s="111">
        <f t="shared" si="21"/>
        <v>12.375232267771036</v>
      </c>
      <c r="AY97" s="111">
        <f t="shared" si="21"/>
        <v>12.690027581744351</v>
      </c>
      <c r="AZ97" s="111">
        <f t="shared" si="21"/>
        <v>13.019597566332878</v>
      </c>
      <c r="BA97" s="111">
        <f t="shared" si="21"/>
        <v>13.364616547085046</v>
      </c>
      <c r="BB97" s="111">
        <f t="shared" si="21"/>
        <v>13.725803969065968</v>
      </c>
      <c r="BC97" s="111">
        <f t="shared" si="21"/>
        <v>14.103927626028128</v>
      </c>
      <c r="BD97" s="111">
        <f t="shared" si="21"/>
        <v>14.499807120299634</v>
      </c>
      <c r="BE97" s="111">
        <f t="shared" si="21"/>
        <v>14.914317574791031</v>
      </c>
      <c r="BF97" s="111">
        <f t="shared" si="21"/>
        <v>15.348393621252013</v>
      </c>
      <c r="BG97" s="111">
        <f t="shared" si="21"/>
        <v>15.803033691461232</v>
      </c>
      <c r="BH97" s="111">
        <f t="shared" si="21"/>
        <v>16.279304640569197</v>
      </c>
      <c r="BI97" s="111">
        <f t="shared" si="21"/>
        <v>16.778346734451823</v>
      </c>
    </row>
    <row r="98" spans="1:102" s="91" customFormat="1" ht="15">
      <c r="A98" s="118" t="s">
        <v>102</v>
      </c>
      <c r="B98" s="109">
        <f>+B95-B97</f>
        <v>55.224886774158243</v>
      </c>
      <c r="C98" s="91">
        <f t="shared" ref="C98:BI98" si="22">+C95-C97</f>
        <v>86.085989539598373</v>
      </c>
      <c r="D98" s="91">
        <f t="shared" si="22"/>
        <v>120.315850523649</v>
      </c>
      <c r="E98" s="91">
        <f t="shared" si="22"/>
        <v>157.16274892777125</v>
      </c>
      <c r="F98" s="91">
        <f t="shared" si="22"/>
        <v>196.38571737546633</v>
      </c>
      <c r="G98" s="91">
        <f t="shared" si="22"/>
        <v>238.13141158575442</v>
      </c>
      <c r="H98" s="91">
        <f t="shared" si="22"/>
        <v>282.71250903975636</v>
      </c>
      <c r="I98" s="91">
        <f t="shared" si="22"/>
        <v>330.1258106694429</v>
      </c>
      <c r="J98" s="91">
        <f t="shared" si="22"/>
        <v>380.2468661139859</v>
      </c>
      <c r="K98" s="91">
        <f t="shared" si="22"/>
        <v>432.98198997706123</v>
      </c>
      <c r="L98" s="91">
        <f t="shared" si="22"/>
        <v>488.17098874534361</v>
      </c>
      <c r="M98" s="91">
        <f t="shared" si="22"/>
        <v>545.55390036496897</v>
      </c>
      <c r="N98" s="91">
        <f t="shared" si="22"/>
        <v>604.90158126053791</v>
      </c>
      <c r="O98" s="91">
        <f t="shared" si="22"/>
        <v>666.03130003763192</v>
      </c>
      <c r="P98" s="91">
        <f t="shared" si="22"/>
        <v>728.75581430608156</v>
      </c>
      <c r="Q98" s="91">
        <f t="shared" si="22"/>
        <v>791.36439058092583</v>
      </c>
      <c r="R98" s="91">
        <f t="shared" si="22"/>
        <v>855.90414379403614</v>
      </c>
      <c r="S98" s="91">
        <f t="shared" si="22"/>
        <v>923.9031403422315</v>
      </c>
      <c r="T98" s="91">
        <f t="shared" si="22"/>
        <v>994.698828104104</v>
      </c>
      <c r="U98" s="91">
        <f t="shared" si="22"/>
        <v>1067.9008216225936</v>
      </c>
      <c r="V98" s="91">
        <f t="shared" si="22"/>
        <v>1143.2568293895326</v>
      </c>
      <c r="W98" s="91">
        <f t="shared" si="22"/>
        <v>1220.5669674497151</v>
      </c>
      <c r="X98" s="91">
        <f t="shared" si="22"/>
        <v>1299.9177997984023</v>
      </c>
      <c r="Y98" s="91">
        <f t="shared" si="22"/>
        <v>1381.7942723165913</v>
      </c>
      <c r="Z98" s="91">
        <f t="shared" si="22"/>
        <v>1464.3586037814871</v>
      </c>
      <c r="AA98" s="91">
        <f t="shared" si="22"/>
        <v>1550.5098084963449</v>
      </c>
      <c r="AB98" s="91">
        <f t="shared" si="22"/>
        <v>1627.5844766743189</v>
      </c>
      <c r="AC98" s="91">
        <f t="shared" si="22"/>
        <v>1711.7098278382355</v>
      </c>
      <c r="AD98" s="91">
        <f t="shared" si="22"/>
        <v>1798.4495901397815</v>
      </c>
      <c r="AE98" s="91">
        <f t="shared" si="22"/>
        <v>1887.5489947517831</v>
      </c>
      <c r="AF98" s="91">
        <f t="shared" si="22"/>
        <v>1978.8041193101508</v>
      </c>
      <c r="AG98" s="91">
        <f t="shared" si="22"/>
        <v>2072.071881446529</v>
      </c>
      <c r="AH98" s="91">
        <f t="shared" si="22"/>
        <v>2167.2670984697384</v>
      </c>
      <c r="AI98" s="91">
        <f t="shared" si="22"/>
        <v>2264.354558810408</v>
      </c>
      <c r="AJ98" s="91">
        <f t="shared" si="22"/>
        <v>2363.34006934017</v>
      </c>
      <c r="AK98" s="91">
        <f t="shared" si="22"/>
        <v>2464.2622647361718</v>
      </c>
      <c r="AL98" s="91">
        <f t="shared" si="22"/>
        <v>2567.1858255947723</v>
      </c>
      <c r="AM98" s="91">
        <f t="shared" si="22"/>
        <v>2672.1961953829091</v>
      </c>
      <c r="AN98" s="91">
        <f t="shared" si="22"/>
        <v>2779.3956450034721</v>
      </c>
      <c r="AO98" s="91">
        <f t="shared" si="22"/>
        <v>2888.900454430543</v>
      </c>
      <c r="AP98" s="91">
        <f t="shared" si="22"/>
        <v>3000.8389785206632</v>
      </c>
      <c r="AQ98" s="91">
        <f t="shared" si="22"/>
        <v>3115.3503935301615</v>
      </c>
      <c r="AR98" s="91">
        <f t="shared" si="22"/>
        <v>3232.5839593849937</v>
      </c>
      <c r="AS98" s="91">
        <f t="shared" si="22"/>
        <v>3352.6986699494064</v>
      </c>
      <c r="AT98" s="91">
        <f t="shared" si="22"/>
        <v>3475.8631954003463</v>
      </c>
      <c r="AU98" s="91">
        <f t="shared" si="22"/>
        <v>3602.256046429974</v>
      </c>
      <c r="AV98" s="91">
        <f t="shared" si="22"/>
        <v>3732.065909834736</v>
      </c>
      <c r="AW98" s="91">
        <f t="shared" si="22"/>
        <v>3865.4921200566441</v>
      </c>
      <c r="AX98" s="91">
        <f t="shared" si="22"/>
        <v>4002.7452424358853</v>
      </c>
      <c r="AY98" s="91">
        <f t="shared" si="22"/>
        <v>4144.0477522203782</v>
      </c>
      <c r="AZ98" s="91">
        <f t="shared" si="22"/>
        <v>4289.6347994996368</v>
      </c>
      <c r="BA98" s="91">
        <f t="shared" si="22"/>
        <v>4439.7550547686096</v>
      </c>
      <c r="BB98" s="91">
        <f t="shared" si="22"/>
        <v>4594.6716332221595</v>
      </c>
      <c r="BC98" s="91">
        <f t="shared" si="22"/>
        <v>4754.6630984619114</v>
      </c>
      <c r="BD98" s="91">
        <f t="shared" si="22"/>
        <v>4920.0245483064755</v>
      </c>
      <c r="BE98" s="91">
        <f t="shared" si="22"/>
        <v>5091.068787011207</v>
      </c>
      <c r="BF98" s="91">
        <f t="shared" si="22"/>
        <v>5268.1275895559602</v>
      </c>
      <c r="BG98" s="91">
        <f t="shared" si="22"/>
        <v>5451.5530648438025</v>
      </c>
      <c r="BH98" s="91">
        <f t="shared" si="22"/>
        <v>5641.7191257422528</v>
      </c>
      <c r="BI98" s="91">
        <f t="shared" si="22"/>
        <v>5839.0230749446155</v>
      </c>
    </row>
    <row r="99" spans="1:102" s="89" customFormat="1" ht="15">
      <c r="A99" s="113"/>
      <c r="B99" s="72"/>
      <c r="C99" s="72"/>
      <c r="D99" s="72"/>
      <c r="E99" s="72"/>
      <c r="F99" s="72"/>
      <c r="G99" s="72"/>
    </row>
    <row r="100" spans="1:102">
      <c r="A100" s="86" t="s">
        <v>45</v>
      </c>
    </row>
    <row r="101" spans="1:102" s="94" customFormat="1" ht="15">
      <c r="A101" s="114" t="s">
        <v>46</v>
      </c>
      <c r="B101" s="94">
        <f t="shared" ref="B101:BI101" si="23">(B132/100)*B98</f>
        <v>13.559919862006778</v>
      </c>
      <c r="C101" s="94">
        <f t="shared" si="23"/>
        <v>19.888993693729724</v>
      </c>
      <c r="D101" s="94">
        <f t="shared" si="23"/>
        <v>26.976450019137054</v>
      </c>
      <c r="E101" s="94">
        <f t="shared" si="23"/>
        <v>34.772292634715754</v>
      </c>
      <c r="F101" s="94">
        <f t="shared" si="23"/>
        <v>43.252466819570323</v>
      </c>
      <c r="G101" s="94">
        <f t="shared" si="23"/>
        <v>52.438577307996511</v>
      </c>
      <c r="H101" s="94">
        <f t="shared" si="23"/>
        <v>62.380104591762681</v>
      </c>
      <c r="I101" s="94">
        <f t="shared" si="23"/>
        <v>73.046091159494523</v>
      </c>
      <c r="J101" s="94">
        <f t="shared" si="23"/>
        <v>84.395937144382358</v>
      </c>
      <c r="K101" s="94">
        <f t="shared" si="23"/>
        <v>96.398416929506737</v>
      </c>
      <c r="L101" s="94">
        <f t="shared" si="23"/>
        <v>109.01691330807976</v>
      </c>
      <c r="M101" s="94">
        <f t="shared" si="23"/>
        <v>122.17231250672566</v>
      </c>
      <c r="N101" s="94">
        <f t="shared" si="23"/>
        <v>135.80868662975297</v>
      </c>
      <c r="O101" s="94">
        <f t="shared" si="23"/>
        <v>149.88108283602668</v>
      </c>
      <c r="P101" s="94">
        <f t="shared" si="23"/>
        <v>164.34397234134963</v>
      </c>
      <c r="Q101" s="94">
        <f t="shared" si="23"/>
        <v>178.80769117458826</v>
      </c>
      <c r="R101" s="94">
        <f t="shared" si="23"/>
        <v>193.73098085873517</v>
      </c>
      <c r="S101" s="94">
        <f t="shared" si="23"/>
        <v>209.45994046248677</v>
      </c>
      <c r="T101" s="94">
        <f t="shared" si="23"/>
        <v>225.84998854860228</v>
      </c>
      <c r="U101" s="94">
        <f t="shared" si="23"/>
        <v>242.82998557095843</v>
      </c>
      <c r="V101" s="94">
        <f t="shared" si="23"/>
        <v>260.39464135041669</v>
      </c>
      <c r="W101" s="94">
        <f t="shared" si="23"/>
        <v>278.64868040497021</v>
      </c>
      <c r="X101" s="94">
        <f t="shared" si="23"/>
        <v>298.38664211154588</v>
      </c>
      <c r="Y101" s="94">
        <f t="shared" si="23"/>
        <v>317.18078871560772</v>
      </c>
      <c r="Z101" s="94">
        <f t="shared" si="23"/>
        <v>336.13282831981621</v>
      </c>
      <c r="AA101" s="94">
        <f t="shared" si="23"/>
        <v>355.90820849594542</v>
      </c>
      <c r="AB101" s="94">
        <f t="shared" si="23"/>
        <v>373.60013596478535</v>
      </c>
      <c r="AC101" s="94">
        <f t="shared" si="23"/>
        <v>392.91049624614203</v>
      </c>
      <c r="AD101" s="94">
        <f t="shared" si="23"/>
        <v>412.82097552008224</v>
      </c>
      <c r="AE101" s="94">
        <f t="shared" si="23"/>
        <v>433.27309346202918</v>
      </c>
      <c r="AF101" s="94">
        <f t="shared" si="23"/>
        <v>454.22004118185043</v>
      </c>
      <c r="AG101" s="94">
        <f t="shared" si="23"/>
        <v>475.62897516632876</v>
      </c>
      <c r="AH101" s="94">
        <f t="shared" si="23"/>
        <v>497.48034235050028</v>
      </c>
      <c r="AI101" s="94">
        <f t="shared" si="23"/>
        <v>519.76606017564507</v>
      </c>
      <c r="AJ101" s="94">
        <f t="shared" si="23"/>
        <v>542.48746156675872</v>
      </c>
      <c r="AK101" s="94">
        <f t="shared" si="23"/>
        <v>565.65341483196403</v>
      </c>
      <c r="AL101" s="94">
        <f t="shared" si="23"/>
        <v>589.27876693001508</v>
      </c>
      <c r="AM101" s="94">
        <f t="shared" si="23"/>
        <v>613.38313078504757</v>
      </c>
      <c r="AN101" s="94">
        <f t="shared" si="23"/>
        <v>637.98998193628665</v>
      </c>
      <c r="AO101" s="94">
        <f t="shared" si="23"/>
        <v>663.12601160299016</v>
      </c>
      <c r="AP101" s="94">
        <f t="shared" si="23"/>
        <v>688.82068270554237</v>
      </c>
      <c r="AQ101" s="94">
        <f t="shared" si="23"/>
        <v>715.10594213765796</v>
      </c>
      <c r="AR101" s="94">
        <f t="shared" si="23"/>
        <v>742.01605142580775</v>
      </c>
      <c r="AS101" s="94">
        <f t="shared" si="23"/>
        <v>769.58750645094369</v>
      </c>
      <c r="AT101" s="94">
        <f t="shared" si="23"/>
        <v>797.85902422096535</v>
      </c>
      <c r="AU101" s="94">
        <f t="shared" si="23"/>
        <v>826.87158056220812</v>
      </c>
      <c r="AV101" s="94">
        <f t="shared" si="23"/>
        <v>856.668487151465</v>
      </c>
      <c r="AW101" s="94">
        <f t="shared" si="23"/>
        <v>887.29549975484554</v>
      </c>
      <c r="AX101" s="94">
        <f t="shared" si="23"/>
        <v>918.80095210915465</v>
      </c>
      <c r="AY101" s="94">
        <f t="shared" si="23"/>
        <v>951.23591178357981</v>
      </c>
      <c r="AZ101" s="94">
        <f t="shared" si="23"/>
        <v>984.6543557646761</v>
      </c>
      <c r="BA101" s="94">
        <f t="shared" si="23"/>
        <v>1019.1133645493729</v>
      </c>
      <c r="BB101" s="94">
        <f t="shared" si="23"/>
        <v>1054.673334310025</v>
      </c>
      <c r="BC101" s="94">
        <f t="shared" si="23"/>
        <v>1091.3982072879928</v>
      </c>
      <c r="BD101" s="94">
        <f t="shared" si="23"/>
        <v>1129.3557210334529</v>
      </c>
      <c r="BE101" s="94">
        <f t="shared" si="23"/>
        <v>1168.617677479888</v>
      </c>
      <c r="BF101" s="94">
        <f t="shared" si="23"/>
        <v>1209.2602331521111</v>
      </c>
      <c r="BG101" s="94">
        <f t="shared" si="23"/>
        <v>1251.3642120785798</v>
      </c>
      <c r="BH101" s="94">
        <f t="shared" si="23"/>
        <v>1295.0154432286329</v>
      </c>
      <c r="BI101" s="94">
        <f t="shared" si="23"/>
        <v>1340.3051245353818</v>
      </c>
    </row>
    <row r="102" spans="1:102" s="94" customFormat="1" ht="15">
      <c r="A102" s="114" t="s">
        <v>47</v>
      </c>
      <c r="B102" s="248">
        <f>+B13</f>
        <v>97.3</v>
      </c>
      <c r="C102" s="94">
        <f>+B102*(1-$B$10)^10+10*B101</f>
        <v>169.52561084179777</v>
      </c>
      <c r="D102" s="94">
        <f>+C102*(1-$B$10)^10+10*C101</f>
        <v>257.99986248261496</v>
      </c>
      <c r="E102" s="94">
        <f t="shared" ref="E102:BI102" si="24">+D102*(1-$B$10)^10+10*D101</f>
        <v>359.72348978782327</v>
      </c>
      <c r="F102" s="94">
        <f t="shared" si="24"/>
        <v>473.15075163370409</v>
      </c>
      <c r="G102" s="94">
        <f t="shared" si="24"/>
        <v>597.50213420748582</v>
      </c>
      <c r="H102" s="94">
        <f t="shared" si="24"/>
        <v>732.72188519185227</v>
      </c>
      <c r="I102" s="94">
        <f t="shared" si="24"/>
        <v>879.28536987345319</v>
      </c>
      <c r="J102" s="94">
        <f t="shared" si="24"/>
        <v>1037.0487627651726</v>
      </c>
      <c r="K102" s="94">
        <f t="shared" si="24"/>
        <v>1205.555916352419</v>
      </c>
      <c r="L102" s="94">
        <f t="shared" si="24"/>
        <v>1384.3355256621551</v>
      </c>
      <c r="M102" s="94">
        <f t="shared" si="24"/>
        <v>1572.8570847436915</v>
      </c>
      <c r="N102" s="94">
        <f t="shared" si="24"/>
        <v>1770.1444798759208</v>
      </c>
      <c r="O102" s="94">
        <f t="shared" si="24"/>
        <v>1975.2980822922918</v>
      </c>
      <c r="P102" s="94">
        <f t="shared" si="24"/>
        <v>2187.5546824264648</v>
      </c>
      <c r="Q102" s="94">
        <f t="shared" si="24"/>
        <v>2406.1928777154071</v>
      </c>
      <c r="R102" s="94">
        <f t="shared" si="24"/>
        <v>2627.064490927421</v>
      </c>
      <c r="S102" s="94">
        <f t="shared" si="24"/>
        <v>2853.3105573260259</v>
      </c>
      <c r="T102" s="94">
        <f t="shared" si="24"/>
        <v>3089.4872788741686</v>
      </c>
      <c r="U102" s="94">
        <f t="shared" si="24"/>
        <v>3335.7374905926617</v>
      </c>
      <c r="V102" s="94">
        <f t="shared" si="24"/>
        <v>3591.3996005125227</v>
      </c>
      <c r="W102" s="94">
        <f t="shared" si="24"/>
        <v>3856.1900239866372</v>
      </c>
      <c r="X102" s="94">
        <f t="shared" si="24"/>
        <v>4131.0571263425445</v>
      </c>
      <c r="Y102" s="94">
        <f t="shared" si="24"/>
        <v>4424.276975892566</v>
      </c>
      <c r="Z102" s="94">
        <f t="shared" si="24"/>
        <v>4714.4578816806434</v>
      </c>
      <c r="AA102" s="94">
        <f t="shared" si="24"/>
        <v>5005.1581032997201</v>
      </c>
      <c r="AB102" s="94">
        <f t="shared" si="24"/>
        <v>5304.2728048718764</v>
      </c>
      <c r="AC102" s="94">
        <f t="shared" si="24"/>
        <v>5585.4869271154321</v>
      </c>
      <c r="AD102" s="94">
        <f t="shared" si="24"/>
        <v>5876.6438314069728</v>
      </c>
      <c r="AE102" s="94">
        <f t="shared" si="24"/>
        <v>6177.2687593590945</v>
      </c>
      <c r="AF102" s="94">
        <f t="shared" si="24"/>
        <v>6486.6113697120836</v>
      </c>
      <c r="AG102" s="94">
        <f t="shared" si="24"/>
        <v>6803.9419457446384</v>
      </c>
      <c r="AH102" s="94">
        <f t="shared" si="24"/>
        <v>7128.6776158364883</v>
      </c>
      <c r="AI102" s="94">
        <f t="shared" si="24"/>
        <v>7460.4196145706574</v>
      </c>
      <c r="AJ102" s="94">
        <f t="shared" si="24"/>
        <v>7798.948075456392</v>
      </c>
      <c r="AK102" s="94">
        <f t="shared" si="24"/>
        <v>8144.19966503862</v>
      </c>
      <c r="AL102" s="94">
        <f t="shared" si="24"/>
        <v>8496.2409833882502</v>
      </c>
      <c r="AM102" s="94">
        <f t="shared" si="24"/>
        <v>8855.2437221016571</v>
      </c>
      <c r="AN102" s="94">
        <f t="shared" si="24"/>
        <v>9221.4638755782016</v>
      </c>
      <c r="AO102" s="94">
        <f t="shared" si="24"/>
        <v>9595.2254589379754</v>
      </c>
      <c r="AP102" s="94">
        <f t="shared" si="24"/>
        <v>9976.9083614602023</v>
      </c>
      <c r="AQ102" s="94">
        <f t="shared" si="24"/>
        <v>10366.939671550015</v>
      </c>
      <c r="AR102" s="94">
        <f t="shared" si="24"/>
        <v>10765.787774663448</v>
      </c>
      <c r="AS102" s="94">
        <f t="shared" si="24"/>
        <v>11173.958601975381</v>
      </c>
      <c r="AT102" s="94">
        <f t="shared" si="24"/>
        <v>11591.993519588192</v>
      </c>
      <c r="AU102" s="94">
        <f t="shared" si="24"/>
        <v>12020.468460268974</v>
      </c>
      <c r="AV102" s="94">
        <f t="shared" si="24"/>
        <v>12459.993997619917</v>
      </c>
      <c r="AW102" s="94">
        <f t="shared" si="24"/>
        <v>12911.216142260128</v>
      </c>
      <c r="AX102" s="94">
        <f t="shared" si="24"/>
        <v>13374.817701825657</v>
      </c>
      <c r="AY102" s="94">
        <f t="shared" si="24"/>
        <v>13851.520093985986</v>
      </c>
      <c r="AZ102" s="94">
        <f t="shared" si="24"/>
        <v>14342.085537220639</v>
      </c>
      <c r="BA102" s="94">
        <f t="shared" si="24"/>
        <v>14847.319570545626</v>
      </c>
      <c r="BB102" s="94">
        <f t="shared" si="24"/>
        <v>15368.073873017784</v>
      </c>
      <c r="BC102" s="94">
        <f t="shared" si="24"/>
        <v>15905.249368485658</v>
      </c>
      <c r="BD102" s="94">
        <f t="shared" si="24"/>
        <v>16459.799612085018</v>
      </c>
      <c r="BE102" s="94">
        <f t="shared" si="24"/>
        <v>17032.734463434921</v>
      </c>
      <c r="BF102" s="94">
        <f t="shared" si="24"/>
        <v>17625.124058146881</v>
      </c>
      <c r="BG102" s="94">
        <f t="shared" si="24"/>
        <v>18238.10309468475</v>
      </c>
      <c r="BH102" s="94">
        <f t="shared" si="24"/>
        <v>18872.875458223461</v>
      </c>
      <c r="BI102" s="94">
        <f t="shared" si="24"/>
        <v>19530.71920726126</v>
      </c>
    </row>
    <row r="103" spans="1:102" s="94" customFormat="1">
      <c r="A103" s="86" t="s">
        <v>126</v>
      </c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</row>
    <row r="104" spans="1:102" s="115" customFormat="1" ht="15">
      <c r="A104" s="116" t="s">
        <v>127</v>
      </c>
      <c r="B104" s="75">
        <f t="shared" ref="B104:BI104" si="25">+B16</f>
        <v>1.4999999999999999E-2</v>
      </c>
      <c r="C104" s="75">
        <f t="shared" si="25"/>
        <v>1.4999999999999999E-2</v>
      </c>
      <c r="D104" s="75">
        <f t="shared" si="25"/>
        <v>1.4999999999999999E-2</v>
      </c>
      <c r="E104" s="75">
        <f t="shared" si="25"/>
        <v>1.4999999999999999E-2</v>
      </c>
      <c r="F104" s="75">
        <f t="shared" si="25"/>
        <v>1.4999999999999999E-2</v>
      </c>
      <c r="G104" s="75">
        <f t="shared" si="25"/>
        <v>1.4999999999999999E-2</v>
      </c>
      <c r="H104" s="75">
        <f t="shared" si="25"/>
        <v>1.4999999999999999E-2</v>
      </c>
      <c r="I104" s="75">
        <f t="shared" si="25"/>
        <v>1.4999999999999999E-2</v>
      </c>
      <c r="J104" s="75">
        <f t="shared" si="25"/>
        <v>1.4999999999999999E-2</v>
      </c>
      <c r="K104" s="75">
        <f t="shared" si="25"/>
        <v>1.4999999999999999E-2</v>
      </c>
      <c r="L104" s="75">
        <f t="shared" si="25"/>
        <v>1.4999999999999999E-2</v>
      </c>
      <c r="M104" s="75">
        <f t="shared" si="25"/>
        <v>1.4999999999999999E-2</v>
      </c>
      <c r="N104" s="75">
        <f t="shared" si="25"/>
        <v>1.4999999999999999E-2</v>
      </c>
      <c r="O104" s="75">
        <f t="shared" si="25"/>
        <v>1.4999999999999999E-2</v>
      </c>
      <c r="P104" s="75">
        <f t="shared" si="25"/>
        <v>1.4999999999999999E-2</v>
      </c>
      <c r="Q104" s="75">
        <f t="shared" si="25"/>
        <v>1.4999999999999999E-2</v>
      </c>
      <c r="R104" s="75">
        <f t="shared" si="25"/>
        <v>1.4999999999999999E-2</v>
      </c>
      <c r="S104" s="75">
        <f t="shared" si="25"/>
        <v>1.4999999999999999E-2</v>
      </c>
      <c r="T104" s="75">
        <f t="shared" si="25"/>
        <v>1.4999999999999999E-2</v>
      </c>
      <c r="U104" s="75">
        <f t="shared" si="25"/>
        <v>1.4999999999999999E-2</v>
      </c>
      <c r="V104" s="75">
        <f t="shared" si="25"/>
        <v>1.4999999999999999E-2</v>
      </c>
      <c r="W104" s="75">
        <f t="shared" si="25"/>
        <v>1.4999999999999999E-2</v>
      </c>
      <c r="X104" s="75">
        <f t="shared" si="25"/>
        <v>1.4999999999999999E-2</v>
      </c>
      <c r="Y104" s="75">
        <f t="shared" si="25"/>
        <v>1.4999999999999999E-2</v>
      </c>
      <c r="Z104" s="75">
        <f t="shared" si="25"/>
        <v>1.4999999999999999E-2</v>
      </c>
      <c r="AA104" s="75">
        <f t="shared" si="25"/>
        <v>1.4999999999999999E-2</v>
      </c>
      <c r="AB104" s="75">
        <f t="shared" si="25"/>
        <v>1.4999999999999999E-2</v>
      </c>
      <c r="AC104" s="75">
        <f t="shared" si="25"/>
        <v>1.4999999999999999E-2</v>
      </c>
      <c r="AD104" s="75">
        <f t="shared" si="25"/>
        <v>1.4999999999999999E-2</v>
      </c>
      <c r="AE104" s="75">
        <f t="shared" si="25"/>
        <v>1.4999999999999999E-2</v>
      </c>
      <c r="AF104" s="75">
        <f t="shared" si="25"/>
        <v>1.4999999999999999E-2</v>
      </c>
      <c r="AG104" s="75">
        <f t="shared" si="25"/>
        <v>1.4999999999999999E-2</v>
      </c>
      <c r="AH104" s="75">
        <f t="shared" si="25"/>
        <v>1.4999999999999999E-2</v>
      </c>
      <c r="AI104" s="75">
        <f t="shared" si="25"/>
        <v>1.4999999999999999E-2</v>
      </c>
      <c r="AJ104" s="75">
        <f t="shared" si="25"/>
        <v>1.4999999999999999E-2</v>
      </c>
      <c r="AK104" s="75">
        <f t="shared" si="25"/>
        <v>1.4999999999999999E-2</v>
      </c>
      <c r="AL104" s="75">
        <f t="shared" si="25"/>
        <v>1.4999999999999999E-2</v>
      </c>
      <c r="AM104" s="75">
        <f t="shared" si="25"/>
        <v>1.4999999999999999E-2</v>
      </c>
      <c r="AN104" s="75">
        <f t="shared" si="25"/>
        <v>1.4999999999999999E-2</v>
      </c>
      <c r="AO104" s="75">
        <f t="shared" si="25"/>
        <v>1.4999999999999999E-2</v>
      </c>
      <c r="AP104" s="75">
        <f t="shared" si="25"/>
        <v>1.4999999999999999E-2</v>
      </c>
      <c r="AQ104" s="75">
        <f t="shared" si="25"/>
        <v>1.4999999999999999E-2</v>
      </c>
      <c r="AR104" s="75">
        <f t="shared" si="25"/>
        <v>1.4999999999999999E-2</v>
      </c>
      <c r="AS104" s="75">
        <f t="shared" si="25"/>
        <v>1.4999999999999999E-2</v>
      </c>
      <c r="AT104" s="75">
        <f t="shared" si="25"/>
        <v>1.4999999999999999E-2</v>
      </c>
      <c r="AU104" s="75">
        <f t="shared" si="25"/>
        <v>1.4999999999999999E-2</v>
      </c>
      <c r="AV104" s="75">
        <f t="shared" si="25"/>
        <v>1.4999999999999999E-2</v>
      </c>
      <c r="AW104" s="75">
        <f t="shared" si="25"/>
        <v>1.4999999999999999E-2</v>
      </c>
      <c r="AX104" s="75">
        <f t="shared" si="25"/>
        <v>1.4999999999999999E-2</v>
      </c>
      <c r="AY104" s="75">
        <f t="shared" si="25"/>
        <v>1.4999999999999999E-2</v>
      </c>
      <c r="AZ104" s="75">
        <f t="shared" si="25"/>
        <v>1.4999999999999999E-2</v>
      </c>
      <c r="BA104" s="75">
        <f t="shared" si="25"/>
        <v>1.4999999999999999E-2</v>
      </c>
      <c r="BB104" s="75">
        <f t="shared" si="25"/>
        <v>1.4999999999999999E-2</v>
      </c>
      <c r="BC104" s="75">
        <f t="shared" si="25"/>
        <v>1.4999999999999999E-2</v>
      </c>
      <c r="BD104" s="75">
        <f t="shared" si="25"/>
        <v>1.4999999999999999E-2</v>
      </c>
      <c r="BE104" s="75">
        <f t="shared" si="25"/>
        <v>1.4999999999999999E-2</v>
      </c>
      <c r="BF104" s="75">
        <f t="shared" si="25"/>
        <v>1.4999999999999999E-2</v>
      </c>
      <c r="BG104" s="75">
        <f t="shared" si="25"/>
        <v>1.4999999999999999E-2</v>
      </c>
      <c r="BH104" s="75">
        <f t="shared" si="25"/>
        <v>1.4999999999999999E-2</v>
      </c>
      <c r="BI104" s="75">
        <f t="shared" si="25"/>
        <v>1.4999999999999999E-2</v>
      </c>
    </row>
    <row r="105" spans="1:102" s="115" customFormat="1" ht="15">
      <c r="A105" s="116" t="s">
        <v>142</v>
      </c>
      <c r="B105" s="75">
        <f>+$B$9*B92/B102</f>
        <v>0.17062692702980473</v>
      </c>
      <c r="C105" s="75">
        <f t="shared" ref="C105:BI105" si="26">+$B$9*C92/C102</f>
        <v>0.152770918534891</v>
      </c>
      <c r="D105" s="75">
        <f t="shared" si="26"/>
        <v>0.14061837708017771</v>
      </c>
      <c r="E105" s="75">
        <f t="shared" si="26"/>
        <v>0.1321747989144233</v>
      </c>
      <c r="F105" s="75">
        <f t="shared" si="26"/>
        <v>0.12610682794175421</v>
      </c>
      <c r="G105" s="75">
        <f t="shared" si="26"/>
        <v>0.12161087854287787</v>
      </c>
      <c r="H105" s="75">
        <f t="shared" si="26"/>
        <v>0.11814501863504022</v>
      </c>
      <c r="I105" s="75">
        <f t="shared" si="26"/>
        <v>0.11533949699605368</v>
      </c>
      <c r="J105" s="75">
        <f t="shared" si="26"/>
        <v>0.11301826553676796</v>
      </c>
      <c r="K105" s="75">
        <f t="shared" si="26"/>
        <v>0.11107680649613572</v>
      </c>
      <c r="L105" s="75">
        <f t="shared" si="26"/>
        <v>0.10943554446277329</v>
      </c>
      <c r="M105" s="75">
        <f t="shared" si="26"/>
        <v>0.10803687040802716</v>
      </c>
      <c r="N105" s="75">
        <f t="shared" si="26"/>
        <v>0.10685554680465652</v>
      </c>
      <c r="O105" s="75">
        <f t="shared" si="26"/>
        <v>0.10586558375881666</v>
      </c>
      <c r="P105" s="75">
        <f t="shared" si="26"/>
        <v>0.10504092748538434</v>
      </c>
      <c r="Q105" s="75">
        <f t="shared" si="26"/>
        <v>0.10436017324861785</v>
      </c>
      <c r="R105" s="75">
        <f t="shared" si="26"/>
        <v>0.10390175897793894</v>
      </c>
      <c r="S105" s="75">
        <f t="shared" si="26"/>
        <v>0.10353163135287378</v>
      </c>
      <c r="T105" s="75">
        <f t="shared" si="26"/>
        <v>0.10312277800741636</v>
      </c>
      <c r="U105" s="75">
        <f t="shared" si="26"/>
        <v>0.1026816404371463</v>
      </c>
      <c r="V105" s="75">
        <f t="shared" si="26"/>
        <v>0.10223028918519445</v>
      </c>
      <c r="W105" s="75">
        <f t="shared" si="26"/>
        <v>0.10177869005970978</v>
      </c>
      <c r="X105" s="75">
        <f t="shared" si="26"/>
        <v>0.10131368061800614</v>
      </c>
      <c r="Y105" s="75">
        <f t="shared" si="26"/>
        <v>0.1007094153554171</v>
      </c>
      <c r="Z105" s="75">
        <f t="shared" si="26"/>
        <v>0.1003162771075331</v>
      </c>
      <c r="AA105" s="75">
        <f t="shared" si="26"/>
        <v>0.10004936417330072</v>
      </c>
      <c r="AB105" s="75">
        <f t="shared" si="26"/>
        <v>9.9786115715360404E-2</v>
      </c>
      <c r="AC105" s="75">
        <f t="shared" si="26"/>
        <v>9.9857304212138565E-2</v>
      </c>
      <c r="AD105" s="75">
        <f t="shared" si="26"/>
        <v>9.988494728620273E-2</v>
      </c>
      <c r="AE105" s="75">
        <f t="shared" si="26"/>
        <v>9.9883110300106617E-2</v>
      </c>
      <c r="AF105" s="75">
        <f t="shared" si="26"/>
        <v>9.9866820460536965E-2</v>
      </c>
      <c r="AG105" s="75">
        <f t="shared" si="26"/>
        <v>9.9848598127728297E-2</v>
      </c>
      <c r="AH105" s="75">
        <f t="shared" si="26"/>
        <v>9.9837610908006705E-2</v>
      </c>
      <c r="AI105" s="75">
        <f t="shared" si="26"/>
        <v>9.9839945434460689E-2</v>
      </c>
      <c r="AJ105" s="75">
        <f t="shared" si="26"/>
        <v>9.9859244851473392E-2</v>
      </c>
      <c r="AK105" s="75">
        <f t="shared" si="26"/>
        <v>9.9897372998537043E-2</v>
      </c>
      <c r="AL105" s="75">
        <f t="shared" si="26"/>
        <v>9.9954976878806612E-2</v>
      </c>
      <c r="AM105" s="75">
        <f t="shared" si="26"/>
        <v>0.10003191763710011</v>
      </c>
      <c r="AN105" s="75">
        <f t="shared" si="26"/>
        <v>0.10012758100373113</v>
      </c>
      <c r="AO105" s="75">
        <f t="shared" si="26"/>
        <v>0.10024109102810368</v>
      </c>
      <c r="AP105" s="75">
        <f t="shared" si="26"/>
        <v>0.10037145162546433</v>
      </c>
      <c r="AQ105" s="75">
        <f t="shared" si="26"/>
        <v>0.100517636693276</v>
      </c>
      <c r="AR105" s="75">
        <f t="shared" si="26"/>
        <v>0.10067864481605668</v>
      </c>
      <c r="AS105" s="75">
        <f t="shared" si="26"/>
        <v>0.10085353027106289</v>
      </c>
      <c r="AT105" s="75">
        <f t="shared" si="26"/>
        <v>0.10104141859636016</v>
      </c>
      <c r="AU105" s="75">
        <f t="shared" si="26"/>
        <v>0.10124151239677021</v>
      </c>
      <c r="AV105" s="75">
        <f t="shared" si="26"/>
        <v>0.10145309120367886</v>
      </c>
      <c r="AW105" s="75">
        <f t="shared" si="26"/>
        <v>0.10167550790464529</v>
      </c>
      <c r="AX105" s="75">
        <f t="shared" si="26"/>
        <v>0.10190818336843326</v>
      </c>
      <c r="AY105" s="75">
        <f t="shared" si="26"/>
        <v>0.10215060029136959</v>
      </c>
      <c r="AZ105" s="75">
        <f t="shared" si="26"/>
        <v>0.10240229689278584</v>
      </c>
      <c r="BA105" s="75">
        <f t="shared" si="26"/>
        <v>0.10266286082674395</v>
      </c>
      <c r="BB105" s="75">
        <f t="shared" si="26"/>
        <v>0.10293192350939029</v>
      </c>
      <c r="BC105" s="75">
        <f t="shared" si="26"/>
        <v>0.10320915495523345</v>
      </c>
      <c r="BD105" s="75">
        <f t="shared" si="26"/>
        <v>0.10349425915035972</v>
      </c>
      <c r="BE105" s="75">
        <f t="shared" si="26"/>
        <v>0.10378696995192223</v>
      </c>
      <c r="BF105" s="75">
        <f t="shared" si="26"/>
        <v>0.10408704748172053</v>
      </c>
      <c r="BG105" s="75">
        <f t="shared" si="26"/>
        <v>0.10439427497102313</v>
      </c>
      <c r="BH105" s="75">
        <f t="shared" si="26"/>
        <v>0.10470845600986937</v>
      </c>
      <c r="BI105" s="75">
        <f t="shared" si="26"/>
        <v>0.10502941215420485</v>
      </c>
    </row>
    <row r="106" spans="1:102" s="115" customFormat="1" ht="15">
      <c r="A106" s="116" t="s">
        <v>143</v>
      </c>
      <c r="B106" s="75">
        <f>+$B$9*B92/B102*(1-(1-$B$10)^10)/$B$10/10</f>
        <v>0.11113299627399587</v>
      </c>
      <c r="C106" s="75">
        <f t="shared" ref="C106:BI106" si="27">+$B$9*C92/C102*(1-(1-$B$10)^10)/$B$10/10</f>
        <v>9.9502992967501008E-2</v>
      </c>
      <c r="D106" s="75">
        <f t="shared" si="27"/>
        <v>9.158778071046772E-2</v>
      </c>
      <c r="E106" s="75">
        <f t="shared" si="27"/>
        <v>8.6088296208410992E-2</v>
      </c>
      <c r="F106" s="75">
        <f t="shared" si="27"/>
        <v>8.2136095889064231E-2</v>
      </c>
      <c r="G106" s="75">
        <f t="shared" si="27"/>
        <v>7.9207787113356631E-2</v>
      </c>
      <c r="H106" s="75">
        <f t="shared" si="27"/>
        <v>7.6950397831788947E-2</v>
      </c>
      <c r="I106" s="75">
        <f t="shared" si="27"/>
        <v>7.5123101101551029E-2</v>
      </c>
      <c r="J106" s="75">
        <f t="shared" si="27"/>
        <v>7.361123300660008E-2</v>
      </c>
      <c r="K106" s="75">
        <f t="shared" si="27"/>
        <v>7.2346718875773555E-2</v>
      </c>
      <c r="L106" s="75">
        <f t="shared" si="27"/>
        <v>7.1277729527999295E-2</v>
      </c>
      <c r="M106" s="75">
        <f t="shared" si="27"/>
        <v>7.0366742960870379E-2</v>
      </c>
      <c r="N106" s="75">
        <f t="shared" si="27"/>
        <v>6.959732142877631E-2</v>
      </c>
      <c r="O106" s="75">
        <f t="shared" si="27"/>
        <v>6.8952537153516541E-2</v>
      </c>
      <c r="P106" s="75">
        <f t="shared" si="27"/>
        <v>6.841542074312329E-2</v>
      </c>
      <c r="Q106" s="75">
        <f t="shared" si="27"/>
        <v>6.7972030831724012E-2</v>
      </c>
      <c r="R106" s="75">
        <f t="shared" si="27"/>
        <v>6.767345573386499E-2</v>
      </c>
      <c r="S106" s="75">
        <f t="shared" si="27"/>
        <v>6.7432383631745488E-2</v>
      </c>
      <c r="T106" s="75">
        <f t="shared" si="27"/>
        <v>6.7166088633011822E-2</v>
      </c>
      <c r="U106" s="75">
        <f t="shared" si="27"/>
        <v>6.6878766222613031E-2</v>
      </c>
      <c r="V106" s="75">
        <f t="shared" si="27"/>
        <v>6.6584791421128914E-2</v>
      </c>
      <c r="W106" s="75">
        <f t="shared" si="27"/>
        <v>6.629065517426877E-2</v>
      </c>
      <c r="X106" s="75">
        <f t="shared" si="27"/>
        <v>6.598778449933014E-2</v>
      </c>
      <c r="Y106" s="75">
        <f t="shared" si="27"/>
        <v>6.5594213505907245E-2</v>
      </c>
      <c r="Z106" s="75">
        <f t="shared" si="27"/>
        <v>6.5338154089039105E-2</v>
      </c>
      <c r="AA106" s="75">
        <f t="shared" si="27"/>
        <v>6.516430794035738E-2</v>
      </c>
      <c r="AB106" s="75">
        <f t="shared" si="27"/>
        <v>6.4992848544090431E-2</v>
      </c>
      <c r="AC106" s="75">
        <f t="shared" si="27"/>
        <v>6.5039215146858911E-2</v>
      </c>
      <c r="AD106" s="75">
        <f t="shared" si="27"/>
        <v>6.505721967697882E-2</v>
      </c>
      <c r="AE106" s="75">
        <f t="shared" si="27"/>
        <v>6.5056023208329178E-2</v>
      </c>
      <c r="AF106" s="75">
        <f t="shared" si="27"/>
        <v>6.5045413284610137E-2</v>
      </c>
      <c r="AG106" s="75">
        <f t="shared" si="27"/>
        <v>6.5033544686380201E-2</v>
      </c>
      <c r="AH106" s="75">
        <f t="shared" si="27"/>
        <v>6.5026388473292174E-2</v>
      </c>
      <c r="AI106" s="75">
        <f t="shared" si="27"/>
        <v>6.5027909000703793E-2</v>
      </c>
      <c r="AJ106" s="75">
        <f t="shared" si="27"/>
        <v>6.5040479127097678E-2</v>
      </c>
      <c r="AK106" s="75">
        <f t="shared" si="27"/>
        <v>6.5065312811319276E-2</v>
      </c>
      <c r="AL106" s="75">
        <f t="shared" si="27"/>
        <v>6.5102831460472743E-2</v>
      </c>
      <c r="AM106" s="75">
        <f t="shared" si="27"/>
        <v>6.5152944635184354E-2</v>
      </c>
      <c r="AN106" s="75">
        <f t="shared" si="27"/>
        <v>6.5215252248363748E-2</v>
      </c>
      <c r="AO106" s="75">
        <f t="shared" si="27"/>
        <v>6.5289183774502352E-2</v>
      </c>
      <c r="AP106" s="75">
        <f t="shared" si="27"/>
        <v>6.5374090442124805E-2</v>
      </c>
      <c r="AQ106" s="75">
        <f t="shared" si="27"/>
        <v>6.5469303928525985E-2</v>
      </c>
      <c r="AR106" s="75">
        <f t="shared" si="27"/>
        <v>6.5574171990212066E-2</v>
      </c>
      <c r="AS106" s="75">
        <f t="shared" si="27"/>
        <v>6.5688078657570537E-2</v>
      </c>
      <c r="AT106" s="75">
        <f t="shared" si="27"/>
        <v>6.5810454374690158E-2</v>
      </c>
      <c r="AU106" s="75">
        <f t="shared" si="27"/>
        <v>6.5940779780899544E-2</v>
      </c>
      <c r="AV106" s="75">
        <f t="shared" si="27"/>
        <v>6.6078585619457064E-2</v>
      </c>
      <c r="AW106" s="75">
        <f t="shared" si="27"/>
        <v>6.6223450412078333E-2</v>
      </c>
      <c r="AX106" s="75">
        <f t="shared" si="27"/>
        <v>6.6374996958103172E-2</v>
      </c>
      <c r="AY106" s="75">
        <f t="shared" si="27"/>
        <v>6.6532888326496203E-2</v>
      </c>
      <c r="AZ106" s="75">
        <f t="shared" si="27"/>
        <v>6.6696823749552173E-2</v>
      </c>
      <c r="BA106" s="75">
        <f t="shared" si="27"/>
        <v>6.6866534657471458E-2</v>
      </c>
      <c r="BB106" s="75">
        <f t="shared" si="27"/>
        <v>6.7041780983643551E-2</v>
      </c>
      <c r="BC106" s="75">
        <f t="shared" si="27"/>
        <v>6.7222347801403431E-2</v>
      </c>
      <c r="BD106" s="75">
        <f t="shared" si="27"/>
        <v>6.7408042310507121E-2</v>
      </c>
      <c r="BE106" s="75">
        <f t="shared" si="27"/>
        <v>6.7598691166380398E-2</v>
      </c>
      <c r="BF106" s="75">
        <f t="shared" si="27"/>
        <v>6.7794138131179571E-2</v>
      </c>
      <c r="BG106" s="75">
        <f t="shared" si="27"/>
        <v>6.7994242018756285E-2</v>
      </c>
      <c r="BH106" s="75">
        <f t="shared" si="27"/>
        <v>6.819887490306864E-2</v>
      </c>
      <c r="BI106" s="75">
        <f t="shared" si="27"/>
        <v>6.8407920559656693E-2</v>
      </c>
    </row>
    <row r="107" spans="1:102" s="115" customFormat="1" ht="15">
      <c r="A107" s="116" t="s">
        <v>141</v>
      </c>
      <c r="B107" s="75">
        <f>+C148</f>
        <v>6.4077799219410148E-2</v>
      </c>
      <c r="C107" s="75">
        <f t="shared" ref="C107:BI107" si="28">+D148</f>
        <v>5.6530590373695899E-2</v>
      </c>
      <c r="D107" s="75">
        <f t="shared" si="28"/>
        <v>5.0900402155450442E-2</v>
      </c>
      <c r="E107" s="75">
        <f t="shared" si="28"/>
        <v>4.6522073599441383E-2</v>
      </c>
      <c r="F107" s="75">
        <f t="shared" si="28"/>
        <v>4.3152044929253508E-2</v>
      </c>
      <c r="G107" s="75">
        <f t="shared" si="28"/>
        <v>4.0542812449350318E-2</v>
      </c>
      <c r="H107" s="75">
        <f t="shared" si="28"/>
        <v>3.8329179519597023E-2</v>
      </c>
      <c r="I107" s="75">
        <f t="shared" si="28"/>
        <v>3.639301800552075E-2</v>
      </c>
      <c r="J107" s="75">
        <f t="shared" si="28"/>
        <v>3.4716843642217166E-2</v>
      </c>
      <c r="K107" s="75">
        <f t="shared" si="28"/>
        <v>3.3237135662472106E-2</v>
      </c>
      <c r="L107" s="75">
        <f t="shared" si="28"/>
        <v>3.1907789203802661E-2</v>
      </c>
      <c r="M107" s="75">
        <f t="shared" si="28"/>
        <v>3.07150014548081E-2</v>
      </c>
      <c r="N107" s="75">
        <f t="shared" si="28"/>
        <v>2.9651595969530042E-2</v>
      </c>
      <c r="O107" s="75">
        <f t="shared" si="28"/>
        <v>2.8696652607390405E-2</v>
      </c>
      <c r="P107" s="75">
        <f t="shared" si="28"/>
        <v>2.7537512244608653E-2</v>
      </c>
      <c r="Q107" s="75">
        <f t="shared" si="28"/>
        <v>2.6926544602253744E-2</v>
      </c>
      <c r="R107" s="75">
        <f t="shared" si="28"/>
        <v>2.6633018849261392E-2</v>
      </c>
      <c r="S107" s="75">
        <f t="shared" si="28"/>
        <v>2.6235207927501447E-2</v>
      </c>
      <c r="T107" s="75">
        <f t="shared" si="28"/>
        <v>2.5801952221445434E-2</v>
      </c>
      <c r="U107" s="75">
        <f t="shared" si="28"/>
        <v>2.5359742980239908E-2</v>
      </c>
      <c r="V107" s="75">
        <f t="shared" si="28"/>
        <v>2.4906087360351714E-2</v>
      </c>
      <c r="W107" s="75">
        <f t="shared" si="28"/>
        <v>2.4386199929096852E-2</v>
      </c>
      <c r="X107" s="75">
        <f t="shared" si="28"/>
        <v>2.4342430546509197E-2</v>
      </c>
      <c r="Y107" s="75">
        <f t="shared" si="28"/>
        <v>2.3874314734636748E-2</v>
      </c>
      <c r="Z107" s="75">
        <f t="shared" si="28"/>
        <v>2.3741013017674062E-2</v>
      </c>
      <c r="AA107" s="75">
        <f t="shared" si="28"/>
        <v>2.2413075133352001E-2</v>
      </c>
      <c r="AB107" s="75">
        <f t="shared" si="28"/>
        <v>2.2701829172354637E-2</v>
      </c>
      <c r="AC107" s="75">
        <f t="shared" si="28"/>
        <v>2.2554021018036385E-2</v>
      </c>
      <c r="AD107" s="75">
        <f t="shared" si="28"/>
        <v>2.2388690601954364E-2</v>
      </c>
      <c r="AE107" s="75">
        <f t="shared" si="28"/>
        <v>2.2213772669984033E-2</v>
      </c>
      <c r="AF107" s="75">
        <f t="shared" si="28"/>
        <v>2.203635389313563E-2</v>
      </c>
      <c r="AG107" s="75">
        <f t="shared" si="28"/>
        <v>2.1861849426897173E-2</v>
      </c>
      <c r="AH107" s="75">
        <f t="shared" si="28"/>
        <v>2.1693995826650658E-2</v>
      </c>
      <c r="AI107" s="75">
        <f t="shared" si="28"/>
        <v>2.1535139413007442E-2</v>
      </c>
      <c r="AJ107" s="75">
        <f t="shared" si="28"/>
        <v>2.1386582710701374E-2</v>
      </c>
      <c r="AK107" s="75">
        <f t="shared" si="28"/>
        <v>2.1248893910016164E-2</v>
      </c>
      <c r="AL107" s="75">
        <f t="shared" si="28"/>
        <v>2.1122151376279819E-2</v>
      </c>
      <c r="AM107" s="75">
        <f t="shared" si="28"/>
        <v>2.1006123904261154E-2</v>
      </c>
      <c r="AN107" s="75">
        <f t="shared" si="28"/>
        <v>2.0900397531347759E-2</v>
      </c>
      <c r="AO107" s="75">
        <f t="shared" si="28"/>
        <v>2.0804461545562702E-2</v>
      </c>
      <c r="AP107" s="75">
        <f t="shared" si="28"/>
        <v>2.0717764901625246E-2</v>
      </c>
      <c r="AQ107" s="75">
        <f t="shared" si="28"/>
        <v>2.0639751921909477E-2</v>
      </c>
      <c r="AR107" s="75">
        <f t="shared" si="28"/>
        <v>2.0569883883820417E-2</v>
      </c>
      <c r="AS107" s="75">
        <f t="shared" si="28"/>
        <v>2.0507651213317102E-2</v>
      </c>
      <c r="AT107" s="75">
        <f t="shared" si="28"/>
        <v>2.0452579567907803E-2</v>
      </c>
      <c r="AU107" s="75">
        <f t="shared" si="28"/>
        <v>2.0404232046417503E-2</v>
      </c>
      <c r="AV107" s="75">
        <f t="shared" si="28"/>
        <v>2.0362209024066935E-2</v>
      </c>
      <c r="AW107" s="75">
        <f t="shared" si="28"/>
        <v>2.032614660068166E-2</v>
      </c>
      <c r="AX107" s="75">
        <f t="shared" si="28"/>
        <v>2.0295714302427159E-2</v>
      </c>
      <c r="AY107" s="75">
        <f t="shared" si="28"/>
        <v>2.027061244410544E-2</v>
      </c>
      <c r="AZ107" s="75">
        <f t="shared" si="28"/>
        <v>2.0250569404137497E-2</v>
      </c>
      <c r="BA107" s="75">
        <f t="shared" si="28"/>
        <v>2.0235338962644844E-2</v>
      </c>
      <c r="BB107" s="75">
        <f t="shared" si="28"/>
        <v>2.0224697787128099E-2</v>
      </c>
      <c r="BC107" s="75">
        <f t="shared" si="28"/>
        <v>2.0218443108161566E-2</v>
      </c>
      <c r="BD107" s="75">
        <f t="shared" si="28"/>
        <v>2.0216390601220713E-2</v>
      </c>
      <c r="BE107" s="75">
        <f t="shared" si="28"/>
        <v>2.0218372474822832E-2</v>
      </c>
      <c r="BF107" s="75">
        <f t="shared" si="28"/>
        <v>2.0224235755927689E-2</v>
      </c>
      <c r="BG107" s="75">
        <f t="shared" si="28"/>
        <v>2.0233840758642652E-2</v>
      </c>
      <c r="BH107" s="75">
        <f t="shared" si="28"/>
        <v>1.4999999999999902E-2</v>
      </c>
      <c r="BI107" s="75">
        <f t="shared" si="28"/>
        <v>0</v>
      </c>
    </row>
    <row r="108" spans="1:102">
      <c r="A108" s="86" t="s">
        <v>7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1:102" s="94" customFormat="1" ht="15">
      <c r="A109" s="114" t="s">
        <v>48</v>
      </c>
      <c r="B109" s="94">
        <f t="shared" ref="B109:BM109" si="29">+B110+B52</f>
        <v>9.5896907537688438</v>
      </c>
      <c r="C109" s="94">
        <f t="shared" si="29"/>
        <v>11.708567838183232</v>
      </c>
      <c r="D109" s="94">
        <f t="shared" si="29"/>
        <v>12.880652274003438</v>
      </c>
      <c r="E109" s="94">
        <f t="shared" si="29"/>
        <v>13.296125505074199</v>
      </c>
      <c r="F109" s="94">
        <f t="shared" si="29"/>
        <v>13.376457643957687</v>
      </c>
      <c r="G109" s="94">
        <f t="shared" si="29"/>
        <v>13.539452995457856</v>
      </c>
      <c r="H109" s="94">
        <f t="shared" si="29"/>
        <v>13.991712181976235</v>
      </c>
      <c r="I109" s="94">
        <f t="shared" si="29"/>
        <v>14.491406527741747</v>
      </c>
      <c r="J109" s="94">
        <f t="shared" si="29"/>
        <v>15.001249555733024</v>
      </c>
      <c r="K109" s="94">
        <f t="shared" si="29"/>
        <v>15.514973551664969</v>
      </c>
      <c r="L109" s="94">
        <f t="shared" si="29"/>
        <v>15.992340728991259</v>
      </c>
      <c r="M109" s="94">
        <f t="shared" si="29"/>
        <v>16.428467869075135</v>
      </c>
      <c r="N109" s="94">
        <f t="shared" si="29"/>
        <v>16.806940923235668</v>
      </c>
      <c r="O109" s="94">
        <f t="shared" si="29"/>
        <v>17.193216426730856</v>
      </c>
      <c r="P109" s="94">
        <f t="shared" si="29"/>
        <v>17.581000834728307</v>
      </c>
      <c r="Q109" s="94">
        <f t="shared" si="29"/>
        <v>12.041122176489409</v>
      </c>
      <c r="R109" s="94">
        <f t="shared" si="29"/>
        <v>7.0910277015991152</v>
      </c>
      <c r="S109" s="94">
        <f t="shared" si="29"/>
        <v>3.593743531291107</v>
      </c>
      <c r="T109" s="94">
        <f t="shared" si="29"/>
        <v>3.5852561787238226</v>
      </c>
      <c r="U109" s="94">
        <f t="shared" si="29"/>
        <v>3.5914174582077463</v>
      </c>
      <c r="V109" s="94">
        <f t="shared" si="29"/>
        <v>3.6180818072021155</v>
      </c>
      <c r="W109" s="94">
        <f t="shared" si="29"/>
        <v>3.6278393349524531</v>
      </c>
      <c r="X109" s="94">
        <f t="shared" si="29"/>
        <v>3.80742599802121</v>
      </c>
      <c r="Y109" s="94">
        <f t="shared" si="29"/>
        <v>3.8528150641450529</v>
      </c>
      <c r="Z109" s="94">
        <f t="shared" si="29"/>
        <v>4.1536079825040115</v>
      </c>
      <c r="AA109" s="94">
        <f t="shared" si="29"/>
        <v>12.945074614769206</v>
      </c>
      <c r="AB109" s="94">
        <f t="shared" si="29"/>
        <v>4.8357032784585308E-3</v>
      </c>
      <c r="AC109" s="94">
        <f t="shared" si="29"/>
        <v>3.8685626227668241E-3</v>
      </c>
      <c r="AD109" s="94">
        <f t="shared" si="29"/>
        <v>3.0948500982134605E-3</v>
      </c>
      <c r="AE109" s="94">
        <f t="shared" si="29"/>
        <v>2.4758800785707686E-3</v>
      </c>
      <c r="AF109" s="94">
        <f t="shared" si="29"/>
        <v>1.9807040628566147E-3</v>
      </c>
      <c r="AG109" s="94">
        <f t="shared" si="29"/>
        <v>1.5845632502852923E-3</v>
      </c>
      <c r="AH109" s="94">
        <f t="shared" si="29"/>
        <v>1.2676506002282338E-3</v>
      </c>
      <c r="AI109" s="94">
        <f t="shared" si="29"/>
        <v>1.0141204801825871E-3</v>
      </c>
      <c r="AJ109" s="94">
        <f t="shared" si="29"/>
        <v>8.1129638414606997E-4</v>
      </c>
      <c r="AK109" s="94">
        <f t="shared" si="29"/>
        <v>6.4903710731685591E-4</v>
      </c>
      <c r="AL109" s="94">
        <f t="shared" si="29"/>
        <v>5.1922968585348486E-4</v>
      </c>
      <c r="AM109" s="94">
        <f t="shared" si="29"/>
        <v>4.1538374868278793E-4</v>
      </c>
      <c r="AN109" s="94">
        <f t="shared" si="29"/>
        <v>3.323069989462303E-4</v>
      </c>
      <c r="AO109" s="94">
        <f t="shared" si="29"/>
        <v>2.6584559915698429E-4</v>
      </c>
      <c r="AP109" s="94">
        <f t="shared" si="29"/>
        <v>2.1267647932558749E-4</v>
      </c>
      <c r="AQ109" s="94">
        <f t="shared" si="29"/>
        <v>1.7014118346046997E-4</v>
      </c>
      <c r="AR109" s="94">
        <f t="shared" si="29"/>
        <v>1.3611294676837599E-4</v>
      </c>
      <c r="AS109" s="94">
        <f t="shared" si="29"/>
        <v>1.088903574147008E-4</v>
      </c>
      <c r="AT109" s="94">
        <f t="shared" si="29"/>
        <v>8.7112285931760679E-5</v>
      </c>
      <c r="AU109" s="94">
        <f t="shared" si="29"/>
        <v>6.9689828745408551E-5</v>
      </c>
      <c r="AV109" s="94">
        <f t="shared" si="29"/>
        <v>5.5751862996326834E-5</v>
      </c>
      <c r="AW109" s="94">
        <f t="shared" si="29"/>
        <v>4.4601490397061476E-5</v>
      </c>
      <c r="AX109" s="94">
        <f t="shared" si="29"/>
        <v>3.5681192317649184E-5</v>
      </c>
      <c r="AY109" s="94">
        <f t="shared" si="29"/>
        <v>2.854495385411935E-5</v>
      </c>
      <c r="AZ109" s="94">
        <f t="shared" si="29"/>
        <v>2.283596308329548E-5</v>
      </c>
      <c r="BA109" s="94">
        <f t="shared" si="29"/>
        <v>1.8268770466636385E-5</v>
      </c>
      <c r="BB109" s="94">
        <f t="shared" si="29"/>
        <v>1.4615016373309114E-5</v>
      </c>
      <c r="BC109" s="94">
        <f t="shared" si="29"/>
        <v>1.1692013098647291E-5</v>
      </c>
      <c r="BD109" s="94">
        <f t="shared" si="29"/>
        <v>9.3536104789178345E-6</v>
      </c>
      <c r="BE109" s="94">
        <f t="shared" si="29"/>
        <v>7.4828883831342681E-6</v>
      </c>
      <c r="BF109" s="94">
        <f t="shared" si="29"/>
        <v>5.9863107065074145E-6</v>
      </c>
      <c r="BG109" s="94">
        <f t="shared" si="29"/>
        <v>4.7890485652059316E-6</v>
      </c>
      <c r="BH109" s="94">
        <f t="shared" si="29"/>
        <v>3.831238852164746E-6</v>
      </c>
      <c r="BI109" s="94">
        <f t="shared" si="29"/>
        <v>3.0649910817317971E-6</v>
      </c>
      <c r="BJ109" s="94" t="e">
        <f t="shared" si="29"/>
        <v>#REF!</v>
      </c>
      <c r="BK109" s="94">
        <f t="shared" si="29"/>
        <v>0</v>
      </c>
      <c r="BL109" s="94">
        <f t="shared" si="29"/>
        <v>0</v>
      </c>
      <c r="BM109" s="94">
        <f t="shared" si="29"/>
        <v>0</v>
      </c>
      <c r="BN109" s="94">
        <f t="shared" ref="BN109:CX109" si="30">+BN110+BN52</f>
        <v>0</v>
      </c>
      <c r="BO109" s="94">
        <f t="shared" si="30"/>
        <v>0</v>
      </c>
      <c r="BP109" s="94">
        <f t="shared" si="30"/>
        <v>0</v>
      </c>
      <c r="BQ109" s="94">
        <f t="shared" si="30"/>
        <v>0</v>
      </c>
      <c r="BR109" s="94">
        <f t="shared" si="30"/>
        <v>0</v>
      </c>
      <c r="BS109" s="94">
        <f t="shared" si="30"/>
        <v>0</v>
      </c>
      <c r="BT109" s="94">
        <f t="shared" si="30"/>
        <v>0</v>
      </c>
      <c r="BU109" s="94">
        <f t="shared" si="30"/>
        <v>0</v>
      </c>
      <c r="BV109" s="94">
        <f t="shared" si="30"/>
        <v>0</v>
      </c>
      <c r="BW109" s="94">
        <f t="shared" si="30"/>
        <v>0</v>
      </c>
      <c r="BX109" s="94">
        <f t="shared" si="30"/>
        <v>0</v>
      </c>
      <c r="BY109" s="94">
        <f t="shared" si="30"/>
        <v>0</v>
      </c>
      <c r="BZ109" s="94">
        <f t="shared" si="30"/>
        <v>0</v>
      </c>
      <c r="CA109" s="94">
        <f t="shared" si="30"/>
        <v>0</v>
      </c>
      <c r="CB109" s="94">
        <f t="shared" si="30"/>
        <v>0</v>
      </c>
      <c r="CC109" s="94">
        <f t="shared" si="30"/>
        <v>0</v>
      </c>
      <c r="CD109" s="94">
        <f t="shared" si="30"/>
        <v>0</v>
      </c>
      <c r="CE109" s="94">
        <f t="shared" si="30"/>
        <v>0</v>
      </c>
      <c r="CF109" s="94">
        <f t="shared" si="30"/>
        <v>0</v>
      </c>
      <c r="CG109" s="94">
        <f t="shared" si="30"/>
        <v>0</v>
      </c>
      <c r="CH109" s="94">
        <f t="shared" si="30"/>
        <v>0</v>
      </c>
      <c r="CI109" s="94">
        <f t="shared" si="30"/>
        <v>0</v>
      </c>
      <c r="CJ109" s="94">
        <f t="shared" si="30"/>
        <v>0</v>
      </c>
      <c r="CK109" s="94">
        <f t="shared" si="30"/>
        <v>0</v>
      </c>
      <c r="CL109" s="94">
        <f t="shared" si="30"/>
        <v>0</v>
      </c>
      <c r="CM109" s="94">
        <f t="shared" si="30"/>
        <v>0</v>
      </c>
      <c r="CN109" s="94">
        <f t="shared" si="30"/>
        <v>0</v>
      </c>
      <c r="CO109" s="94">
        <f t="shared" si="30"/>
        <v>0</v>
      </c>
      <c r="CP109" s="94">
        <f t="shared" si="30"/>
        <v>0</v>
      </c>
      <c r="CQ109" s="94">
        <f t="shared" si="30"/>
        <v>0</v>
      </c>
      <c r="CR109" s="94">
        <f t="shared" si="30"/>
        <v>0</v>
      </c>
      <c r="CS109" s="94">
        <f t="shared" si="30"/>
        <v>0</v>
      </c>
      <c r="CT109" s="94">
        <f t="shared" si="30"/>
        <v>0</v>
      </c>
      <c r="CU109" s="94">
        <f t="shared" si="30"/>
        <v>0</v>
      </c>
      <c r="CV109" s="94">
        <f t="shared" si="30"/>
        <v>0</v>
      </c>
      <c r="CW109" s="94">
        <f t="shared" si="30"/>
        <v>0</v>
      </c>
      <c r="CX109" s="94">
        <f t="shared" si="30"/>
        <v>0</v>
      </c>
    </row>
    <row r="110" spans="1:102" s="94" customFormat="1" ht="15">
      <c r="A110" s="114" t="s">
        <v>49</v>
      </c>
      <c r="B110" s="75">
        <f t="shared" ref="B110:BM110" si="31">B46*(1-B133)*B92</f>
        <v>7.9896907537688433</v>
      </c>
      <c r="C110" s="94">
        <f t="shared" si="31"/>
        <v>10.428567838183231</v>
      </c>
      <c r="D110" s="94">
        <f t="shared" si="31"/>
        <v>11.856652274003437</v>
      </c>
      <c r="E110" s="94">
        <f t="shared" si="31"/>
        <v>12.476925505074199</v>
      </c>
      <c r="F110" s="94">
        <f t="shared" si="31"/>
        <v>12.721097643957687</v>
      </c>
      <c r="G110" s="94">
        <f t="shared" si="31"/>
        <v>13.015164995457855</v>
      </c>
      <c r="H110" s="94">
        <f t="shared" si="31"/>
        <v>13.572281781976235</v>
      </c>
      <c r="I110" s="94">
        <f t="shared" si="31"/>
        <v>14.155862207741746</v>
      </c>
      <c r="J110" s="94">
        <f t="shared" si="31"/>
        <v>14.732814099733023</v>
      </c>
      <c r="K110" s="94">
        <f t="shared" si="31"/>
        <v>15.300225186864969</v>
      </c>
      <c r="L110" s="94">
        <f t="shared" si="31"/>
        <v>15.82054203715126</v>
      </c>
      <c r="M110" s="94">
        <f t="shared" si="31"/>
        <v>16.291028915603135</v>
      </c>
      <c r="N110" s="94">
        <f t="shared" si="31"/>
        <v>16.696989760458067</v>
      </c>
      <c r="O110" s="94">
        <f t="shared" si="31"/>
        <v>17.105255496508775</v>
      </c>
      <c r="P110" s="94">
        <f t="shared" si="31"/>
        <v>17.510632090550644</v>
      </c>
      <c r="Q110" s="94">
        <f t="shared" si="31"/>
        <v>11.984827181147278</v>
      </c>
      <c r="R110" s="94">
        <f t="shared" si="31"/>
        <v>7.0459917053254104</v>
      </c>
      <c r="S110" s="94">
        <f t="shared" si="31"/>
        <v>3.5577147342721429</v>
      </c>
      <c r="T110" s="94">
        <f t="shared" si="31"/>
        <v>3.5564331411086516</v>
      </c>
      <c r="U110" s="94">
        <f t="shared" si="31"/>
        <v>3.5683590281156095</v>
      </c>
      <c r="V110" s="94">
        <f t="shared" si="31"/>
        <v>3.5996350631284058</v>
      </c>
      <c r="W110" s="94">
        <f t="shared" si="31"/>
        <v>3.6130819396934855</v>
      </c>
      <c r="X110" s="94">
        <f t="shared" si="31"/>
        <v>3.795620081814036</v>
      </c>
      <c r="Y110" s="94">
        <f t="shared" si="31"/>
        <v>3.8433703311793135</v>
      </c>
      <c r="Z110" s="94">
        <f t="shared" si="31"/>
        <v>4.1460521961314205</v>
      </c>
      <c r="AA110" s="94">
        <f t="shared" si="31"/>
        <v>12.939029985671134</v>
      </c>
      <c r="AB110" s="94">
        <f t="shared" si="31"/>
        <v>0</v>
      </c>
      <c r="AC110" s="94">
        <f t="shared" si="31"/>
        <v>0</v>
      </c>
      <c r="AD110" s="94">
        <f t="shared" si="31"/>
        <v>0</v>
      </c>
      <c r="AE110" s="94">
        <f t="shared" si="31"/>
        <v>0</v>
      </c>
      <c r="AF110" s="94">
        <f t="shared" si="31"/>
        <v>0</v>
      </c>
      <c r="AG110" s="94">
        <f t="shared" si="31"/>
        <v>0</v>
      </c>
      <c r="AH110" s="94">
        <f t="shared" si="31"/>
        <v>0</v>
      </c>
      <c r="AI110" s="94">
        <f t="shared" si="31"/>
        <v>0</v>
      </c>
      <c r="AJ110" s="94">
        <f t="shared" si="31"/>
        <v>0</v>
      </c>
      <c r="AK110" s="94">
        <f t="shared" si="31"/>
        <v>0</v>
      </c>
      <c r="AL110" s="94">
        <f t="shared" si="31"/>
        <v>0</v>
      </c>
      <c r="AM110" s="94">
        <f t="shared" si="31"/>
        <v>0</v>
      </c>
      <c r="AN110" s="94">
        <f t="shared" si="31"/>
        <v>0</v>
      </c>
      <c r="AO110" s="94">
        <f t="shared" si="31"/>
        <v>0</v>
      </c>
      <c r="AP110" s="94">
        <f t="shared" si="31"/>
        <v>0</v>
      </c>
      <c r="AQ110" s="94">
        <f t="shared" si="31"/>
        <v>0</v>
      </c>
      <c r="AR110" s="94">
        <f t="shared" si="31"/>
        <v>0</v>
      </c>
      <c r="AS110" s="94">
        <f t="shared" si="31"/>
        <v>0</v>
      </c>
      <c r="AT110" s="94">
        <f t="shared" si="31"/>
        <v>0</v>
      </c>
      <c r="AU110" s="94">
        <f t="shared" si="31"/>
        <v>0</v>
      </c>
      <c r="AV110" s="94">
        <f t="shared" si="31"/>
        <v>0</v>
      </c>
      <c r="AW110" s="94">
        <f t="shared" si="31"/>
        <v>0</v>
      </c>
      <c r="AX110" s="94">
        <f t="shared" si="31"/>
        <v>0</v>
      </c>
      <c r="AY110" s="94">
        <f t="shared" si="31"/>
        <v>0</v>
      </c>
      <c r="AZ110" s="94">
        <f t="shared" si="31"/>
        <v>0</v>
      </c>
      <c r="BA110" s="94">
        <f t="shared" si="31"/>
        <v>0</v>
      </c>
      <c r="BB110" s="94">
        <f t="shared" si="31"/>
        <v>0</v>
      </c>
      <c r="BC110" s="94">
        <f t="shared" si="31"/>
        <v>0</v>
      </c>
      <c r="BD110" s="94">
        <f t="shared" si="31"/>
        <v>0</v>
      </c>
      <c r="BE110" s="94">
        <f t="shared" si="31"/>
        <v>0</v>
      </c>
      <c r="BF110" s="94">
        <f t="shared" si="31"/>
        <v>0</v>
      </c>
      <c r="BG110" s="94">
        <f t="shared" si="31"/>
        <v>0</v>
      </c>
      <c r="BH110" s="94">
        <f t="shared" si="31"/>
        <v>0</v>
      </c>
      <c r="BI110" s="94">
        <f t="shared" si="31"/>
        <v>0</v>
      </c>
      <c r="BJ110" s="94" t="e">
        <f>BJ46*(1-#REF!)*BJ92</f>
        <v>#REF!</v>
      </c>
      <c r="BK110" s="94">
        <f t="shared" si="31"/>
        <v>0</v>
      </c>
      <c r="BL110" s="94">
        <f t="shared" si="31"/>
        <v>0</v>
      </c>
      <c r="BM110" s="94">
        <f t="shared" si="31"/>
        <v>0</v>
      </c>
      <c r="BN110" s="94">
        <f t="shared" ref="BN110:CX110" si="32">BN46*(1-BN133)*BN92</f>
        <v>0</v>
      </c>
      <c r="BO110" s="94">
        <f t="shared" si="32"/>
        <v>0</v>
      </c>
      <c r="BP110" s="94">
        <f t="shared" si="32"/>
        <v>0</v>
      </c>
      <c r="BQ110" s="94">
        <f t="shared" si="32"/>
        <v>0</v>
      </c>
      <c r="BR110" s="94">
        <f t="shared" si="32"/>
        <v>0</v>
      </c>
      <c r="BS110" s="94">
        <f t="shared" si="32"/>
        <v>0</v>
      </c>
      <c r="BT110" s="94">
        <f t="shared" si="32"/>
        <v>0</v>
      </c>
      <c r="BU110" s="94">
        <f t="shared" si="32"/>
        <v>0</v>
      </c>
      <c r="BV110" s="94">
        <f t="shared" si="32"/>
        <v>0</v>
      </c>
      <c r="BW110" s="94">
        <f t="shared" si="32"/>
        <v>0</v>
      </c>
      <c r="BX110" s="94">
        <f t="shared" si="32"/>
        <v>0</v>
      </c>
      <c r="BY110" s="94">
        <f t="shared" si="32"/>
        <v>0</v>
      </c>
      <c r="BZ110" s="94">
        <f t="shared" si="32"/>
        <v>0</v>
      </c>
      <c r="CA110" s="94">
        <f t="shared" si="32"/>
        <v>0</v>
      </c>
      <c r="CB110" s="94">
        <f t="shared" si="32"/>
        <v>0</v>
      </c>
      <c r="CC110" s="94">
        <f t="shared" si="32"/>
        <v>0</v>
      </c>
      <c r="CD110" s="94">
        <f t="shared" si="32"/>
        <v>0</v>
      </c>
      <c r="CE110" s="94">
        <f t="shared" si="32"/>
        <v>0</v>
      </c>
      <c r="CF110" s="94">
        <f t="shared" si="32"/>
        <v>0</v>
      </c>
      <c r="CG110" s="94">
        <f t="shared" si="32"/>
        <v>0</v>
      </c>
      <c r="CH110" s="94">
        <f t="shared" si="32"/>
        <v>0</v>
      </c>
      <c r="CI110" s="94">
        <f t="shared" si="32"/>
        <v>0</v>
      </c>
      <c r="CJ110" s="94">
        <f t="shared" si="32"/>
        <v>0</v>
      </c>
      <c r="CK110" s="94">
        <f t="shared" si="32"/>
        <v>0</v>
      </c>
      <c r="CL110" s="94">
        <f t="shared" si="32"/>
        <v>0</v>
      </c>
      <c r="CM110" s="94">
        <f t="shared" si="32"/>
        <v>0</v>
      </c>
      <c r="CN110" s="94">
        <f t="shared" si="32"/>
        <v>0</v>
      </c>
      <c r="CO110" s="94">
        <f t="shared" si="32"/>
        <v>0</v>
      </c>
      <c r="CP110" s="94">
        <f t="shared" si="32"/>
        <v>0</v>
      </c>
      <c r="CQ110" s="94">
        <f t="shared" si="32"/>
        <v>0</v>
      </c>
      <c r="CR110" s="94">
        <f t="shared" si="32"/>
        <v>0</v>
      </c>
      <c r="CS110" s="94">
        <f t="shared" si="32"/>
        <v>0</v>
      </c>
      <c r="CT110" s="94">
        <f t="shared" si="32"/>
        <v>0</v>
      </c>
      <c r="CU110" s="94">
        <f t="shared" si="32"/>
        <v>0</v>
      </c>
      <c r="CV110" s="94">
        <f t="shared" si="32"/>
        <v>0</v>
      </c>
      <c r="CW110" s="94">
        <f t="shared" si="32"/>
        <v>0</v>
      </c>
      <c r="CX110" s="94">
        <f t="shared" si="32"/>
        <v>0</v>
      </c>
    </row>
    <row r="111" spans="1:102">
      <c r="A111" s="86" t="s">
        <v>50</v>
      </c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2" ht="15">
      <c r="A112" s="107" t="s">
        <v>51</v>
      </c>
      <c r="B112" s="135">
        <f>B57</f>
        <v>787</v>
      </c>
      <c r="C112" s="135">
        <f>B58</f>
        <v>829</v>
      </c>
      <c r="D112" s="75">
        <f t="shared" ref="D112:BO112" si="33">$B62*C112/100+$B63*C114/100+C109*10</f>
        <v>922.74855022183226</v>
      </c>
      <c r="E112" s="75">
        <f t="shared" si="33"/>
        <v>1018.0383531000932</v>
      </c>
      <c r="F112" s="75">
        <f t="shared" si="33"/>
        <v>1107.5918637486818</v>
      </c>
      <c r="G112" s="75">
        <f t="shared" si="33"/>
        <v>1189.2036060046635</v>
      </c>
      <c r="H112" s="75">
        <f t="shared" si="33"/>
        <v>1265.0546169937552</v>
      </c>
      <c r="I112" s="75">
        <f t="shared" si="33"/>
        <v>1339.0645049176353</v>
      </c>
      <c r="J112" s="75">
        <f t="shared" si="33"/>
        <v>1412.2142601455428</v>
      </c>
      <c r="K112" s="75">
        <f t="shared" si="33"/>
        <v>1484.9690388579461</v>
      </c>
      <c r="L112" s="75">
        <f t="shared" si="33"/>
        <v>1557.657103374594</v>
      </c>
      <c r="M112" s="75">
        <f t="shared" si="33"/>
        <v>1630.1501328077059</v>
      </c>
      <c r="N112" s="75">
        <f t="shared" si="33"/>
        <v>1702.2741835130885</v>
      </c>
      <c r="O112" s="75">
        <f t="shared" si="33"/>
        <v>1773.6997663365448</v>
      </c>
      <c r="P112" s="75">
        <f t="shared" si="33"/>
        <v>1844.7788757939993</v>
      </c>
      <c r="Q112" s="75">
        <f t="shared" si="33"/>
        <v>1915.7445088437294</v>
      </c>
      <c r="R112" s="75">
        <f t="shared" si="33"/>
        <v>1927.4988673110915</v>
      </c>
      <c r="S112" s="75">
        <f t="shared" si="33"/>
        <v>1893.2011398437312</v>
      </c>
      <c r="T112" s="75">
        <f t="shared" si="33"/>
        <v>1832.7193374496321</v>
      </c>
      <c r="U112" s="75">
        <f t="shared" si="33"/>
        <v>1783.6469354696376</v>
      </c>
      <c r="V112" s="75">
        <f t="shared" si="33"/>
        <v>1744.1996435676447</v>
      </c>
      <c r="W112" s="75">
        <f t="shared" si="33"/>
        <v>1712.9594783179073</v>
      </c>
      <c r="X112" s="75">
        <f t="shared" si="33"/>
        <v>1688.3832155875264</v>
      </c>
      <c r="Y112" s="75">
        <f t="shared" si="33"/>
        <v>1671.0467763385791</v>
      </c>
      <c r="Z112" s="75">
        <f t="shared" si="33"/>
        <v>1658.4711238752443</v>
      </c>
      <c r="AA112" s="75">
        <f t="shared" si="33"/>
        <v>1652.4255582917447</v>
      </c>
      <c r="AB112" s="75">
        <f t="shared" si="33"/>
        <v>1736.8577517391504</v>
      </c>
      <c r="AC112" s="75">
        <f t="shared" si="33"/>
        <v>1683.4638621528275</v>
      </c>
      <c r="AD112" s="75">
        <f t="shared" si="33"/>
        <v>1638.5637540482089</v>
      </c>
      <c r="AE112" s="75">
        <f t="shared" si="33"/>
        <v>1600.7299378771058</v>
      </c>
      <c r="AF112" s="75">
        <f t="shared" si="33"/>
        <v>1568.7751345537683</v>
      </c>
      <c r="AG112" s="75">
        <f t="shared" si="33"/>
        <v>1541.7118618360525</v>
      </c>
      <c r="AH112" s="75">
        <f t="shared" si="33"/>
        <v>1518.7188181524707</v>
      </c>
      <c r="AI112" s="75">
        <f t="shared" si="33"/>
        <v>1499.1129209363344</v>
      </c>
      <c r="AJ112" s="75">
        <f t="shared" si="33"/>
        <v>1482.3260486304021</v>
      </c>
      <c r="AK112" s="75">
        <f t="shared" si="33"/>
        <v>1467.8856953544898</v>
      </c>
      <c r="AL112" s="75">
        <f t="shared" si="33"/>
        <v>1455.3988802032795</v>
      </c>
      <c r="AM112" s="75">
        <f t="shared" si="33"/>
        <v>1444.5387637717351</v>
      </c>
      <c r="AN112" s="75">
        <f t="shared" si="33"/>
        <v>1435.0335165438637</v>
      </c>
      <c r="AO112" s="75">
        <f t="shared" si="33"/>
        <v>1426.6570603499963</v>
      </c>
      <c r="AP112" s="75">
        <f t="shared" si="33"/>
        <v>1419.2213677969075</v>
      </c>
      <c r="AQ112" s="75">
        <f t="shared" si="33"/>
        <v>1412.57005756632</v>
      </c>
      <c r="AR112" s="75">
        <f t="shared" si="33"/>
        <v>1406.5730675598757</v>
      </c>
      <c r="AS112" s="75">
        <f t="shared" si="33"/>
        <v>1401.12222453957</v>
      </c>
      <c r="AT112" s="75">
        <f t="shared" si="33"/>
        <v>1396.1275594175725</v>
      </c>
      <c r="AU112" s="75">
        <f t="shared" si="33"/>
        <v>1391.5142427246551</v>
      </c>
      <c r="AV112" s="75">
        <f t="shared" si="33"/>
        <v>1387.2200358943924</v>
      </c>
      <c r="AW112" s="75">
        <f t="shared" si="33"/>
        <v>1383.1931715582793</v>
      </c>
      <c r="AX112" s="75">
        <f t="shared" si="33"/>
        <v>1379.390590651748</v>
      </c>
      <c r="AY112" s="75">
        <f t="shared" si="33"/>
        <v>1375.7764762792995</v>
      </c>
      <c r="AZ112" s="75">
        <f t="shared" si="33"/>
        <v>1372.3210343916955</v>
      </c>
      <c r="BA112" s="75">
        <f t="shared" si="33"/>
        <v>1368.9994797329971</v>
      </c>
      <c r="BB112" s="75">
        <f t="shared" si="33"/>
        <v>1365.7911925060894</v>
      </c>
      <c r="BC112" s="75">
        <f t="shared" si="33"/>
        <v>1362.6790170200172</v>
      </c>
      <c r="BD112" s="75">
        <f t="shared" si="33"/>
        <v>1359.6486784187778</v>
      </c>
      <c r="BE112" s="75">
        <f t="shared" si="33"/>
        <v>1356.688297613787</v>
      </c>
      <c r="BF112" s="75">
        <f t="shared" si="33"/>
        <v>1353.7879878878991</v>
      </c>
      <c r="BG112" s="75">
        <f t="shared" si="33"/>
        <v>1350.9395194215365</v>
      </c>
      <c r="BH112" s="75">
        <f t="shared" si="33"/>
        <v>1348.1360403058552</v>
      </c>
      <c r="BI112" s="75">
        <f t="shared" si="33"/>
        <v>1345.3718445327622</v>
      </c>
      <c r="BJ112" s="75">
        <f t="shared" si="33"/>
        <v>1342.6421790525058</v>
      </c>
      <c r="BK112" s="75" t="e">
        <f t="shared" si="33"/>
        <v>#REF!</v>
      </c>
      <c r="BL112" s="75" t="e">
        <f t="shared" si="33"/>
        <v>#REF!</v>
      </c>
      <c r="BM112" s="75" t="e">
        <f t="shared" si="33"/>
        <v>#REF!</v>
      </c>
      <c r="BN112" s="75" t="e">
        <f t="shared" si="33"/>
        <v>#REF!</v>
      </c>
      <c r="BO112" s="75" t="e">
        <f t="shared" si="33"/>
        <v>#REF!</v>
      </c>
      <c r="BP112" s="75" t="e">
        <f t="shared" ref="BP112:CX112" si="34">$B62*BO112/100+$B63*BO114/100+BO109*10</f>
        <v>#REF!</v>
      </c>
      <c r="BQ112" s="75" t="e">
        <f t="shared" si="34"/>
        <v>#REF!</v>
      </c>
      <c r="BR112" s="75" t="e">
        <f t="shared" si="34"/>
        <v>#REF!</v>
      </c>
      <c r="BS112" s="75" t="e">
        <f t="shared" si="34"/>
        <v>#REF!</v>
      </c>
      <c r="BT112" s="75" t="e">
        <f t="shared" si="34"/>
        <v>#REF!</v>
      </c>
      <c r="BU112" s="75" t="e">
        <f t="shared" si="34"/>
        <v>#REF!</v>
      </c>
      <c r="BV112" s="75" t="e">
        <f t="shared" si="34"/>
        <v>#REF!</v>
      </c>
      <c r="BW112" s="75" t="e">
        <f t="shared" si="34"/>
        <v>#REF!</v>
      </c>
      <c r="BX112" s="75" t="e">
        <f t="shared" si="34"/>
        <v>#REF!</v>
      </c>
      <c r="BY112" s="75" t="e">
        <f t="shared" si="34"/>
        <v>#REF!</v>
      </c>
      <c r="BZ112" s="75" t="e">
        <f t="shared" si="34"/>
        <v>#REF!</v>
      </c>
      <c r="CA112" s="75" t="e">
        <f t="shared" si="34"/>
        <v>#REF!</v>
      </c>
      <c r="CB112" s="75" t="e">
        <f t="shared" si="34"/>
        <v>#REF!</v>
      </c>
      <c r="CC112" s="75" t="e">
        <f t="shared" si="34"/>
        <v>#REF!</v>
      </c>
      <c r="CD112" s="75" t="e">
        <f t="shared" si="34"/>
        <v>#REF!</v>
      </c>
      <c r="CE112" s="75" t="e">
        <f t="shared" si="34"/>
        <v>#REF!</v>
      </c>
      <c r="CF112" s="75" t="e">
        <f t="shared" si="34"/>
        <v>#REF!</v>
      </c>
      <c r="CG112" s="75" t="e">
        <f t="shared" si="34"/>
        <v>#REF!</v>
      </c>
      <c r="CH112" s="75" t="e">
        <f t="shared" si="34"/>
        <v>#REF!</v>
      </c>
      <c r="CI112" s="75" t="e">
        <f t="shared" si="34"/>
        <v>#REF!</v>
      </c>
      <c r="CJ112" s="75" t="e">
        <f t="shared" si="34"/>
        <v>#REF!</v>
      </c>
      <c r="CK112" s="75" t="e">
        <f t="shared" si="34"/>
        <v>#REF!</v>
      </c>
      <c r="CL112" s="75" t="e">
        <f t="shared" si="34"/>
        <v>#REF!</v>
      </c>
      <c r="CM112" s="75" t="e">
        <f t="shared" si="34"/>
        <v>#REF!</v>
      </c>
      <c r="CN112" s="75" t="e">
        <f t="shared" si="34"/>
        <v>#REF!</v>
      </c>
      <c r="CO112" s="75" t="e">
        <f t="shared" si="34"/>
        <v>#REF!</v>
      </c>
      <c r="CP112" s="75" t="e">
        <f t="shared" si="34"/>
        <v>#REF!</v>
      </c>
      <c r="CQ112" s="75" t="e">
        <f t="shared" si="34"/>
        <v>#REF!</v>
      </c>
      <c r="CR112" s="75" t="e">
        <f t="shared" si="34"/>
        <v>#REF!</v>
      </c>
      <c r="CS112" s="75" t="e">
        <f t="shared" si="34"/>
        <v>#REF!</v>
      </c>
      <c r="CT112" s="75" t="e">
        <f t="shared" si="34"/>
        <v>#REF!</v>
      </c>
      <c r="CU112" s="75" t="e">
        <f t="shared" si="34"/>
        <v>#REF!</v>
      </c>
      <c r="CV112" s="75" t="e">
        <f t="shared" si="34"/>
        <v>#REF!</v>
      </c>
      <c r="CW112" s="75" t="e">
        <f t="shared" si="34"/>
        <v>#REF!</v>
      </c>
      <c r="CX112" s="75" t="e">
        <f t="shared" si="34"/>
        <v>#REF!</v>
      </c>
    </row>
    <row r="113" spans="1:102" ht="15">
      <c r="A113" s="107" t="s">
        <v>105</v>
      </c>
      <c r="B113" s="75">
        <f>+B112/2.13</f>
        <v>369.48356807511738</v>
      </c>
      <c r="C113" s="75">
        <f t="shared" ref="C113:BN113" si="35">+C112/2.13</f>
        <v>389.20187793427232</v>
      </c>
      <c r="D113" s="75">
        <f t="shared" si="35"/>
        <v>433.21528179428748</v>
      </c>
      <c r="E113" s="75">
        <f t="shared" si="35"/>
        <v>477.952278450748</v>
      </c>
      <c r="F113" s="75">
        <f t="shared" si="35"/>
        <v>519.99618016370039</v>
      </c>
      <c r="G113" s="75">
        <f t="shared" si="35"/>
        <v>558.31155211486555</v>
      </c>
      <c r="H113" s="75">
        <f t="shared" si="35"/>
        <v>593.92235539612921</v>
      </c>
      <c r="I113" s="75">
        <f t="shared" si="35"/>
        <v>628.66878165147205</v>
      </c>
      <c r="J113" s="75">
        <f t="shared" si="35"/>
        <v>663.01138973969148</v>
      </c>
      <c r="K113" s="75">
        <f t="shared" si="35"/>
        <v>697.16856284410619</v>
      </c>
      <c r="L113" s="75">
        <f t="shared" si="35"/>
        <v>731.29441472985638</v>
      </c>
      <c r="M113" s="75">
        <f t="shared" si="35"/>
        <v>765.32870084868819</v>
      </c>
      <c r="N113" s="75">
        <f t="shared" si="35"/>
        <v>799.18975751788196</v>
      </c>
      <c r="O113" s="75">
        <f t="shared" si="35"/>
        <v>832.7228949936831</v>
      </c>
      <c r="P113" s="75">
        <f t="shared" si="35"/>
        <v>866.09336891737064</v>
      </c>
      <c r="Q113" s="75">
        <f t="shared" si="35"/>
        <v>899.41056753226735</v>
      </c>
      <c r="R113" s="75">
        <f t="shared" si="35"/>
        <v>904.9290456859585</v>
      </c>
      <c r="S113" s="75">
        <f t="shared" si="35"/>
        <v>888.82682621771426</v>
      </c>
      <c r="T113" s="75">
        <f t="shared" si="35"/>
        <v>860.43161382611845</v>
      </c>
      <c r="U113" s="75">
        <f t="shared" si="35"/>
        <v>837.3929274505341</v>
      </c>
      <c r="V113" s="75">
        <f t="shared" si="35"/>
        <v>818.87307209748576</v>
      </c>
      <c r="W113" s="75">
        <f t="shared" si="35"/>
        <v>804.20632784878285</v>
      </c>
      <c r="X113" s="75">
        <f t="shared" si="35"/>
        <v>792.66817633217204</v>
      </c>
      <c r="Y113" s="75">
        <f t="shared" si="35"/>
        <v>784.52900297585882</v>
      </c>
      <c r="Z113" s="75">
        <f t="shared" si="35"/>
        <v>778.62494078649968</v>
      </c>
      <c r="AA113" s="75">
        <f t="shared" si="35"/>
        <v>775.78664708532619</v>
      </c>
      <c r="AB113" s="75">
        <f t="shared" si="35"/>
        <v>815.42617452542277</v>
      </c>
      <c r="AC113" s="75">
        <f t="shared" si="35"/>
        <v>790.35862072902705</v>
      </c>
      <c r="AD113" s="75">
        <f t="shared" si="35"/>
        <v>769.27875776911219</v>
      </c>
      <c r="AE113" s="75">
        <f t="shared" si="35"/>
        <v>751.51640275920465</v>
      </c>
      <c r="AF113" s="75">
        <f t="shared" si="35"/>
        <v>736.51414767782558</v>
      </c>
      <c r="AG113" s="75">
        <f t="shared" si="35"/>
        <v>723.80838583852233</v>
      </c>
      <c r="AH113" s="75">
        <f t="shared" si="35"/>
        <v>713.01352964904731</v>
      </c>
      <c r="AI113" s="75">
        <f t="shared" si="35"/>
        <v>703.80888306870168</v>
      </c>
      <c r="AJ113" s="75">
        <f t="shared" si="35"/>
        <v>695.92772236169117</v>
      </c>
      <c r="AK113" s="75">
        <f t="shared" si="35"/>
        <v>689.14821378145064</v>
      </c>
      <c r="AL113" s="75">
        <f t="shared" si="35"/>
        <v>683.285859250366</v>
      </c>
      <c r="AM113" s="75">
        <f t="shared" si="35"/>
        <v>678.18721303837333</v>
      </c>
      <c r="AN113" s="75">
        <f t="shared" si="35"/>
        <v>673.72465565439609</v>
      </c>
      <c r="AO113" s="75">
        <f t="shared" si="35"/>
        <v>669.79204711267437</v>
      </c>
      <c r="AP113" s="75">
        <f t="shared" si="35"/>
        <v>666.3011116417407</v>
      </c>
      <c r="AQ113" s="75">
        <f t="shared" si="35"/>
        <v>663.17843078230987</v>
      </c>
      <c r="AR113" s="75">
        <f t="shared" si="35"/>
        <v>660.36294251637355</v>
      </c>
      <c r="AS113" s="75">
        <f t="shared" si="35"/>
        <v>657.80386128618306</v>
      </c>
      <c r="AT113" s="75">
        <f t="shared" si="35"/>
        <v>655.45894808336743</v>
      </c>
      <c r="AU113" s="75">
        <f t="shared" si="35"/>
        <v>653.29307170171603</v>
      </c>
      <c r="AV113" s="75">
        <f t="shared" si="35"/>
        <v>651.27701215699176</v>
      </c>
      <c r="AW113" s="75">
        <f t="shared" si="35"/>
        <v>649.38646552031901</v>
      </c>
      <c r="AX113" s="75">
        <f t="shared" si="35"/>
        <v>647.60121626842636</v>
      </c>
      <c r="AY113" s="75">
        <f t="shared" si="35"/>
        <v>645.90444895741757</v>
      </c>
      <c r="AZ113" s="75">
        <f t="shared" si="35"/>
        <v>644.28217577074906</v>
      </c>
      <c r="BA113" s="75">
        <f t="shared" si="35"/>
        <v>642.72276043802685</v>
      </c>
      <c r="BB113" s="75">
        <f t="shared" si="35"/>
        <v>641.21652230332836</v>
      </c>
      <c r="BC113" s="75">
        <f t="shared" si="35"/>
        <v>639.75540705165133</v>
      </c>
      <c r="BD113" s="75">
        <f t="shared" si="35"/>
        <v>638.33271287266564</v>
      </c>
      <c r="BE113" s="75">
        <f t="shared" si="35"/>
        <v>636.9428627294775</v>
      </c>
      <c r="BF113" s="75">
        <f t="shared" si="35"/>
        <v>635.58121497084471</v>
      </c>
      <c r="BG113" s="75">
        <f t="shared" si="35"/>
        <v>634.24390583170725</v>
      </c>
      <c r="BH113" s="75">
        <f t="shared" si="35"/>
        <v>632.92771845345317</v>
      </c>
      <c r="BI113" s="75">
        <f t="shared" si="35"/>
        <v>631.62997395904335</v>
      </c>
      <c r="BJ113" s="75">
        <f t="shared" si="35"/>
        <v>630.348440869721</v>
      </c>
      <c r="BK113" s="75" t="e">
        <f t="shared" si="35"/>
        <v>#REF!</v>
      </c>
      <c r="BL113" s="75" t="e">
        <f t="shared" si="35"/>
        <v>#REF!</v>
      </c>
      <c r="BM113" s="75" t="e">
        <f t="shared" si="35"/>
        <v>#REF!</v>
      </c>
      <c r="BN113" s="75" t="e">
        <f t="shared" si="35"/>
        <v>#REF!</v>
      </c>
      <c r="BO113" s="75" t="e">
        <f t="shared" ref="BO113:CX113" si="36">+BO112/2.13</f>
        <v>#REF!</v>
      </c>
      <c r="BP113" s="75" t="e">
        <f t="shared" si="36"/>
        <v>#REF!</v>
      </c>
      <c r="BQ113" s="75" t="e">
        <f t="shared" si="36"/>
        <v>#REF!</v>
      </c>
      <c r="BR113" s="75" t="e">
        <f t="shared" si="36"/>
        <v>#REF!</v>
      </c>
      <c r="BS113" s="75" t="e">
        <f t="shared" si="36"/>
        <v>#REF!</v>
      </c>
      <c r="BT113" s="75" t="e">
        <f t="shared" si="36"/>
        <v>#REF!</v>
      </c>
      <c r="BU113" s="75" t="e">
        <f t="shared" si="36"/>
        <v>#REF!</v>
      </c>
      <c r="BV113" s="75" t="e">
        <f t="shared" si="36"/>
        <v>#REF!</v>
      </c>
      <c r="BW113" s="75" t="e">
        <f t="shared" si="36"/>
        <v>#REF!</v>
      </c>
      <c r="BX113" s="75" t="e">
        <f t="shared" si="36"/>
        <v>#REF!</v>
      </c>
      <c r="BY113" s="75" t="e">
        <f t="shared" si="36"/>
        <v>#REF!</v>
      </c>
      <c r="BZ113" s="75" t="e">
        <f t="shared" si="36"/>
        <v>#REF!</v>
      </c>
      <c r="CA113" s="75" t="e">
        <f t="shared" si="36"/>
        <v>#REF!</v>
      </c>
      <c r="CB113" s="75" t="e">
        <f t="shared" si="36"/>
        <v>#REF!</v>
      </c>
      <c r="CC113" s="75" t="e">
        <f t="shared" si="36"/>
        <v>#REF!</v>
      </c>
      <c r="CD113" s="75" t="e">
        <f t="shared" si="36"/>
        <v>#REF!</v>
      </c>
      <c r="CE113" s="75" t="e">
        <f t="shared" si="36"/>
        <v>#REF!</v>
      </c>
      <c r="CF113" s="75" t="e">
        <f t="shared" si="36"/>
        <v>#REF!</v>
      </c>
      <c r="CG113" s="75" t="e">
        <f t="shared" si="36"/>
        <v>#REF!</v>
      </c>
      <c r="CH113" s="75" t="e">
        <f t="shared" si="36"/>
        <v>#REF!</v>
      </c>
      <c r="CI113" s="75" t="e">
        <f t="shared" si="36"/>
        <v>#REF!</v>
      </c>
      <c r="CJ113" s="75" t="e">
        <f t="shared" si="36"/>
        <v>#REF!</v>
      </c>
      <c r="CK113" s="75" t="e">
        <f t="shared" si="36"/>
        <v>#REF!</v>
      </c>
      <c r="CL113" s="75" t="e">
        <f t="shared" si="36"/>
        <v>#REF!</v>
      </c>
      <c r="CM113" s="75" t="e">
        <f t="shared" si="36"/>
        <v>#REF!</v>
      </c>
      <c r="CN113" s="75" t="e">
        <f t="shared" si="36"/>
        <v>#REF!</v>
      </c>
      <c r="CO113" s="75" t="e">
        <f t="shared" si="36"/>
        <v>#REF!</v>
      </c>
      <c r="CP113" s="75" t="e">
        <f t="shared" si="36"/>
        <v>#REF!</v>
      </c>
      <c r="CQ113" s="75" t="e">
        <f t="shared" si="36"/>
        <v>#REF!</v>
      </c>
      <c r="CR113" s="75" t="e">
        <f t="shared" si="36"/>
        <v>#REF!</v>
      </c>
      <c r="CS113" s="75" t="e">
        <f t="shared" si="36"/>
        <v>#REF!</v>
      </c>
      <c r="CT113" s="75" t="e">
        <f t="shared" si="36"/>
        <v>#REF!</v>
      </c>
      <c r="CU113" s="75" t="e">
        <f t="shared" si="36"/>
        <v>#REF!</v>
      </c>
      <c r="CV113" s="75" t="e">
        <f t="shared" si="36"/>
        <v>#REF!</v>
      </c>
      <c r="CW113" s="75" t="e">
        <f t="shared" si="36"/>
        <v>#REF!</v>
      </c>
      <c r="CX113" s="75" t="e">
        <f t="shared" si="36"/>
        <v>#REF!</v>
      </c>
    </row>
    <row r="114" spans="1:102" ht="15">
      <c r="A114" s="107" t="s">
        <v>52</v>
      </c>
      <c r="B114" s="75">
        <f>B59</f>
        <v>1600</v>
      </c>
      <c r="C114" s="75">
        <f t="shared" ref="C114:BN114" si="37">B112*$B64/100+B114*$B65/100+B115*$B66/100</f>
        <v>1618.6835000000001</v>
      </c>
      <c r="D114" s="75">
        <f t="shared" si="37"/>
        <v>1641.4350800350003</v>
      </c>
      <c r="E114" s="75">
        <f t="shared" si="37"/>
        <v>1674.2529330326925</v>
      </c>
      <c r="F114" s="75">
        <f t="shared" si="37"/>
        <v>1716.7982454559242</v>
      </c>
      <c r="G114" s="75">
        <f t="shared" si="37"/>
        <v>1767.8765679224657</v>
      </c>
      <c r="H114" s="75">
        <f t="shared" si="37"/>
        <v>1826.0909894423544</v>
      </c>
      <c r="I114" s="75">
        <f t="shared" si="37"/>
        <v>1890.3790506081227</v>
      </c>
      <c r="J114" s="75">
        <f t="shared" si="37"/>
        <v>1960.2039620012379</v>
      </c>
      <c r="K114" s="75">
        <f t="shared" si="37"/>
        <v>2035.1746101817964</v>
      </c>
      <c r="L114" s="75">
        <f t="shared" si="37"/>
        <v>2114.9760745780259</v>
      </c>
      <c r="M114" s="75">
        <f t="shared" si="37"/>
        <v>2199.3492336640256</v>
      </c>
      <c r="N114" s="75">
        <f t="shared" si="37"/>
        <v>2288.0330699972419</v>
      </c>
      <c r="O114" s="75">
        <f t="shared" si="37"/>
        <v>2380.7592931660624</v>
      </c>
      <c r="P114" s="75">
        <f t="shared" si="37"/>
        <v>2477.2340518224223</v>
      </c>
      <c r="Q114" s="75">
        <f t="shared" si="37"/>
        <v>2577.2210408953147</v>
      </c>
      <c r="R114" s="75">
        <f t="shared" si="37"/>
        <v>2680.52422606249</v>
      </c>
      <c r="S114" s="75">
        <f t="shared" si="37"/>
        <v>2779.8660517482472</v>
      </c>
      <c r="T114" s="75">
        <f t="shared" si="37"/>
        <v>2869.9268011633317</v>
      </c>
      <c r="U114" s="75">
        <f t="shared" si="37"/>
        <v>2948.0477417577827</v>
      </c>
      <c r="V114" s="75">
        <f t="shared" si="37"/>
        <v>3016.2196833834787</v>
      </c>
      <c r="W114" s="75">
        <f t="shared" si="37"/>
        <v>3076.1156742823787</v>
      </c>
      <c r="X114" s="75">
        <f t="shared" si="37"/>
        <v>3129.1515017292481</v>
      </c>
      <c r="Y114" s="75">
        <f t="shared" si="37"/>
        <v>3176.4840573096117</v>
      </c>
      <c r="Z114" s="75">
        <f t="shared" si="37"/>
        <v>3219.2791125954359</v>
      </c>
      <c r="AA114" s="75">
        <f t="shared" si="37"/>
        <v>3258.3442664694503</v>
      </c>
      <c r="AB114" s="75">
        <f t="shared" si="37"/>
        <v>3294.6573892344913</v>
      </c>
      <c r="AC114" s="75">
        <f t="shared" si="37"/>
        <v>3339.2191693769805</v>
      </c>
      <c r="AD114" s="75">
        <f t="shared" si="37"/>
        <v>3375.0613480803527</v>
      </c>
      <c r="AE114" s="75">
        <f t="shared" si="37"/>
        <v>3403.6571092927175</v>
      </c>
      <c r="AF114" s="75">
        <f t="shared" si="37"/>
        <v>3426.2316409036534</v>
      </c>
      <c r="AG114" s="75">
        <f t="shared" si="37"/>
        <v>3443.8038712636412</v>
      </c>
      <c r="AH114" s="75">
        <f t="shared" si="37"/>
        <v>3457.2211831666177</v>
      </c>
      <c r="AI114" s="75">
        <f t="shared" si="37"/>
        <v>3467.1882865991934</v>
      </c>
      <c r="AJ114" s="75">
        <f t="shared" si="37"/>
        <v>3474.2912329059182</v>
      </c>
      <c r="AK114" s="75">
        <f t="shared" si="37"/>
        <v>3479.0173877605325</v>
      </c>
      <c r="AL114" s="75">
        <f t="shared" si="37"/>
        <v>3481.7720428569419</v>
      </c>
      <c r="AM114" s="75">
        <f t="shared" si="37"/>
        <v>3482.8922318718087</v>
      </c>
      <c r="AN114" s="75">
        <f t="shared" si="37"/>
        <v>3482.6582211183413</v>
      </c>
      <c r="AO114" s="75">
        <f t="shared" si="37"/>
        <v>3481.3030661760044</v>
      </c>
      <c r="AP114" s="75">
        <f t="shared" si="37"/>
        <v>3479.0205599542569</v>
      </c>
      <c r="AQ114" s="75">
        <f t="shared" si="37"/>
        <v>3475.9718428928418</v>
      </c>
      <c r="AR114" s="75">
        <f t="shared" si="37"/>
        <v>3472.2909004551752</v>
      </c>
      <c r="AS114" s="75">
        <f t="shared" si="37"/>
        <v>3468.089135186583</v>
      </c>
      <c r="AT114" s="75">
        <f t="shared" si="37"/>
        <v>3463.4591690971952</v>
      </c>
      <c r="AU114" s="75">
        <f t="shared" si="37"/>
        <v>3458.4780059185459</v>
      </c>
      <c r="AV114" s="75">
        <f t="shared" si="37"/>
        <v>3453.2096609818091</v>
      </c>
      <c r="AW114" s="75">
        <f t="shared" si="37"/>
        <v>3447.7073483324475</v>
      </c>
      <c r="AX114" s="75">
        <f t="shared" si="37"/>
        <v>3442.0152996139032</v>
      </c>
      <c r="AY114" s="75">
        <f t="shared" si="37"/>
        <v>3436.1702767086176</v>
      </c>
      <c r="AZ114" s="75">
        <f t="shared" si="37"/>
        <v>3430.2028296911972</v>
      </c>
      <c r="BA114" s="75">
        <f t="shared" si="37"/>
        <v>3424.1383429708167</v>
      </c>
      <c r="BB114" s="75">
        <f t="shared" si="37"/>
        <v>3417.9979052826247</v>
      </c>
      <c r="BC114" s="75">
        <f t="shared" si="37"/>
        <v>3411.7990331851997</v>
      </c>
      <c r="BD114" s="75">
        <f t="shared" si="37"/>
        <v>3405.5562727286961</v>
      </c>
      <c r="BE114" s="75">
        <f t="shared" si="37"/>
        <v>3399.2816998061835</v>
      </c>
      <c r="BF114" s="75">
        <f t="shared" si="37"/>
        <v>3392.9853362474073</v>
      </c>
      <c r="BG114" s="75">
        <f t="shared" si="37"/>
        <v>3386.6754958422089</v>
      </c>
      <c r="BH114" s="75">
        <f t="shared" si="37"/>
        <v>3380.3590720922844</v>
      </c>
      <c r="BI114" s="75">
        <f t="shared" si="37"/>
        <v>3374.0417775034907</v>
      </c>
      <c r="BJ114" s="75">
        <f t="shared" si="37"/>
        <v>3367.7283425788323</v>
      </c>
      <c r="BK114" s="75">
        <f t="shared" si="37"/>
        <v>3361.4226812983143</v>
      </c>
      <c r="BL114" s="75" t="e">
        <f t="shared" si="37"/>
        <v>#REF!</v>
      </c>
      <c r="BM114" s="75" t="e">
        <f t="shared" si="37"/>
        <v>#REF!</v>
      </c>
      <c r="BN114" s="75" t="e">
        <f t="shared" si="37"/>
        <v>#REF!</v>
      </c>
      <c r="BO114" s="75" t="e">
        <f t="shared" ref="BO114:CX114" si="38">BN112*$B64/100+BN114*$B65/100+BN115*$B66/100</f>
        <v>#REF!</v>
      </c>
      <c r="BP114" s="75" t="e">
        <f t="shared" si="38"/>
        <v>#REF!</v>
      </c>
      <c r="BQ114" s="75" t="e">
        <f t="shared" si="38"/>
        <v>#REF!</v>
      </c>
      <c r="BR114" s="75" t="e">
        <f t="shared" si="38"/>
        <v>#REF!</v>
      </c>
      <c r="BS114" s="75" t="e">
        <f t="shared" si="38"/>
        <v>#REF!</v>
      </c>
      <c r="BT114" s="75" t="e">
        <f t="shared" si="38"/>
        <v>#REF!</v>
      </c>
      <c r="BU114" s="75" t="e">
        <f t="shared" si="38"/>
        <v>#REF!</v>
      </c>
      <c r="BV114" s="75" t="e">
        <f t="shared" si="38"/>
        <v>#REF!</v>
      </c>
      <c r="BW114" s="75" t="e">
        <f t="shared" si="38"/>
        <v>#REF!</v>
      </c>
      <c r="BX114" s="75" t="e">
        <f t="shared" si="38"/>
        <v>#REF!</v>
      </c>
      <c r="BY114" s="75" t="e">
        <f t="shared" si="38"/>
        <v>#REF!</v>
      </c>
      <c r="BZ114" s="75" t="e">
        <f t="shared" si="38"/>
        <v>#REF!</v>
      </c>
      <c r="CA114" s="75" t="e">
        <f t="shared" si="38"/>
        <v>#REF!</v>
      </c>
      <c r="CB114" s="75" t="e">
        <f t="shared" si="38"/>
        <v>#REF!</v>
      </c>
      <c r="CC114" s="75" t="e">
        <f t="shared" si="38"/>
        <v>#REF!</v>
      </c>
      <c r="CD114" s="75" t="e">
        <f t="shared" si="38"/>
        <v>#REF!</v>
      </c>
      <c r="CE114" s="75" t="e">
        <f t="shared" si="38"/>
        <v>#REF!</v>
      </c>
      <c r="CF114" s="75" t="e">
        <f t="shared" si="38"/>
        <v>#REF!</v>
      </c>
      <c r="CG114" s="75" t="e">
        <f t="shared" si="38"/>
        <v>#REF!</v>
      </c>
      <c r="CH114" s="75" t="e">
        <f t="shared" si="38"/>
        <v>#REF!</v>
      </c>
      <c r="CI114" s="75" t="e">
        <f t="shared" si="38"/>
        <v>#REF!</v>
      </c>
      <c r="CJ114" s="75" t="e">
        <f t="shared" si="38"/>
        <v>#REF!</v>
      </c>
      <c r="CK114" s="75" t="e">
        <f t="shared" si="38"/>
        <v>#REF!</v>
      </c>
      <c r="CL114" s="75" t="e">
        <f t="shared" si="38"/>
        <v>#REF!</v>
      </c>
      <c r="CM114" s="75" t="e">
        <f t="shared" si="38"/>
        <v>#REF!</v>
      </c>
      <c r="CN114" s="75" t="e">
        <f t="shared" si="38"/>
        <v>#REF!</v>
      </c>
      <c r="CO114" s="75" t="e">
        <f t="shared" si="38"/>
        <v>#REF!</v>
      </c>
      <c r="CP114" s="75" t="e">
        <f t="shared" si="38"/>
        <v>#REF!</v>
      </c>
      <c r="CQ114" s="75" t="e">
        <f t="shared" si="38"/>
        <v>#REF!</v>
      </c>
      <c r="CR114" s="75" t="e">
        <f t="shared" si="38"/>
        <v>#REF!</v>
      </c>
      <c r="CS114" s="75" t="e">
        <f t="shared" si="38"/>
        <v>#REF!</v>
      </c>
      <c r="CT114" s="75" t="e">
        <f t="shared" si="38"/>
        <v>#REF!</v>
      </c>
      <c r="CU114" s="75" t="e">
        <f t="shared" si="38"/>
        <v>#REF!</v>
      </c>
      <c r="CV114" s="75" t="e">
        <f t="shared" si="38"/>
        <v>#REF!</v>
      </c>
      <c r="CW114" s="75" t="e">
        <f t="shared" si="38"/>
        <v>#REF!</v>
      </c>
      <c r="CX114" s="75" t="e">
        <f t="shared" si="38"/>
        <v>#REF!</v>
      </c>
    </row>
    <row r="115" spans="1:102" s="89" customFormat="1" ht="15">
      <c r="A115" s="113" t="s">
        <v>53</v>
      </c>
      <c r="B115" s="75">
        <f>B60</f>
        <v>10010</v>
      </c>
      <c r="C115" s="89">
        <f t="shared" ref="C115:BN115" si="39">($B67/100)*B114+($B68/100)*B115</f>
        <v>10010.4925</v>
      </c>
      <c r="D115" s="89">
        <f t="shared" si="39"/>
        <v>10011.078048125</v>
      </c>
      <c r="E115" s="89">
        <f t="shared" si="39"/>
        <v>10011.776914989081</v>
      </c>
      <c r="F115" s="89">
        <f t="shared" si="39"/>
        <v>10012.639346968002</v>
      </c>
      <c r="G115" s="89">
        <f t="shared" si="39"/>
        <v>10013.713858685056</v>
      </c>
      <c r="H115" s="89">
        <f t="shared" si="39"/>
        <v>10015.042956130656</v>
      </c>
      <c r="I115" s="89">
        <f t="shared" si="39"/>
        <v>10016.662128860769</v>
      </c>
      <c r="J115" s="89">
        <f t="shared" si="39"/>
        <v>10018.601527517163</v>
      </c>
      <c r="K115" s="89">
        <f t="shared" si="39"/>
        <v>10020.88859618153</v>
      </c>
      <c r="L115" s="89">
        <f t="shared" si="39"/>
        <v>10023.548802785303</v>
      </c>
      <c r="M115" s="89">
        <f t="shared" si="39"/>
        <v>10026.606021556103</v>
      </c>
      <c r="N115" s="89">
        <f t="shared" si="39"/>
        <v>10030.082813208257</v>
      </c>
      <c r="O115" s="89">
        <f t="shared" si="39"/>
        <v>10034.000416448336</v>
      </c>
      <c r="P115" s="89">
        <f t="shared" si="39"/>
        <v>10038.378712601831</v>
      </c>
      <c r="Q115" s="89">
        <f t="shared" si="39"/>
        <v>10043.236098826492</v>
      </c>
      <c r="R115" s="89">
        <f t="shared" si="39"/>
        <v>10048.589776956847</v>
      </c>
      <c r="S115" s="89">
        <f t="shared" si="39"/>
        <v>10054.455955754442</v>
      </c>
      <c r="T115" s="89">
        <f t="shared" si="39"/>
        <v>10060.814444046366</v>
      </c>
      <c r="U115" s="89">
        <f t="shared" si="39"/>
        <v>10067.618467219148</v>
      </c>
      <c r="V115" s="89">
        <f t="shared" si="39"/>
        <v>10074.807992077524</v>
      </c>
      <c r="W115" s="89">
        <f t="shared" si="39"/>
        <v>10082.332984500381</v>
      </c>
      <c r="X115" s="89">
        <f t="shared" si="39"/>
        <v>10090.151813133418</v>
      </c>
      <c r="Y115" s="89">
        <f t="shared" si="39"/>
        <v>10098.229956782214</v>
      </c>
      <c r="Z115" s="89">
        <f t="shared" si="39"/>
        <v>10106.538704601177</v>
      </c>
      <c r="AA115" s="89">
        <f t="shared" si="39"/>
        <v>10115.055196135703</v>
      </c>
      <c r="AB115" s="89">
        <f t="shared" si="39"/>
        <v>10123.760626070949</v>
      </c>
      <c r="AC115" s="89">
        <f t="shared" si="39"/>
        <v>10132.641092547568</v>
      </c>
      <c r="AD115" s="89">
        <f t="shared" si="39"/>
        <v>10141.737707575041</v>
      </c>
      <c r="AE115" s="89">
        <f t="shared" si="39"/>
        <v>10151.006711034761</v>
      </c>
      <c r="AF115" s="89">
        <f t="shared" si="39"/>
        <v>10160.411741547947</v>
      </c>
      <c r="AG115" s="89">
        <f t="shared" si="39"/>
        <v>10169.922590946304</v>
      </c>
      <c r="AH115" s="89">
        <f t="shared" si="39"/>
        <v>10179.514168359412</v>
      </c>
      <c r="AI115" s="89">
        <f t="shared" si="39"/>
        <v>10189.165638648976</v>
      </c>
      <c r="AJ115" s="89">
        <f t="shared" si="39"/>
        <v>10198.859705852985</v>
      </c>
      <c r="AK115" s="89">
        <f t="shared" si="39"/>
        <v>10208.582017238125</v>
      </c>
      <c r="AL115" s="89">
        <f t="shared" si="39"/>
        <v>10218.320667663998</v>
      </c>
      <c r="AM115" s="89">
        <f t="shared" si="39"/>
        <v>10228.065787377536</v>
      </c>
      <c r="AN115" s="89">
        <f t="shared" si="39"/>
        <v>10237.809199196361</v>
      </c>
      <c r="AO115" s="89">
        <f t="shared" si="39"/>
        <v>10247.544133402555</v>
      </c>
      <c r="AP115" s="89">
        <f t="shared" si="39"/>
        <v>10257.264990633383</v>
      </c>
      <c r="AQ115" s="89">
        <f t="shared" si="39"/>
        <v>10266.967144690179</v>
      </c>
      <c r="AR115" s="89">
        <f t="shared" si="39"/>
        <v>10276.646778546126</v>
      </c>
      <c r="AS115" s="89">
        <f t="shared" si="39"/>
        <v>10286.300747964491</v>
      </c>
      <c r="AT115" s="89">
        <f t="shared" si="39"/>
        <v>10295.926468079449</v>
      </c>
      <c r="AU115" s="89">
        <f t="shared" si="39"/>
        <v>10305.521819073874</v>
      </c>
      <c r="AV115" s="89">
        <f t="shared" si="39"/>
        <v>10315.085067739161</v>
      </c>
      <c r="AW115" s="89">
        <f t="shared" si="39"/>
        <v>10324.614802243266</v>
      </c>
      <c r="AX115" s="89">
        <f t="shared" si="39"/>
        <v>10334.109877883246</v>
      </c>
      <c r="AY115" s="89">
        <f t="shared" si="39"/>
        <v>10343.569371972902</v>
      </c>
      <c r="AZ115" s="89">
        <f t="shared" si="39"/>
        <v>10352.992546327467</v>
      </c>
      <c r="BA115" s="89">
        <f t="shared" si="39"/>
        <v>10362.378816066177</v>
      </c>
      <c r="BB115" s="89">
        <f t="shared" si="39"/>
        <v>10371.727723668981</v>
      </c>
      <c r="BC115" s="89">
        <f t="shared" si="39"/>
        <v>10381.038917402642</v>
      </c>
      <c r="BD115" s="89">
        <f t="shared" si="39"/>
        <v>10390.312133380516</v>
      </c>
      <c r="BE115" s="89">
        <f t="shared" si="39"/>
        <v>10399.547180644124</v>
      </c>
      <c r="BF115" s="89">
        <f t="shared" si="39"/>
        <v>10408.743928757673</v>
      </c>
      <c r="BG115" s="89">
        <f t="shared" si="39"/>
        <v>10417.902297492341</v>
      </c>
      <c r="BH115" s="89">
        <f t="shared" si="39"/>
        <v>10427.022248248431</v>
      </c>
      <c r="BI115" s="89">
        <f t="shared" si="39"/>
        <v>10436.103776922706</v>
      </c>
      <c r="BJ115" s="89">
        <f t="shared" si="39"/>
        <v>10445.146907977532</v>
      </c>
      <c r="BK115" s="89">
        <f t="shared" si="39"/>
        <v>10454.151689509445</v>
      </c>
      <c r="BL115" s="89">
        <f t="shared" si="39"/>
        <v>10463.118189148805</v>
      </c>
      <c r="BM115" s="89" t="e">
        <f t="shared" si="39"/>
        <v>#REF!</v>
      </c>
      <c r="BN115" s="89" t="e">
        <f t="shared" si="39"/>
        <v>#REF!</v>
      </c>
      <c r="BO115" s="89" t="e">
        <f t="shared" ref="BO115:CX115" si="40">($B67/100)*BN114+($B68/100)*BN115</f>
        <v>#REF!</v>
      </c>
      <c r="BP115" s="89" t="e">
        <f t="shared" si="40"/>
        <v>#REF!</v>
      </c>
      <c r="BQ115" s="89" t="e">
        <f t="shared" si="40"/>
        <v>#REF!</v>
      </c>
      <c r="BR115" s="89" t="e">
        <f t="shared" si="40"/>
        <v>#REF!</v>
      </c>
      <c r="BS115" s="89" t="e">
        <f t="shared" si="40"/>
        <v>#REF!</v>
      </c>
      <c r="BT115" s="89" t="e">
        <f t="shared" si="40"/>
        <v>#REF!</v>
      </c>
      <c r="BU115" s="89" t="e">
        <f t="shared" si="40"/>
        <v>#REF!</v>
      </c>
      <c r="BV115" s="89" t="e">
        <f t="shared" si="40"/>
        <v>#REF!</v>
      </c>
      <c r="BW115" s="89" t="e">
        <f t="shared" si="40"/>
        <v>#REF!</v>
      </c>
      <c r="BX115" s="89" t="e">
        <f t="shared" si="40"/>
        <v>#REF!</v>
      </c>
      <c r="BY115" s="89" t="e">
        <f t="shared" si="40"/>
        <v>#REF!</v>
      </c>
      <c r="BZ115" s="89" t="e">
        <f t="shared" si="40"/>
        <v>#REF!</v>
      </c>
      <c r="CA115" s="89" t="e">
        <f t="shared" si="40"/>
        <v>#REF!</v>
      </c>
      <c r="CB115" s="89" t="e">
        <f t="shared" si="40"/>
        <v>#REF!</v>
      </c>
      <c r="CC115" s="89" t="e">
        <f t="shared" si="40"/>
        <v>#REF!</v>
      </c>
      <c r="CD115" s="89" t="e">
        <f t="shared" si="40"/>
        <v>#REF!</v>
      </c>
      <c r="CE115" s="89" t="e">
        <f t="shared" si="40"/>
        <v>#REF!</v>
      </c>
      <c r="CF115" s="89" t="e">
        <f t="shared" si="40"/>
        <v>#REF!</v>
      </c>
      <c r="CG115" s="89" t="e">
        <f t="shared" si="40"/>
        <v>#REF!</v>
      </c>
      <c r="CH115" s="89" t="e">
        <f t="shared" si="40"/>
        <v>#REF!</v>
      </c>
      <c r="CI115" s="89" t="e">
        <f t="shared" si="40"/>
        <v>#REF!</v>
      </c>
      <c r="CJ115" s="89" t="e">
        <f t="shared" si="40"/>
        <v>#REF!</v>
      </c>
      <c r="CK115" s="89" t="e">
        <f t="shared" si="40"/>
        <v>#REF!</v>
      </c>
      <c r="CL115" s="89" t="e">
        <f t="shared" si="40"/>
        <v>#REF!</v>
      </c>
      <c r="CM115" s="89" t="e">
        <f t="shared" si="40"/>
        <v>#REF!</v>
      </c>
      <c r="CN115" s="89" t="e">
        <f t="shared" si="40"/>
        <v>#REF!</v>
      </c>
      <c r="CO115" s="89" t="e">
        <f t="shared" si="40"/>
        <v>#REF!</v>
      </c>
      <c r="CP115" s="89" t="e">
        <f t="shared" si="40"/>
        <v>#REF!</v>
      </c>
      <c r="CQ115" s="89" t="e">
        <f t="shared" si="40"/>
        <v>#REF!</v>
      </c>
      <c r="CR115" s="89" t="e">
        <f t="shared" si="40"/>
        <v>#REF!</v>
      </c>
      <c r="CS115" s="89" t="e">
        <f t="shared" si="40"/>
        <v>#REF!</v>
      </c>
      <c r="CT115" s="89" t="e">
        <f t="shared" si="40"/>
        <v>#REF!</v>
      </c>
      <c r="CU115" s="89" t="e">
        <f t="shared" si="40"/>
        <v>#REF!</v>
      </c>
      <c r="CV115" s="89" t="e">
        <f t="shared" si="40"/>
        <v>#REF!</v>
      </c>
      <c r="CW115" s="89" t="e">
        <f t="shared" si="40"/>
        <v>#REF!</v>
      </c>
      <c r="CX115" s="89" t="e">
        <f t="shared" si="40"/>
        <v>#REF!</v>
      </c>
    </row>
    <row r="116" spans="1:102" s="89" customFormat="1">
      <c r="A116" s="86" t="s">
        <v>95</v>
      </c>
      <c r="B116" s="75"/>
      <c r="C116" s="75"/>
      <c r="D116" s="75"/>
      <c r="E116" s="75"/>
      <c r="F116" s="75"/>
      <c r="G116" s="75"/>
    </row>
    <row r="117" spans="1:102" s="89" customFormat="1" ht="15">
      <c r="A117" s="107" t="s">
        <v>96</v>
      </c>
      <c r="B117" s="75">
        <f>+B110*10</f>
        <v>79.896907537688435</v>
      </c>
      <c r="C117" s="75">
        <f>+C110*10+B117</f>
        <v>184.18258591952073</v>
      </c>
      <c r="D117" s="75">
        <f t="shared" ref="D117:BI117" si="41">+D110*10+C117</f>
        <v>302.74910865955508</v>
      </c>
      <c r="E117" s="75">
        <f t="shared" si="41"/>
        <v>427.51836371029708</v>
      </c>
      <c r="F117" s="75">
        <f t="shared" si="41"/>
        <v>554.72934014987391</v>
      </c>
      <c r="G117" s="75">
        <f t="shared" si="41"/>
        <v>684.88099010445239</v>
      </c>
      <c r="H117" s="75">
        <f t="shared" si="41"/>
        <v>820.60380792421472</v>
      </c>
      <c r="I117" s="75">
        <f t="shared" si="41"/>
        <v>962.16243000163217</v>
      </c>
      <c r="J117" s="75">
        <f t="shared" si="41"/>
        <v>1109.4905709989623</v>
      </c>
      <c r="K117" s="75">
        <f t="shared" si="41"/>
        <v>1262.4928228676119</v>
      </c>
      <c r="L117" s="75">
        <f t="shared" si="41"/>
        <v>1420.6982432391246</v>
      </c>
      <c r="M117" s="75">
        <f t="shared" si="41"/>
        <v>1583.6085323951561</v>
      </c>
      <c r="N117" s="75">
        <f t="shared" si="41"/>
        <v>1750.5784299997367</v>
      </c>
      <c r="O117" s="75">
        <f t="shared" si="41"/>
        <v>1921.6309849648244</v>
      </c>
      <c r="P117" s="75">
        <f t="shared" si="41"/>
        <v>2096.7373058703306</v>
      </c>
      <c r="Q117" s="75">
        <f t="shared" si="41"/>
        <v>2216.5855776818034</v>
      </c>
      <c r="R117" s="75">
        <f t="shared" si="41"/>
        <v>2287.0454947350577</v>
      </c>
      <c r="S117" s="75">
        <f t="shared" si="41"/>
        <v>2322.6226420777789</v>
      </c>
      <c r="T117" s="75">
        <f t="shared" si="41"/>
        <v>2358.1869734888655</v>
      </c>
      <c r="U117" s="75">
        <f t="shared" si="41"/>
        <v>2393.8705637700218</v>
      </c>
      <c r="V117" s="75">
        <f t="shared" si="41"/>
        <v>2429.8669144013061</v>
      </c>
      <c r="W117" s="75">
        <f t="shared" si="41"/>
        <v>2465.9977337982409</v>
      </c>
      <c r="X117" s="75">
        <f t="shared" si="41"/>
        <v>2503.953934616381</v>
      </c>
      <c r="Y117" s="75">
        <f t="shared" si="41"/>
        <v>2542.3876379281742</v>
      </c>
      <c r="Z117" s="75">
        <f t="shared" si="41"/>
        <v>2583.8481598894882</v>
      </c>
      <c r="AA117" s="75">
        <f t="shared" si="41"/>
        <v>2713.2384597461996</v>
      </c>
      <c r="AB117" s="75">
        <f t="shared" si="41"/>
        <v>2713.2384597461996</v>
      </c>
      <c r="AC117" s="75">
        <f t="shared" si="41"/>
        <v>2713.2384597461996</v>
      </c>
      <c r="AD117" s="75">
        <f t="shared" si="41"/>
        <v>2713.2384597461996</v>
      </c>
      <c r="AE117" s="75">
        <f t="shared" si="41"/>
        <v>2713.2384597461996</v>
      </c>
      <c r="AF117" s="75">
        <f t="shared" si="41"/>
        <v>2713.2384597461996</v>
      </c>
      <c r="AG117" s="75">
        <f t="shared" si="41"/>
        <v>2713.2384597461996</v>
      </c>
      <c r="AH117" s="75">
        <f t="shared" si="41"/>
        <v>2713.2384597461996</v>
      </c>
      <c r="AI117" s="75">
        <f t="shared" si="41"/>
        <v>2713.2384597461996</v>
      </c>
      <c r="AJ117" s="75">
        <f t="shared" si="41"/>
        <v>2713.2384597461996</v>
      </c>
      <c r="AK117" s="75">
        <f t="shared" si="41"/>
        <v>2713.2384597461996</v>
      </c>
      <c r="AL117" s="75">
        <f t="shared" si="41"/>
        <v>2713.2384597461996</v>
      </c>
      <c r="AM117" s="75">
        <f t="shared" si="41"/>
        <v>2713.2384597461996</v>
      </c>
      <c r="AN117" s="75">
        <f t="shared" si="41"/>
        <v>2713.2384597461996</v>
      </c>
      <c r="AO117" s="75">
        <f t="shared" si="41"/>
        <v>2713.2384597461996</v>
      </c>
      <c r="AP117" s="75">
        <f t="shared" si="41"/>
        <v>2713.2384597461996</v>
      </c>
      <c r="AQ117" s="75">
        <f t="shared" si="41"/>
        <v>2713.2384597461996</v>
      </c>
      <c r="AR117" s="75">
        <f t="shared" si="41"/>
        <v>2713.2384597461996</v>
      </c>
      <c r="AS117" s="75">
        <f t="shared" si="41"/>
        <v>2713.2384597461996</v>
      </c>
      <c r="AT117" s="75">
        <f t="shared" si="41"/>
        <v>2713.2384597461996</v>
      </c>
      <c r="AU117" s="75">
        <f t="shared" si="41"/>
        <v>2713.2384597461996</v>
      </c>
      <c r="AV117" s="75">
        <f t="shared" si="41"/>
        <v>2713.2384597461996</v>
      </c>
      <c r="AW117" s="75">
        <f t="shared" si="41"/>
        <v>2713.2384597461996</v>
      </c>
      <c r="AX117" s="75">
        <f t="shared" si="41"/>
        <v>2713.2384597461996</v>
      </c>
      <c r="AY117" s="75">
        <f t="shared" si="41"/>
        <v>2713.2384597461996</v>
      </c>
      <c r="AZ117" s="75">
        <f t="shared" si="41"/>
        <v>2713.2384597461996</v>
      </c>
      <c r="BA117" s="75">
        <f t="shared" si="41"/>
        <v>2713.2384597461996</v>
      </c>
      <c r="BB117" s="75">
        <f t="shared" si="41"/>
        <v>2713.2384597461996</v>
      </c>
      <c r="BC117" s="75">
        <f t="shared" si="41"/>
        <v>2713.2384597461996</v>
      </c>
      <c r="BD117" s="75">
        <f t="shared" si="41"/>
        <v>2713.2384597461996</v>
      </c>
      <c r="BE117" s="75">
        <f t="shared" si="41"/>
        <v>2713.2384597461996</v>
      </c>
      <c r="BF117" s="75">
        <f t="shared" si="41"/>
        <v>2713.2384597461996</v>
      </c>
      <c r="BG117" s="75">
        <f t="shared" si="41"/>
        <v>2713.2384597461996</v>
      </c>
      <c r="BH117" s="75">
        <f t="shared" si="41"/>
        <v>2713.2384597461996</v>
      </c>
      <c r="BI117" s="75">
        <f t="shared" si="41"/>
        <v>2713.2384597461996</v>
      </c>
    </row>
    <row r="118" spans="1:102" s="89" customFormat="1" ht="15">
      <c r="A118" s="107" t="s">
        <v>97</v>
      </c>
      <c r="B118" s="75">
        <f t="shared" ref="B118:BI118" si="42">+B117/$B$55</f>
        <v>1.3316151256281406E-2</v>
      </c>
      <c r="C118" s="75">
        <f t="shared" si="42"/>
        <v>3.0697097653253454E-2</v>
      </c>
      <c r="D118" s="75">
        <f t="shared" si="42"/>
        <v>5.0458184776592516E-2</v>
      </c>
      <c r="E118" s="75">
        <f t="shared" si="42"/>
        <v>7.1253060618382852E-2</v>
      </c>
      <c r="F118" s="75">
        <f t="shared" si="42"/>
        <v>9.2454890024978989E-2</v>
      </c>
      <c r="G118" s="75">
        <f t="shared" si="42"/>
        <v>0.1141468316840754</v>
      </c>
      <c r="H118" s="75">
        <f t="shared" si="42"/>
        <v>0.13676730132070244</v>
      </c>
      <c r="I118" s="75">
        <f t="shared" si="42"/>
        <v>0.16036040500027202</v>
      </c>
      <c r="J118" s="75">
        <f t="shared" si="42"/>
        <v>0.18491509516649371</v>
      </c>
      <c r="K118" s="75">
        <f t="shared" si="42"/>
        <v>0.21041547047793532</v>
      </c>
      <c r="L118" s="75">
        <f t="shared" si="42"/>
        <v>0.23678304053985411</v>
      </c>
      <c r="M118" s="75">
        <f t="shared" si="42"/>
        <v>0.2639347553991927</v>
      </c>
      <c r="N118" s="75">
        <f t="shared" si="42"/>
        <v>0.2917630716666228</v>
      </c>
      <c r="O118" s="75">
        <f t="shared" si="42"/>
        <v>0.32027183082747074</v>
      </c>
      <c r="P118" s="75">
        <f t="shared" si="42"/>
        <v>0.34945621764505508</v>
      </c>
      <c r="Q118" s="75">
        <f t="shared" si="42"/>
        <v>0.36943092961363388</v>
      </c>
      <c r="R118" s="75">
        <f t="shared" si="42"/>
        <v>0.38117424912250963</v>
      </c>
      <c r="S118" s="75">
        <f t="shared" si="42"/>
        <v>0.38710377367962984</v>
      </c>
      <c r="T118" s="75">
        <f t="shared" si="42"/>
        <v>0.39303116224814427</v>
      </c>
      <c r="U118" s="75">
        <f t="shared" si="42"/>
        <v>0.39897842729500366</v>
      </c>
      <c r="V118" s="75">
        <f t="shared" si="42"/>
        <v>0.40497781906688435</v>
      </c>
      <c r="W118" s="75">
        <f t="shared" si="42"/>
        <v>0.41099962229970682</v>
      </c>
      <c r="X118" s="75">
        <f t="shared" si="42"/>
        <v>0.41732565576939684</v>
      </c>
      <c r="Y118" s="75">
        <f t="shared" si="42"/>
        <v>0.42373127298802904</v>
      </c>
      <c r="Z118" s="75">
        <f t="shared" si="42"/>
        <v>0.43064135998158137</v>
      </c>
      <c r="AA118" s="75">
        <f t="shared" si="42"/>
        <v>0.45220640995769995</v>
      </c>
      <c r="AB118" s="75">
        <f t="shared" si="42"/>
        <v>0.45220640995769995</v>
      </c>
      <c r="AC118" s="75">
        <f t="shared" si="42"/>
        <v>0.45220640995769995</v>
      </c>
      <c r="AD118" s="75">
        <f t="shared" si="42"/>
        <v>0.45220640995769995</v>
      </c>
      <c r="AE118" s="75">
        <f t="shared" si="42"/>
        <v>0.45220640995769995</v>
      </c>
      <c r="AF118" s="75">
        <f t="shared" si="42"/>
        <v>0.45220640995769995</v>
      </c>
      <c r="AG118" s="75">
        <f t="shared" si="42"/>
        <v>0.45220640995769995</v>
      </c>
      <c r="AH118" s="75">
        <f t="shared" si="42"/>
        <v>0.45220640995769995</v>
      </c>
      <c r="AI118" s="75">
        <f t="shared" si="42"/>
        <v>0.45220640995769995</v>
      </c>
      <c r="AJ118" s="75">
        <f t="shared" si="42"/>
        <v>0.45220640995769995</v>
      </c>
      <c r="AK118" s="75">
        <f t="shared" si="42"/>
        <v>0.45220640995769995</v>
      </c>
      <c r="AL118" s="75">
        <f t="shared" si="42"/>
        <v>0.45220640995769995</v>
      </c>
      <c r="AM118" s="75">
        <f t="shared" si="42"/>
        <v>0.45220640995769995</v>
      </c>
      <c r="AN118" s="75">
        <f t="shared" si="42"/>
        <v>0.45220640995769995</v>
      </c>
      <c r="AO118" s="75">
        <f t="shared" si="42"/>
        <v>0.45220640995769995</v>
      </c>
      <c r="AP118" s="75">
        <f t="shared" si="42"/>
        <v>0.45220640995769995</v>
      </c>
      <c r="AQ118" s="75">
        <f t="shared" si="42"/>
        <v>0.45220640995769995</v>
      </c>
      <c r="AR118" s="75">
        <f t="shared" si="42"/>
        <v>0.45220640995769995</v>
      </c>
      <c r="AS118" s="75">
        <f t="shared" si="42"/>
        <v>0.45220640995769995</v>
      </c>
      <c r="AT118" s="75">
        <f t="shared" si="42"/>
        <v>0.45220640995769995</v>
      </c>
      <c r="AU118" s="75">
        <f t="shared" si="42"/>
        <v>0.45220640995769995</v>
      </c>
      <c r="AV118" s="75">
        <f t="shared" si="42"/>
        <v>0.45220640995769995</v>
      </c>
      <c r="AW118" s="75">
        <f t="shared" si="42"/>
        <v>0.45220640995769995</v>
      </c>
      <c r="AX118" s="75">
        <f t="shared" si="42"/>
        <v>0.45220640995769995</v>
      </c>
      <c r="AY118" s="75">
        <f t="shared" si="42"/>
        <v>0.45220640995769995</v>
      </c>
      <c r="AZ118" s="75">
        <f t="shared" si="42"/>
        <v>0.45220640995769995</v>
      </c>
      <c r="BA118" s="75">
        <f t="shared" si="42"/>
        <v>0.45220640995769995</v>
      </c>
      <c r="BB118" s="75">
        <f t="shared" si="42"/>
        <v>0.45220640995769995</v>
      </c>
      <c r="BC118" s="75">
        <f t="shared" si="42"/>
        <v>0.45220640995769995</v>
      </c>
      <c r="BD118" s="75">
        <f t="shared" si="42"/>
        <v>0.45220640995769995</v>
      </c>
      <c r="BE118" s="75">
        <f t="shared" si="42"/>
        <v>0.45220640995769995</v>
      </c>
      <c r="BF118" s="75">
        <f t="shared" si="42"/>
        <v>0.45220640995769995</v>
      </c>
      <c r="BG118" s="75">
        <f t="shared" si="42"/>
        <v>0.45220640995769995</v>
      </c>
      <c r="BH118" s="75">
        <f t="shared" si="42"/>
        <v>0.45220640995769995</v>
      </c>
      <c r="BI118" s="75">
        <f t="shared" si="42"/>
        <v>0.45220640995769995</v>
      </c>
    </row>
    <row r="119" spans="1:102" s="89" customFormat="1" ht="15">
      <c r="A119" s="107" t="s">
        <v>149</v>
      </c>
      <c r="B119" s="117">
        <f>+MAX(B118:BI118)</f>
        <v>0.45220640995769995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</row>
    <row r="120" spans="1:102">
      <c r="A120" s="86" t="s">
        <v>20</v>
      </c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02" ht="30">
      <c r="A121" s="107" t="s">
        <v>54</v>
      </c>
      <c r="B121" s="135">
        <f>B73</f>
        <v>0.83</v>
      </c>
      <c r="C121" s="135">
        <f>C73</f>
        <v>0.98</v>
      </c>
      <c r="D121" s="75">
        <f t="shared" ref="D121:BO121" si="43">C121+$B75*(D122-($B$77/$B76)*C121-$B78*(C121-C123))</f>
        <v>1.3835237281277664</v>
      </c>
      <c r="E121" s="75">
        <f t="shared" si="43"/>
        <v>1.7570779298870234</v>
      </c>
      <c r="F121" s="75">
        <f t="shared" si="43"/>
        <v>2.0957218553280539</v>
      </c>
      <c r="G121" s="75">
        <f t="shared" si="43"/>
        <v>2.3986264880413342</v>
      </c>
      <c r="H121" s="75">
        <f t="shared" si="43"/>
        <v>2.66973057135771</v>
      </c>
      <c r="I121" s="75">
        <f t="shared" si="43"/>
        <v>2.9147149096683287</v>
      </c>
      <c r="J121" s="75">
        <f t="shared" si="43"/>
        <v>3.1384952283309522</v>
      </c>
      <c r="K121" s="75">
        <f t="shared" si="43"/>
        <v>3.3450370118117858</v>
      </c>
      <c r="L121" s="75">
        <f t="shared" si="43"/>
        <v>3.5373472685184622</v>
      </c>
      <c r="M121" s="75">
        <f t="shared" si="43"/>
        <v>3.7285894531853154</v>
      </c>
      <c r="N121" s="75">
        <f t="shared" si="43"/>
        <v>3.9168045209091726</v>
      </c>
      <c r="O121" s="75">
        <f t="shared" si="43"/>
        <v>4.1008537746450502</v>
      </c>
      <c r="P121" s="75">
        <f t="shared" si="43"/>
        <v>4.280300004730651</v>
      </c>
      <c r="Q121" s="75">
        <f t="shared" si="43"/>
        <v>4.4376339048954101</v>
      </c>
      <c r="R121" s="75">
        <f t="shared" si="43"/>
        <v>4.5483532975669698</v>
      </c>
      <c r="S121" s="75">
        <f t="shared" si="43"/>
        <v>4.6050941291065053</v>
      </c>
      <c r="T121" s="75">
        <f t="shared" si="43"/>
        <v>4.6191816283616234</v>
      </c>
      <c r="U121" s="75">
        <f t="shared" si="43"/>
        <v>4.6094041635213552</v>
      </c>
      <c r="V121" s="75">
        <f t="shared" si="43"/>
        <v>4.5879803376125858</v>
      </c>
      <c r="W121" s="75">
        <f t="shared" si="43"/>
        <v>4.5626064579881858</v>
      </c>
      <c r="X121" s="75">
        <f t="shared" si="43"/>
        <v>4.5384690201322915</v>
      </c>
      <c r="Y121" s="75">
        <f t="shared" si="43"/>
        <v>4.51866744572503</v>
      </c>
      <c r="Z121" s="75">
        <f t="shared" si="43"/>
        <v>4.505225868725625</v>
      </c>
      <c r="AA121" s="75">
        <f t="shared" si="43"/>
        <v>4.5288479426073769</v>
      </c>
      <c r="AB121" s="75">
        <f t="shared" si="43"/>
        <v>4.5613486559351548</v>
      </c>
      <c r="AC121" s="75">
        <f t="shared" si="43"/>
        <v>4.5561009525441083</v>
      </c>
      <c r="AD121" s="75">
        <f t="shared" si="43"/>
        <v>4.5291781695973921</v>
      </c>
      <c r="AE121" s="75">
        <f t="shared" si="43"/>
        <v>4.4909651235741439</v>
      </c>
      <c r="AF121" s="75">
        <f t="shared" si="43"/>
        <v>4.4480360837173816</v>
      </c>
      <c r="AG121" s="75">
        <f t="shared" si="43"/>
        <v>4.4044294763094278</v>
      </c>
      <c r="AH121" s="75">
        <f t="shared" si="43"/>
        <v>4.3625116147167429</v>
      </c>
      <c r="AI121" s="75">
        <f t="shared" si="43"/>
        <v>4.3235603114213594</v>
      </c>
      <c r="AJ121" s="75">
        <f t="shared" si="43"/>
        <v>4.2881575634844529</v>
      </c>
      <c r="AK121" s="75">
        <f t="shared" si="43"/>
        <v>4.2564521920803635</v>
      </c>
      <c r="AL121" s="75">
        <f t="shared" si="43"/>
        <v>4.2283340392217195</v>
      </c>
      <c r="AM121" s="75">
        <f t="shared" si="43"/>
        <v>4.2035481707697588</v>
      </c>
      <c r="AN121" s="75">
        <f t="shared" si="43"/>
        <v>4.1817685418370898</v>
      </c>
      <c r="AO121" s="75">
        <f t="shared" si="43"/>
        <v>4.1626444224422254</v>
      </c>
      <c r="AP121" s="75">
        <f t="shared" si="43"/>
        <v>4.1458286590910927</v>
      </c>
      <c r="AQ121" s="75">
        <f t="shared" si="43"/>
        <v>4.1309939511658733</v>
      </c>
      <c r="AR121" s="75">
        <f t="shared" si="43"/>
        <v>4.1178413333900759</v>
      </c>
      <c r="AS121" s="75">
        <f t="shared" si="43"/>
        <v>4.1061036927192447</v>
      </c>
      <c r="AT121" s="75">
        <f t="shared" si="43"/>
        <v>4.0955462147954025</v>
      </c>
      <c r="AU121" s="75">
        <f t="shared" si="43"/>
        <v>4.0859650176464291</v>
      </c>
      <c r="AV121" s="75">
        <f t="shared" si="43"/>
        <v>4.0771847964042349</v>
      </c>
      <c r="AW121" s="75">
        <f t="shared" si="43"/>
        <v>4.0690560088963279</v>
      </c>
      <c r="AX121" s="75">
        <f t="shared" si="43"/>
        <v>4.0614519341771382</v>
      </c>
      <c r="AY121" s="75">
        <f t="shared" si="43"/>
        <v>4.0542658041353441</v>
      </c>
      <c r="AZ121" s="75">
        <f t="shared" si="43"/>
        <v>4.0474081213496289</v>
      </c>
      <c r="BA121" s="75">
        <f t="shared" si="43"/>
        <v>4.040804219962447</v>
      </c>
      <c r="BB121" s="75">
        <f t="shared" si="43"/>
        <v>4.0343920905821156</v>
      </c>
      <c r="BC121" s="75">
        <f t="shared" si="43"/>
        <v>4.0281204682961516</v>
      </c>
      <c r="BD121" s="75">
        <f t="shared" si="43"/>
        <v>4.02194717012003</v>
      </c>
      <c r="BE121" s="75">
        <f t="shared" si="43"/>
        <v>4.0158376614367475</v>
      </c>
      <c r="BF121" s="75">
        <f t="shared" si="43"/>
        <v>4.0097638280495467</v>
      </c>
      <c r="BG121" s="75">
        <f t="shared" si="43"/>
        <v>4.003702929923608</v>
      </c>
      <c r="BH121" s="75">
        <f t="shared" si="43"/>
        <v>3.9976367135671893</v>
      </c>
      <c r="BI121" s="75">
        <f t="shared" si="43"/>
        <v>3.9915506616638519</v>
      </c>
      <c r="BJ121" s="75" t="e">
        <f t="shared" si="43"/>
        <v>#REF!</v>
      </c>
      <c r="BK121" s="75" t="e">
        <f t="shared" si="43"/>
        <v>#REF!</v>
      </c>
      <c r="BL121" s="75" t="e">
        <f t="shared" si="43"/>
        <v>#REF!</v>
      </c>
      <c r="BM121" s="75" t="e">
        <f t="shared" si="43"/>
        <v>#REF!</v>
      </c>
      <c r="BN121" s="75" t="e">
        <f t="shared" si="43"/>
        <v>#REF!</v>
      </c>
      <c r="BO121" s="75" t="e">
        <f t="shared" si="43"/>
        <v>#REF!</v>
      </c>
      <c r="BP121" s="75" t="e">
        <f t="shared" ref="BP121:CX121" si="44">BO121+$B75*(BP122-($B$77/$B76)*BO121-$B78*(BO121-BO123))</f>
        <v>#REF!</v>
      </c>
      <c r="BQ121" s="75" t="e">
        <f t="shared" si="44"/>
        <v>#REF!</v>
      </c>
      <c r="BR121" s="75" t="e">
        <f t="shared" si="44"/>
        <v>#REF!</v>
      </c>
      <c r="BS121" s="75" t="e">
        <f t="shared" si="44"/>
        <v>#REF!</v>
      </c>
      <c r="BT121" s="75" t="e">
        <f t="shared" si="44"/>
        <v>#REF!</v>
      </c>
      <c r="BU121" s="75" t="e">
        <f t="shared" si="44"/>
        <v>#REF!</v>
      </c>
      <c r="BV121" s="75" t="e">
        <f t="shared" si="44"/>
        <v>#REF!</v>
      </c>
      <c r="BW121" s="75" t="e">
        <f t="shared" si="44"/>
        <v>#REF!</v>
      </c>
      <c r="BX121" s="75" t="e">
        <f t="shared" si="44"/>
        <v>#REF!</v>
      </c>
      <c r="BY121" s="75" t="e">
        <f t="shared" si="44"/>
        <v>#REF!</v>
      </c>
      <c r="BZ121" s="75" t="e">
        <f t="shared" si="44"/>
        <v>#REF!</v>
      </c>
      <c r="CA121" s="75" t="e">
        <f t="shared" si="44"/>
        <v>#REF!</v>
      </c>
      <c r="CB121" s="75" t="e">
        <f t="shared" si="44"/>
        <v>#REF!</v>
      </c>
      <c r="CC121" s="75" t="e">
        <f t="shared" si="44"/>
        <v>#REF!</v>
      </c>
      <c r="CD121" s="75" t="e">
        <f t="shared" si="44"/>
        <v>#REF!</v>
      </c>
      <c r="CE121" s="75" t="e">
        <f t="shared" si="44"/>
        <v>#REF!</v>
      </c>
      <c r="CF121" s="75" t="e">
        <f t="shared" si="44"/>
        <v>#REF!</v>
      </c>
      <c r="CG121" s="75" t="e">
        <f t="shared" si="44"/>
        <v>#REF!</v>
      </c>
      <c r="CH121" s="75" t="e">
        <f t="shared" si="44"/>
        <v>#REF!</v>
      </c>
      <c r="CI121" s="75" t="e">
        <f t="shared" si="44"/>
        <v>#REF!</v>
      </c>
      <c r="CJ121" s="75" t="e">
        <f t="shared" si="44"/>
        <v>#REF!</v>
      </c>
      <c r="CK121" s="75" t="e">
        <f t="shared" si="44"/>
        <v>#REF!</v>
      </c>
      <c r="CL121" s="75" t="e">
        <f t="shared" si="44"/>
        <v>#REF!</v>
      </c>
      <c r="CM121" s="75" t="e">
        <f t="shared" si="44"/>
        <v>#REF!</v>
      </c>
      <c r="CN121" s="75" t="e">
        <f t="shared" si="44"/>
        <v>#REF!</v>
      </c>
      <c r="CO121" s="75" t="e">
        <f t="shared" si="44"/>
        <v>#REF!</v>
      </c>
      <c r="CP121" s="75" t="e">
        <f t="shared" si="44"/>
        <v>#REF!</v>
      </c>
      <c r="CQ121" s="75" t="e">
        <f t="shared" si="44"/>
        <v>#REF!</v>
      </c>
      <c r="CR121" s="75" t="e">
        <f t="shared" si="44"/>
        <v>#REF!</v>
      </c>
      <c r="CS121" s="75" t="e">
        <f t="shared" si="44"/>
        <v>#REF!</v>
      </c>
      <c r="CT121" s="75" t="e">
        <f t="shared" si="44"/>
        <v>#REF!</v>
      </c>
      <c r="CU121" s="75" t="e">
        <f t="shared" si="44"/>
        <v>#REF!</v>
      </c>
      <c r="CV121" s="75" t="e">
        <f t="shared" si="44"/>
        <v>#REF!</v>
      </c>
      <c r="CW121" s="75" t="e">
        <f t="shared" si="44"/>
        <v>#REF!</v>
      </c>
      <c r="CX121" s="75" t="e">
        <f t="shared" si="44"/>
        <v>#REF!</v>
      </c>
    </row>
    <row r="122" spans="1:102" s="109" customFormat="1" ht="30">
      <c r="A122" s="108" t="s">
        <v>55</v>
      </c>
      <c r="B122" s="109">
        <f t="shared" ref="B122:BM122" si="45">$B$77*((LOG(( ((B112+C112)/2) +0.000001)/596.4)/LOG(2)))+B70</f>
        <v>2.4946851411366682</v>
      </c>
      <c r="C122" s="109">
        <f t="shared" si="45"/>
        <v>2.8838854563516012</v>
      </c>
      <c r="D122" s="109">
        <f t="shared" si="45"/>
        <v>3.3927003236911846</v>
      </c>
      <c r="E122" s="109">
        <f t="shared" si="45"/>
        <v>3.8384462251754505</v>
      </c>
      <c r="F122" s="109">
        <f t="shared" si="45"/>
        <v>4.2100268686094067</v>
      </c>
      <c r="G122" s="109">
        <f t="shared" si="45"/>
        <v>4.5205525726538314</v>
      </c>
      <c r="H122" s="109">
        <f t="shared" si="45"/>
        <v>4.7924844735864935</v>
      </c>
      <c r="I122" s="109">
        <f t="shared" si="45"/>
        <v>5.0408506160550388</v>
      </c>
      <c r="J122" s="109">
        <f t="shared" si="45"/>
        <v>5.2711354483330304</v>
      </c>
      <c r="K122" s="109">
        <f t="shared" si="45"/>
        <v>5.4866666737182017</v>
      </c>
      <c r="L122" s="109">
        <f t="shared" si="45"/>
        <v>5.68920648036105</v>
      </c>
      <c r="M122" s="109">
        <f t="shared" si="45"/>
        <v>5.9324358037006029</v>
      </c>
      <c r="N122" s="109">
        <f t="shared" si="45"/>
        <v>6.1636474112875961</v>
      </c>
      <c r="O122" s="109">
        <f t="shared" si="45"/>
        <v>6.3839181582216717</v>
      </c>
      <c r="P122" s="109">
        <f t="shared" si="45"/>
        <v>6.5950089638846112</v>
      </c>
      <c r="Q122" s="109">
        <f t="shared" si="45"/>
        <v>6.7142942726488801</v>
      </c>
      <c r="R122" s="109">
        <f t="shared" si="45"/>
        <v>6.6820423272701932</v>
      </c>
      <c r="S122" s="109">
        <f t="shared" si="45"/>
        <v>6.5443299400237471</v>
      </c>
      <c r="T122" s="109">
        <f t="shared" si="45"/>
        <v>6.3807168407410488</v>
      </c>
      <c r="U122" s="109">
        <f t="shared" si="45"/>
        <v>6.2448555065396656</v>
      </c>
      <c r="V122" s="109">
        <f t="shared" si="45"/>
        <v>6.1338924141516475</v>
      </c>
      <c r="W122" s="109">
        <f t="shared" si="45"/>
        <v>6.0446583853400098</v>
      </c>
      <c r="X122" s="109">
        <f t="shared" si="45"/>
        <v>5.9766843551662454</v>
      </c>
      <c r="Y122" s="109">
        <f t="shared" si="45"/>
        <v>5.927652311295617</v>
      </c>
      <c r="Z122" s="109">
        <f t="shared" si="45"/>
        <v>5.8969053528931115</v>
      </c>
      <c r="AA122" s="109">
        <f t="shared" si="45"/>
        <v>6.0251866842009365</v>
      </c>
      <c r="AB122" s="109">
        <f t="shared" si="45"/>
        <v>6.0751633412964798</v>
      </c>
      <c r="AC122" s="109">
        <f t="shared" si="45"/>
        <v>5.9153052378186848</v>
      </c>
      <c r="AD122" s="109">
        <f t="shared" si="45"/>
        <v>5.7770430361360878</v>
      </c>
      <c r="AE122" s="109">
        <f t="shared" si="45"/>
        <v>5.657640577155286</v>
      </c>
      <c r="AF122" s="109">
        <f t="shared" si="45"/>
        <v>5.5545955900500674</v>
      </c>
      <c r="AG122" s="109">
        <f t="shared" si="45"/>
        <v>5.4656536105356759</v>
      </c>
      <c r="AH122" s="109">
        <f t="shared" si="45"/>
        <v>5.3888087906019262</v>
      </c>
      <c r="AI122" s="109">
        <f t="shared" si="45"/>
        <v>5.32229524396221</v>
      </c>
      <c r="AJ122" s="109">
        <f t="shared" si="45"/>
        <v>5.2645721004420505</v>
      </c>
      <c r="AK122" s="109">
        <f t="shared" si="45"/>
        <v>5.2143048466441693</v>
      </c>
      <c r="AL122" s="109">
        <f t="shared" si="45"/>
        <v>5.1703449254625751</v>
      </c>
      <c r="AM122" s="109">
        <f t="shared" si="45"/>
        <v>5.1317090209372029</v>
      </c>
      <c r="AN122" s="109">
        <f t="shared" si="45"/>
        <v>5.0975589986195038</v>
      </c>
      <c r="AO122" s="109">
        <f t="shared" si="45"/>
        <v>5.0671831120550177</v>
      </c>
      <c r="AP122" s="109">
        <f t="shared" si="45"/>
        <v>5.0399788163395929</v>
      </c>
      <c r="AQ122" s="109">
        <f t="shared" si="45"/>
        <v>5.015437336613517</v>
      </c>
      <c r="AR122" s="109">
        <f t="shared" si="45"/>
        <v>4.9931300076116285</v>
      </c>
      <c r="AS122" s="109">
        <f t="shared" si="45"/>
        <v>4.9726963155400368</v>
      </c>
      <c r="AT122" s="109">
        <f t="shared" si="45"/>
        <v>4.953833523150843</v>
      </c>
      <c r="AU122" s="109">
        <f t="shared" si="45"/>
        <v>4.9362877328588821</v>
      </c>
      <c r="AV122" s="109">
        <f t="shared" si="45"/>
        <v>4.9198462333029207</v>
      </c>
      <c r="AW122" s="109">
        <f t="shared" si="45"/>
        <v>4.9043309760973504</v>
      </c>
      <c r="AX122" s="109">
        <f t="shared" si="45"/>
        <v>4.8895930374653256</v>
      </c>
      <c r="AY122" s="109">
        <f t="shared" si="45"/>
        <v>4.8755079310621205</v>
      </c>
      <c r="AZ122" s="109">
        <f t="shared" si="45"/>
        <v>4.861971651603529</v>
      </c>
      <c r="BA122" s="109">
        <f t="shared" si="45"/>
        <v>4.8488973426109707</v>
      </c>
      <c r="BB122" s="109">
        <f t="shared" si="45"/>
        <v>4.8362124948654186</v>
      </c>
      <c r="BC122" s="109">
        <f t="shared" si="45"/>
        <v>4.8238565945572525</v>
      </c>
      <c r="BD122" s="109">
        <f t="shared" si="45"/>
        <v>4.8117791513899713</v>
      </c>
      <c r="BE122" s="109">
        <f t="shared" si="45"/>
        <v>4.7999380469531276</v>
      </c>
      <c r="BF122" s="109">
        <f t="shared" si="45"/>
        <v>4.7882981525296611</v>
      </c>
      <c r="BG122" s="109">
        <f t="shared" si="45"/>
        <v>4.7768301732070242</v>
      </c>
      <c r="BH122" s="109">
        <f t="shared" si="45"/>
        <v>4.7655096818128646</v>
      </c>
      <c r="BI122" s="109">
        <f t="shared" si="45"/>
        <v>4.7543163119006806</v>
      </c>
      <c r="BJ122" s="109" t="e">
        <f t="shared" si="45"/>
        <v>#REF!</v>
      </c>
      <c r="BK122" s="109" t="e">
        <f t="shared" si="45"/>
        <v>#REF!</v>
      </c>
      <c r="BL122" s="109" t="e">
        <f t="shared" si="45"/>
        <v>#REF!</v>
      </c>
      <c r="BM122" s="109" t="e">
        <f t="shared" si="45"/>
        <v>#REF!</v>
      </c>
      <c r="BN122" s="109" t="e">
        <f t="shared" ref="BN122:CX122" si="46">$B$77*((LOG(( ((BN112+BO112)/2) +0.000001)/596.4)/LOG(2)))+BN70</f>
        <v>#REF!</v>
      </c>
      <c r="BO122" s="109" t="e">
        <f t="shared" si="46"/>
        <v>#REF!</v>
      </c>
      <c r="BP122" s="109" t="e">
        <f t="shared" si="46"/>
        <v>#REF!</v>
      </c>
      <c r="BQ122" s="109" t="e">
        <f t="shared" si="46"/>
        <v>#REF!</v>
      </c>
      <c r="BR122" s="109" t="e">
        <f t="shared" si="46"/>
        <v>#REF!</v>
      </c>
      <c r="BS122" s="109" t="e">
        <f t="shared" si="46"/>
        <v>#REF!</v>
      </c>
      <c r="BT122" s="109" t="e">
        <f t="shared" si="46"/>
        <v>#REF!</v>
      </c>
      <c r="BU122" s="109" t="e">
        <f t="shared" si="46"/>
        <v>#REF!</v>
      </c>
      <c r="BV122" s="109" t="e">
        <f t="shared" si="46"/>
        <v>#REF!</v>
      </c>
      <c r="BW122" s="109" t="e">
        <f t="shared" si="46"/>
        <v>#REF!</v>
      </c>
      <c r="BX122" s="109" t="e">
        <f t="shared" si="46"/>
        <v>#REF!</v>
      </c>
      <c r="BY122" s="109" t="e">
        <f t="shared" si="46"/>
        <v>#REF!</v>
      </c>
      <c r="BZ122" s="109" t="e">
        <f t="shared" si="46"/>
        <v>#REF!</v>
      </c>
      <c r="CA122" s="109" t="e">
        <f t="shared" si="46"/>
        <v>#REF!</v>
      </c>
      <c r="CB122" s="109" t="e">
        <f t="shared" si="46"/>
        <v>#REF!</v>
      </c>
      <c r="CC122" s="109" t="e">
        <f t="shared" si="46"/>
        <v>#REF!</v>
      </c>
      <c r="CD122" s="109" t="e">
        <f t="shared" si="46"/>
        <v>#REF!</v>
      </c>
      <c r="CE122" s="109" t="e">
        <f t="shared" si="46"/>
        <v>#REF!</v>
      </c>
      <c r="CF122" s="109" t="e">
        <f t="shared" si="46"/>
        <v>#REF!</v>
      </c>
      <c r="CG122" s="109" t="e">
        <f t="shared" si="46"/>
        <v>#REF!</v>
      </c>
      <c r="CH122" s="109" t="e">
        <f t="shared" si="46"/>
        <v>#REF!</v>
      </c>
      <c r="CI122" s="109" t="e">
        <f t="shared" si="46"/>
        <v>#REF!</v>
      </c>
      <c r="CJ122" s="109" t="e">
        <f t="shared" si="46"/>
        <v>#REF!</v>
      </c>
      <c r="CK122" s="109" t="e">
        <f t="shared" si="46"/>
        <v>#REF!</v>
      </c>
      <c r="CL122" s="109" t="e">
        <f t="shared" si="46"/>
        <v>#REF!</v>
      </c>
      <c r="CM122" s="109" t="e">
        <f t="shared" si="46"/>
        <v>#REF!</v>
      </c>
      <c r="CN122" s="109" t="e">
        <f t="shared" si="46"/>
        <v>#REF!</v>
      </c>
      <c r="CO122" s="109" t="e">
        <f t="shared" si="46"/>
        <v>#REF!</v>
      </c>
      <c r="CP122" s="109" t="e">
        <f t="shared" si="46"/>
        <v>#REF!</v>
      </c>
      <c r="CQ122" s="109" t="e">
        <f t="shared" si="46"/>
        <v>#REF!</v>
      </c>
      <c r="CR122" s="109" t="e">
        <f t="shared" si="46"/>
        <v>#REF!</v>
      </c>
      <c r="CS122" s="109" t="e">
        <f t="shared" si="46"/>
        <v>#REF!</v>
      </c>
      <c r="CT122" s="109" t="e">
        <f t="shared" si="46"/>
        <v>#REF!</v>
      </c>
      <c r="CU122" s="109" t="e">
        <f t="shared" si="46"/>
        <v>#REF!</v>
      </c>
      <c r="CV122" s="109" t="e">
        <f t="shared" si="46"/>
        <v>#REF!</v>
      </c>
      <c r="CW122" s="109" t="e">
        <f t="shared" si="46"/>
        <v>#REF!</v>
      </c>
      <c r="CX122" s="109" t="e">
        <f t="shared" si="46"/>
        <v>#REF!</v>
      </c>
    </row>
    <row r="123" spans="1:102" ht="30">
      <c r="A123" s="107" t="s">
        <v>56</v>
      </c>
      <c r="B123" s="75">
        <f>B74</f>
        <v>6.7999999999999996E-3</v>
      </c>
      <c r="C123" s="75">
        <f t="shared" ref="C123:BN123" si="47">B123+$B79*(B121-B123)</f>
        <v>4.7960000000000003E-2</v>
      </c>
      <c r="D123" s="75">
        <f t="shared" si="47"/>
        <v>9.4562000000000007E-2</v>
      </c>
      <c r="E123" s="75">
        <f t="shared" si="47"/>
        <v>0.15901008640638831</v>
      </c>
      <c r="F123" s="75">
        <f t="shared" si="47"/>
        <v>0.23891347858042006</v>
      </c>
      <c r="G123" s="75">
        <f t="shared" si="47"/>
        <v>0.33175389741780176</v>
      </c>
      <c r="H123" s="75">
        <f t="shared" si="47"/>
        <v>0.43509752694897841</v>
      </c>
      <c r="I123" s="75">
        <f t="shared" si="47"/>
        <v>0.54682917916941498</v>
      </c>
      <c r="J123" s="75">
        <f t="shared" si="47"/>
        <v>0.66522346569436064</v>
      </c>
      <c r="K123" s="75">
        <f t="shared" si="47"/>
        <v>0.78888705382619029</v>
      </c>
      <c r="L123" s="75">
        <f t="shared" si="47"/>
        <v>0.9166945517254701</v>
      </c>
      <c r="M123" s="75">
        <f t="shared" si="47"/>
        <v>1.0477271875651197</v>
      </c>
      <c r="N123" s="75">
        <f t="shared" si="47"/>
        <v>1.1817703008461296</v>
      </c>
      <c r="O123" s="75">
        <f t="shared" si="47"/>
        <v>1.3185220118492817</v>
      </c>
      <c r="P123" s="75">
        <f t="shared" si="47"/>
        <v>1.4576385999890702</v>
      </c>
      <c r="Q123" s="75">
        <f t="shared" si="47"/>
        <v>1.5987716702261492</v>
      </c>
      <c r="R123" s="75">
        <f t="shared" si="47"/>
        <v>1.7407147819596123</v>
      </c>
      <c r="S123" s="75">
        <f t="shared" si="47"/>
        <v>1.8810967077399801</v>
      </c>
      <c r="T123" s="75">
        <f t="shared" si="47"/>
        <v>2.0172965788083062</v>
      </c>
      <c r="U123" s="75">
        <f t="shared" si="47"/>
        <v>2.1473908312859722</v>
      </c>
      <c r="V123" s="75">
        <f t="shared" si="47"/>
        <v>2.2704914978977415</v>
      </c>
      <c r="W123" s="75">
        <f t="shared" si="47"/>
        <v>2.3863659398834836</v>
      </c>
      <c r="X123" s="75">
        <f t="shared" si="47"/>
        <v>2.4951779657887188</v>
      </c>
      <c r="Y123" s="75">
        <f t="shared" si="47"/>
        <v>2.5973425185058976</v>
      </c>
      <c r="Z123" s="75">
        <f t="shared" si="47"/>
        <v>2.6934087648668541</v>
      </c>
      <c r="AA123" s="75">
        <f t="shared" si="47"/>
        <v>2.7839996200597925</v>
      </c>
      <c r="AB123" s="75">
        <f t="shared" si="47"/>
        <v>2.8712420361871716</v>
      </c>
      <c r="AC123" s="75">
        <f t="shared" si="47"/>
        <v>2.9557473671745709</v>
      </c>
      <c r="AD123" s="75">
        <f t="shared" si="47"/>
        <v>3.0357650464430477</v>
      </c>
      <c r="AE123" s="75">
        <f t="shared" si="47"/>
        <v>3.110435702600765</v>
      </c>
      <c r="AF123" s="75">
        <f t="shared" si="47"/>
        <v>3.179462173649434</v>
      </c>
      <c r="AG123" s="75">
        <f t="shared" si="47"/>
        <v>3.2428908691528315</v>
      </c>
      <c r="AH123" s="75">
        <f t="shared" si="47"/>
        <v>3.3009677995106612</v>
      </c>
      <c r="AI123" s="75">
        <f t="shared" si="47"/>
        <v>3.3540449902709653</v>
      </c>
      <c r="AJ123" s="75">
        <f t="shared" si="47"/>
        <v>3.4025207563284852</v>
      </c>
      <c r="AK123" s="75">
        <f t="shared" si="47"/>
        <v>3.4468025966862834</v>
      </c>
      <c r="AL123" s="75">
        <f t="shared" si="47"/>
        <v>3.4872850764559873</v>
      </c>
      <c r="AM123" s="75">
        <f t="shared" si="47"/>
        <v>3.5243375245942739</v>
      </c>
      <c r="AN123" s="75">
        <f t="shared" si="47"/>
        <v>3.5582980569030482</v>
      </c>
      <c r="AO123" s="75">
        <f t="shared" si="47"/>
        <v>3.5894715811497502</v>
      </c>
      <c r="AP123" s="75">
        <f t="shared" si="47"/>
        <v>3.6181302232143739</v>
      </c>
      <c r="AQ123" s="75">
        <f t="shared" si="47"/>
        <v>3.6445151450082101</v>
      </c>
      <c r="AR123" s="75">
        <f t="shared" si="47"/>
        <v>3.668839085316093</v>
      </c>
      <c r="AS123" s="75">
        <f t="shared" si="47"/>
        <v>3.6912891977197924</v>
      </c>
      <c r="AT123" s="75">
        <f t="shared" si="47"/>
        <v>3.7120299224697648</v>
      </c>
      <c r="AU123" s="75">
        <f t="shared" si="47"/>
        <v>3.7312057370860465</v>
      </c>
      <c r="AV123" s="75">
        <f t="shared" si="47"/>
        <v>3.7489437011140656</v>
      </c>
      <c r="AW123" s="75">
        <f t="shared" si="47"/>
        <v>3.765355755878574</v>
      </c>
      <c r="AX123" s="75">
        <f t="shared" si="47"/>
        <v>3.7805407685294616</v>
      </c>
      <c r="AY123" s="75">
        <f t="shared" si="47"/>
        <v>3.7945863268118454</v>
      </c>
      <c r="AZ123" s="75">
        <f t="shared" si="47"/>
        <v>3.8075703006780204</v>
      </c>
      <c r="BA123" s="75">
        <f t="shared" si="47"/>
        <v>3.8195621917116007</v>
      </c>
      <c r="BB123" s="75">
        <f t="shared" si="47"/>
        <v>3.830624293124143</v>
      </c>
      <c r="BC123" s="75">
        <f t="shared" si="47"/>
        <v>3.8408126829970417</v>
      </c>
      <c r="BD123" s="75">
        <f t="shared" si="47"/>
        <v>3.8501780722619974</v>
      </c>
      <c r="BE123" s="75">
        <f t="shared" si="47"/>
        <v>3.858766527154899</v>
      </c>
      <c r="BF123" s="75">
        <f t="shared" si="47"/>
        <v>3.8666200838689915</v>
      </c>
      <c r="BG123" s="75">
        <f t="shared" si="47"/>
        <v>3.8737772710780192</v>
      </c>
      <c r="BH123" s="75">
        <f t="shared" si="47"/>
        <v>3.8802735540202988</v>
      </c>
      <c r="BI123" s="75">
        <f t="shared" si="47"/>
        <v>3.8861417119976434</v>
      </c>
      <c r="BJ123" s="75">
        <f t="shared" si="47"/>
        <v>3.8914121594809536</v>
      </c>
      <c r="BK123" s="75" t="e">
        <f t="shared" si="47"/>
        <v>#REF!</v>
      </c>
      <c r="BL123" s="75" t="e">
        <f t="shared" si="47"/>
        <v>#REF!</v>
      </c>
      <c r="BM123" s="75" t="e">
        <f t="shared" si="47"/>
        <v>#REF!</v>
      </c>
      <c r="BN123" s="75" t="e">
        <f t="shared" si="47"/>
        <v>#REF!</v>
      </c>
      <c r="BO123" s="75" t="e">
        <f t="shared" ref="BO123:CX123" si="48">BN123+$B79*(BN121-BN123)</f>
        <v>#REF!</v>
      </c>
      <c r="BP123" s="75" t="e">
        <f t="shared" si="48"/>
        <v>#REF!</v>
      </c>
      <c r="BQ123" s="75" t="e">
        <f t="shared" si="48"/>
        <v>#REF!</v>
      </c>
      <c r="BR123" s="75" t="e">
        <f t="shared" si="48"/>
        <v>#REF!</v>
      </c>
      <c r="BS123" s="75" t="e">
        <f t="shared" si="48"/>
        <v>#REF!</v>
      </c>
      <c r="BT123" s="75" t="e">
        <f t="shared" si="48"/>
        <v>#REF!</v>
      </c>
      <c r="BU123" s="75" t="e">
        <f t="shared" si="48"/>
        <v>#REF!</v>
      </c>
      <c r="BV123" s="75" t="e">
        <f t="shared" si="48"/>
        <v>#REF!</v>
      </c>
      <c r="BW123" s="75" t="e">
        <f t="shared" si="48"/>
        <v>#REF!</v>
      </c>
      <c r="BX123" s="75" t="e">
        <f t="shared" si="48"/>
        <v>#REF!</v>
      </c>
      <c r="BY123" s="75" t="e">
        <f t="shared" si="48"/>
        <v>#REF!</v>
      </c>
      <c r="BZ123" s="75" t="e">
        <f t="shared" si="48"/>
        <v>#REF!</v>
      </c>
      <c r="CA123" s="75" t="e">
        <f t="shared" si="48"/>
        <v>#REF!</v>
      </c>
      <c r="CB123" s="75" t="e">
        <f t="shared" si="48"/>
        <v>#REF!</v>
      </c>
      <c r="CC123" s="75" t="e">
        <f t="shared" si="48"/>
        <v>#REF!</v>
      </c>
      <c r="CD123" s="75" t="e">
        <f t="shared" si="48"/>
        <v>#REF!</v>
      </c>
      <c r="CE123" s="75" t="e">
        <f t="shared" si="48"/>
        <v>#REF!</v>
      </c>
      <c r="CF123" s="75" t="e">
        <f t="shared" si="48"/>
        <v>#REF!</v>
      </c>
      <c r="CG123" s="75" t="e">
        <f t="shared" si="48"/>
        <v>#REF!</v>
      </c>
      <c r="CH123" s="75" t="e">
        <f t="shared" si="48"/>
        <v>#REF!</v>
      </c>
      <c r="CI123" s="75" t="e">
        <f t="shared" si="48"/>
        <v>#REF!</v>
      </c>
      <c r="CJ123" s="75" t="e">
        <f t="shared" si="48"/>
        <v>#REF!</v>
      </c>
      <c r="CK123" s="75" t="e">
        <f t="shared" si="48"/>
        <v>#REF!</v>
      </c>
      <c r="CL123" s="75" t="e">
        <f t="shared" si="48"/>
        <v>#REF!</v>
      </c>
      <c r="CM123" s="75" t="e">
        <f t="shared" si="48"/>
        <v>#REF!</v>
      </c>
      <c r="CN123" s="75" t="e">
        <f t="shared" si="48"/>
        <v>#REF!</v>
      </c>
      <c r="CO123" s="75" t="e">
        <f t="shared" si="48"/>
        <v>#REF!</v>
      </c>
      <c r="CP123" s="75" t="e">
        <f t="shared" si="48"/>
        <v>#REF!</v>
      </c>
      <c r="CQ123" s="75" t="e">
        <f t="shared" si="48"/>
        <v>#REF!</v>
      </c>
      <c r="CR123" s="75" t="e">
        <f t="shared" si="48"/>
        <v>#REF!</v>
      </c>
      <c r="CS123" s="75" t="e">
        <f t="shared" si="48"/>
        <v>#REF!</v>
      </c>
      <c r="CT123" s="75" t="e">
        <f t="shared" si="48"/>
        <v>#REF!</v>
      </c>
      <c r="CU123" s="75" t="e">
        <f t="shared" si="48"/>
        <v>#REF!</v>
      </c>
      <c r="CV123" s="75" t="e">
        <f t="shared" si="48"/>
        <v>#REF!</v>
      </c>
      <c r="CW123" s="75" t="e">
        <f t="shared" si="48"/>
        <v>#REF!</v>
      </c>
      <c r="CX123" s="75" t="e">
        <f t="shared" si="48"/>
        <v>#REF!</v>
      </c>
    </row>
    <row r="124" spans="1:102">
      <c r="A124" s="86" t="s">
        <v>37</v>
      </c>
    </row>
    <row r="125" spans="1:102" ht="15">
      <c r="A125" s="107" t="s">
        <v>57</v>
      </c>
      <c r="B125" s="75">
        <f>B98-B101</f>
        <v>41.664966912151463</v>
      </c>
      <c r="C125" s="75">
        <f t="shared" ref="C125:BH125" si="49">C98-C101</f>
        <v>66.196995845868656</v>
      </c>
      <c r="D125" s="75">
        <f t="shared" si="49"/>
        <v>93.339400504511957</v>
      </c>
      <c r="E125" s="75">
        <f t="shared" si="49"/>
        <v>122.39045629305549</v>
      </c>
      <c r="F125" s="75">
        <f t="shared" si="49"/>
        <v>153.13325055589601</v>
      </c>
      <c r="G125" s="75">
        <f t="shared" si="49"/>
        <v>185.69283427775792</v>
      </c>
      <c r="H125" s="75">
        <f t="shared" si="49"/>
        <v>220.33240444799367</v>
      </c>
      <c r="I125" s="75">
        <f t="shared" si="49"/>
        <v>257.0797195099484</v>
      </c>
      <c r="J125" s="75">
        <f t="shared" si="49"/>
        <v>295.85092896960356</v>
      </c>
      <c r="K125" s="75">
        <f t="shared" si="49"/>
        <v>336.58357304755452</v>
      </c>
      <c r="L125" s="75">
        <f t="shared" si="49"/>
        <v>379.15407543726383</v>
      </c>
      <c r="M125" s="75">
        <f t="shared" si="49"/>
        <v>423.38158785824328</v>
      </c>
      <c r="N125" s="75">
        <f t="shared" si="49"/>
        <v>469.09289463078494</v>
      </c>
      <c r="O125" s="75">
        <f t="shared" si="49"/>
        <v>516.1502172016053</v>
      </c>
      <c r="P125" s="75">
        <f t="shared" si="49"/>
        <v>564.41184196473193</v>
      </c>
      <c r="Q125" s="75">
        <f t="shared" si="49"/>
        <v>612.55669940633754</v>
      </c>
      <c r="R125" s="75">
        <f t="shared" si="49"/>
        <v>662.17316293530098</v>
      </c>
      <c r="S125" s="75">
        <f t="shared" si="49"/>
        <v>714.44319987974472</v>
      </c>
      <c r="T125" s="75">
        <f t="shared" si="49"/>
        <v>768.84883955550174</v>
      </c>
      <c r="U125" s="75">
        <f t="shared" si="49"/>
        <v>825.07083605163518</v>
      </c>
      <c r="V125" s="75">
        <f t="shared" si="49"/>
        <v>882.86218803911595</v>
      </c>
      <c r="W125" s="75">
        <f t="shared" si="49"/>
        <v>941.91828704474483</v>
      </c>
      <c r="X125" s="75">
        <f t="shared" si="49"/>
        <v>1001.5311576868564</v>
      </c>
      <c r="Y125" s="75">
        <f t="shared" si="49"/>
        <v>1064.6134836009837</v>
      </c>
      <c r="Z125" s="75">
        <f t="shared" si="49"/>
        <v>1128.2257754616708</v>
      </c>
      <c r="AA125" s="75">
        <f t="shared" si="49"/>
        <v>1194.6016000003995</v>
      </c>
      <c r="AB125" s="75">
        <f t="shared" si="49"/>
        <v>1253.9843407095336</v>
      </c>
      <c r="AC125" s="75">
        <f t="shared" si="49"/>
        <v>1318.7993315920935</v>
      </c>
      <c r="AD125" s="75">
        <f t="shared" si="49"/>
        <v>1385.6286146196994</v>
      </c>
      <c r="AE125" s="75">
        <f t="shared" si="49"/>
        <v>1454.2759012897538</v>
      </c>
      <c r="AF125" s="75">
        <f t="shared" si="49"/>
        <v>1524.5840781283005</v>
      </c>
      <c r="AG125" s="75">
        <f t="shared" si="49"/>
        <v>1596.4429062802003</v>
      </c>
      <c r="AH125" s="75">
        <f t="shared" si="49"/>
        <v>1669.7867561192381</v>
      </c>
      <c r="AI125" s="75">
        <f t="shared" si="49"/>
        <v>1744.5884986347628</v>
      </c>
      <c r="AJ125" s="75">
        <f t="shared" si="49"/>
        <v>1820.8526077734114</v>
      </c>
      <c r="AK125" s="75">
        <f t="shared" si="49"/>
        <v>1898.6088499042078</v>
      </c>
      <c r="AL125" s="75">
        <f t="shared" si="49"/>
        <v>1977.9070586647572</v>
      </c>
      <c r="AM125" s="75">
        <f t="shared" si="49"/>
        <v>2058.8130645978617</v>
      </c>
      <c r="AN125" s="75">
        <f t="shared" si="49"/>
        <v>2141.4056630671853</v>
      </c>
      <c r="AO125" s="75">
        <f t="shared" si="49"/>
        <v>2225.7744428275528</v>
      </c>
      <c r="AP125" s="75">
        <f t="shared" si="49"/>
        <v>2312.0182958151208</v>
      </c>
      <c r="AQ125" s="75">
        <f t="shared" si="49"/>
        <v>2400.2444513925034</v>
      </c>
      <c r="AR125" s="75">
        <f t="shared" si="49"/>
        <v>2490.567907959186</v>
      </c>
      <c r="AS125" s="75">
        <f t="shared" si="49"/>
        <v>2583.1111634984627</v>
      </c>
      <c r="AT125" s="75">
        <f t="shared" si="49"/>
        <v>2678.004171179381</v>
      </c>
      <c r="AU125" s="75">
        <f t="shared" si="49"/>
        <v>2775.3844658677658</v>
      </c>
      <c r="AV125" s="75">
        <f t="shared" si="49"/>
        <v>2875.3974226832711</v>
      </c>
      <c r="AW125" s="75">
        <f t="shared" si="49"/>
        <v>2978.1966203017987</v>
      </c>
      <c r="AX125" s="75">
        <f t="shared" si="49"/>
        <v>3083.9442903267309</v>
      </c>
      <c r="AY125" s="75">
        <f t="shared" si="49"/>
        <v>3192.8118404367983</v>
      </c>
      <c r="AZ125" s="75">
        <f t="shared" si="49"/>
        <v>3304.9804437349608</v>
      </c>
      <c r="BA125" s="75">
        <f t="shared" si="49"/>
        <v>3420.6416902192368</v>
      </c>
      <c r="BB125" s="75">
        <f t="shared" si="49"/>
        <v>3539.9982989121345</v>
      </c>
      <c r="BC125" s="75">
        <f t="shared" si="49"/>
        <v>3663.2648911739188</v>
      </c>
      <c r="BD125" s="75">
        <f t="shared" si="49"/>
        <v>3790.6688272730225</v>
      </c>
      <c r="BE125" s="75">
        <f t="shared" si="49"/>
        <v>3922.4511095313192</v>
      </c>
      <c r="BF125" s="75">
        <f t="shared" si="49"/>
        <v>4058.867356403849</v>
      </c>
      <c r="BG125" s="75">
        <f t="shared" si="49"/>
        <v>4200.1888527652227</v>
      </c>
      <c r="BH125" s="75">
        <f t="shared" si="49"/>
        <v>4346.7036825136202</v>
      </c>
      <c r="BI125" s="75">
        <f>+BH125</f>
        <v>4346.7036825136202</v>
      </c>
    </row>
    <row r="126" spans="1:102" ht="15">
      <c r="A126" s="107" t="s">
        <v>58</v>
      </c>
      <c r="B126" s="75">
        <f t="shared" ref="B126:BI126" si="50">(B125/B27)*1000</f>
        <v>6.4989809565046741</v>
      </c>
      <c r="C126" s="75">
        <f t="shared" si="50"/>
        <v>8.9035020741665694</v>
      </c>
      <c r="D126" s="75">
        <f t="shared" si="50"/>
        <v>11.632357892119339</v>
      </c>
      <c r="E126" s="75">
        <f t="shared" si="50"/>
        <v>14.665758487531631</v>
      </c>
      <c r="F126" s="75">
        <f t="shared" si="50"/>
        <v>17.982643484497885</v>
      </c>
      <c r="G126" s="75">
        <f t="shared" si="50"/>
        <v>21.580624640850388</v>
      </c>
      <c r="H126" s="75">
        <f t="shared" si="50"/>
        <v>25.469676008903573</v>
      </c>
      <c r="I126" s="75">
        <f t="shared" si="50"/>
        <v>29.635814298545235</v>
      </c>
      <c r="J126" s="75">
        <f t="shared" si="50"/>
        <v>34.057003986437408</v>
      </c>
      <c r="K126" s="75">
        <f t="shared" si="50"/>
        <v>38.717705957629633</v>
      </c>
      <c r="L126" s="75">
        <f t="shared" si="50"/>
        <v>43.598282477495538</v>
      </c>
      <c r="M126" s="75">
        <f t="shared" si="50"/>
        <v>48.674522944261483</v>
      </c>
      <c r="N126" s="75">
        <f t="shared" si="50"/>
        <v>53.924409993045799</v>
      </c>
      <c r="O126" s="75">
        <f t="shared" si="50"/>
        <v>59.330831333844898</v>
      </c>
      <c r="P126" s="75">
        <f t="shared" si="50"/>
        <v>64.876736623533432</v>
      </c>
      <c r="Q126" s="75">
        <f t="shared" si="50"/>
        <v>70.40982829340247</v>
      </c>
      <c r="R126" s="75">
        <f t="shared" si="50"/>
        <v>76.112420990369841</v>
      </c>
      <c r="S126" s="75">
        <f t="shared" si="50"/>
        <v>82.120220764243442</v>
      </c>
      <c r="T126" s="75">
        <f t="shared" si="50"/>
        <v>88.373603044319566</v>
      </c>
      <c r="U126" s="75">
        <f t="shared" si="50"/>
        <v>94.835823946662316</v>
      </c>
      <c r="V126" s="75">
        <f t="shared" si="50"/>
        <v>101.47846510275565</v>
      </c>
      <c r="W126" s="75">
        <f t="shared" si="50"/>
        <v>108.26649870412282</v>
      </c>
      <c r="X126" s="75">
        <f t="shared" si="50"/>
        <v>115.1185397031545</v>
      </c>
      <c r="Y126" s="75">
        <f t="shared" si="50"/>
        <v>122.3693745921304</v>
      </c>
      <c r="Z126" s="75">
        <f t="shared" si="50"/>
        <v>129.68112834017396</v>
      </c>
      <c r="AA126" s="75">
        <f t="shared" si="50"/>
        <v>137.31053130995579</v>
      </c>
      <c r="AB126" s="75">
        <f t="shared" si="50"/>
        <v>144.13613250680083</v>
      </c>
      <c r="AC126" s="75">
        <f t="shared" si="50"/>
        <v>151.58613082083681</v>
      </c>
      <c r="AD126" s="75">
        <f t="shared" si="50"/>
        <v>159.26765725990498</v>
      </c>
      <c r="AE126" s="75">
        <f t="shared" si="50"/>
        <v>167.15814979341874</v>
      </c>
      <c r="AF126" s="75">
        <f t="shared" si="50"/>
        <v>175.2395493287882</v>
      </c>
      <c r="AG126" s="75">
        <f t="shared" si="50"/>
        <v>183.49918469384576</v>
      </c>
      <c r="AH126" s="75">
        <f t="shared" si="50"/>
        <v>191.92951223203218</v>
      </c>
      <c r="AI126" s="75">
        <f t="shared" si="50"/>
        <v>200.52741365468739</v>
      </c>
      <c r="AJ126" s="75">
        <f t="shared" si="50"/>
        <v>209.29340320228792</v>
      </c>
      <c r="AK126" s="75">
        <f t="shared" si="50"/>
        <v>218.23090229317523</v>
      </c>
      <c r="AL126" s="75">
        <f t="shared" si="50"/>
        <v>227.3456389298442</v>
      </c>
      <c r="AM126" s="75">
        <f t="shared" si="50"/>
        <v>236.64517984036721</v>
      </c>
      <c r="AN126" s="75">
        <f t="shared" si="50"/>
        <v>246.13858196256581</v>
      </c>
      <c r="AO126" s="75">
        <f t="shared" si="50"/>
        <v>255.83614285418054</v>
      </c>
      <c r="AP126" s="75">
        <f t="shared" si="50"/>
        <v>265.74922940427155</v>
      </c>
      <c r="AQ126" s="75">
        <f t="shared" si="50"/>
        <v>275.89016682684985</v>
      </c>
      <c r="AR126" s="75">
        <f t="shared" si="50"/>
        <v>286.27217332870896</v>
      </c>
      <c r="AS126" s="75">
        <f t="shared" si="50"/>
        <v>296.90932913779</v>
      </c>
      <c r="AT126" s="75">
        <f t="shared" si="50"/>
        <v>307.81657139994792</v>
      </c>
      <c r="AU126" s="75">
        <f t="shared" si="50"/>
        <v>319.00970872044303</v>
      </c>
      <c r="AV126" s="75">
        <f t="shared" si="50"/>
        <v>330.50545088314004</v>
      </c>
      <c r="AW126" s="75">
        <f t="shared" si="50"/>
        <v>342.32145060940513</v>
      </c>
      <c r="AX126" s="75">
        <f t="shared" si="50"/>
        <v>354.47635520997062</v>
      </c>
      <c r="AY126" s="75">
        <f t="shared" si="50"/>
        <v>366.98986671687413</v>
      </c>
      <c r="AZ126" s="75">
        <f t="shared" si="50"/>
        <v>379.88280962470861</v>
      </c>
      <c r="BA126" s="75">
        <f t="shared" si="50"/>
        <v>393.17720577232632</v>
      </c>
      <c r="BB126" s="75">
        <f t="shared" si="50"/>
        <v>406.89635619679729</v>
      </c>
      <c r="BC126" s="75">
        <f t="shared" si="50"/>
        <v>421.06493001999075</v>
      </c>
      <c r="BD126" s="75">
        <f t="shared" si="50"/>
        <v>435.70906060609468</v>
      </c>
      <c r="BE126" s="75">
        <f t="shared" si="50"/>
        <v>450.85644937141609</v>
      </c>
      <c r="BF126" s="75">
        <f t="shared" si="50"/>
        <v>466.53647774756894</v>
      </c>
      <c r="BG126" s="75">
        <f t="shared" si="50"/>
        <v>482.7803279040487</v>
      </c>
      <c r="BH126" s="75">
        <f t="shared" si="50"/>
        <v>499.62111293260017</v>
      </c>
      <c r="BI126" s="75">
        <f t="shared" si="50"/>
        <v>499.62111293260017</v>
      </c>
    </row>
    <row r="127" spans="1:102" ht="15">
      <c r="A127" s="107"/>
      <c r="C127" s="75">
        <f>+LN(C126/B126)/10</f>
        <v>3.1479930213141057E-2</v>
      </c>
      <c r="D127" s="75">
        <f>+LN(D126/C126)/10</f>
        <v>2.673459973897923E-2</v>
      </c>
      <c r="E127" s="75">
        <f>+LN(E126/D126)/10</f>
        <v>2.3172473381848004E-2</v>
      </c>
      <c r="F127" s="75">
        <f>+LN(F126/E126)/10</f>
        <v>2.0389161981772423E-2</v>
      </c>
    </row>
    <row r="128" spans="1:102" s="91" customFormat="1" ht="15">
      <c r="A128" s="118" t="s">
        <v>80</v>
      </c>
      <c r="B128" s="91">
        <f t="shared" ref="B128:BI128" si="51">+(1/(1-$B$19))*(B126)^(1-$B$19)+1</f>
        <v>0.21547395963995153</v>
      </c>
      <c r="C128" s="91">
        <f t="shared" si="51"/>
        <v>0.32973033657659012</v>
      </c>
      <c r="D128" s="91">
        <f t="shared" si="51"/>
        <v>0.41359708859609068</v>
      </c>
      <c r="E128" s="91">
        <f t="shared" si="51"/>
        <v>0.47775086270862499</v>
      </c>
      <c r="F128" s="91">
        <f t="shared" si="51"/>
        <v>0.52836803860581716</v>
      </c>
      <c r="G128" s="91">
        <f t="shared" si="51"/>
        <v>0.56947538189014091</v>
      </c>
      <c r="H128" s="91">
        <f t="shared" si="51"/>
        <v>0.60370528060695272</v>
      </c>
      <c r="I128" s="91">
        <f t="shared" si="51"/>
        <v>0.63261487920319948</v>
      </c>
      <c r="J128" s="91">
        <f t="shared" si="51"/>
        <v>0.65729000110615421</v>
      </c>
      <c r="K128" s="91">
        <f t="shared" si="51"/>
        <v>0.67857830496286842</v>
      </c>
      <c r="L128" s="91">
        <f t="shared" si="51"/>
        <v>0.69710276756092449</v>
      </c>
      <c r="M128" s="91">
        <f t="shared" si="51"/>
        <v>0.71333204798133287</v>
      </c>
      <c r="N128" s="91">
        <f t="shared" si="51"/>
        <v>0.72764378211583791</v>
      </c>
      <c r="O128" s="91">
        <f t="shared" si="51"/>
        <v>0.74034913194973528</v>
      </c>
      <c r="P128" s="91">
        <f t="shared" si="51"/>
        <v>0.75169498128924261</v>
      </c>
      <c r="Q128" s="91">
        <f t="shared" si="51"/>
        <v>0.76165098963641797</v>
      </c>
      <c r="R128" s="91">
        <f t="shared" si="51"/>
        <v>0.77075375669577217</v>
      </c>
      <c r="S128" s="91">
        <f t="shared" si="51"/>
        <v>0.77929867446090473</v>
      </c>
      <c r="T128" s="91">
        <f t="shared" si="51"/>
        <v>0.78725041834886889</v>
      </c>
      <c r="U128" s="91">
        <f t="shared" si="51"/>
        <v>0.79462679304346662</v>
      </c>
      <c r="V128" s="91">
        <f t="shared" si="51"/>
        <v>0.80146227056342234</v>
      </c>
      <c r="W128" s="91">
        <f t="shared" si="51"/>
        <v>0.80778691479272702</v>
      </c>
      <c r="X128" s="91">
        <f t="shared" si="51"/>
        <v>0.81359508483939313</v>
      </c>
      <c r="Y128" s="91">
        <f t="shared" si="51"/>
        <v>0.81920199855418252</v>
      </c>
      <c r="Z128" s="91">
        <f t="shared" si="51"/>
        <v>0.82437286960656297</v>
      </c>
      <c r="AA128" s="91">
        <f t="shared" si="51"/>
        <v>0.82932179300965636</v>
      </c>
      <c r="AB128" s="91">
        <f t="shared" si="51"/>
        <v>0.83341205790603878</v>
      </c>
      <c r="AC128" s="91">
        <f t="shared" si="51"/>
        <v>0.83755727668881241</v>
      </c>
      <c r="AD128" s="91">
        <f t="shared" si="51"/>
        <v>0.84152301518132488</v>
      </c>
      <c r="AE128" s="91">
        <f t="shared" si="51"/>
        <v>0.84530858291358368</v>
      </c>
      <c r="AF128" s="91">
        <f t="shared" si="51"/>
        <v>0.8489175802689618</v>
      </c>
      <c r="AG128" s="91">
        <f t="shared" si="51"/>
        <v>0.85235697789925202</v>
      </c>
      <c r="AH128" s="91">
        <f t="shared" si="51"/>
        <v>0.85563593052770504</v>
      </c>
      <c r="AI128" s="91">
        <f t="shared" si="51"/>
        <v>0.85876474465875308</v>
      </c>
      <c r="AJ128" s="91">
        <f t="shared" si="51"/>
        <v>0.86175411096107912</v>
      </c>
      <c r="AK128" s="91">
        <f t="shared" si="51"/>
        <v>0.86461458781614953</v>
      </c>
      <c r="AL128" s="91">
        <f t="shared" si="51"/>
        <v>0.8673562834805888</v>
      </c>
      <c r="AM128" s="91">
        <f t="shared" si="51"/>
        <v>0.86998868103553684</v>
      </c>
      <c r="AN128" s="91">
        <f t="shared" si="51"/>
        <v>0.87252055954932151</v>
      </c>
      <c r="AO128" s="91">
        <f t="shared" si="51"/>
        <v>0.87495997659974123</v>
      </c>
      <c r="AP128" s="91">
        <f t="shared" si="51"/>
        <v>0.8773142876975375</v>
      </c>
      <c r="AQ128" s="91">
        <f t="shared" si="51"/>
        <v>0.87959018621151752</v>
      </c>
      <c r="AR128" s="91">
        <f t="shared" si="51"/>
        <v>0.88179375320952991</v>
      </c>
      <c r="AS128" s="91">
        <f t="shared" si="51"/>
        <v>0.88393051063555428</v>
      </c>
      <c r="AT128" s="91">
        <f t="shared" si="51"/>
        <v>0.88600547391298579</v>
      </c>
      <c r="AU128" s="91">
        <f t="shared" si="51"/>
        <v>0.88802320179497052</v>
      </c>
      <c r="AV128" s="91">
        <f t="shared" si="51"/>
        <v>0.88998784237541795</v>
      </c>
      <c r="AW128" s="91">
        <f t="shared" si="51"/>
        <v>0.89190317484436266</v>
      </c>
      <c r="AX128" s="91">
        <f t="shared" si="51"/>
        <v>0.89377264696700631</v>
      </c>
      <c r="AY128" s="91">
        <f t="shared" si="51"/>
        <v>0.89559940848674779</v>
      </c>
      <c r="AZ128" s="91">
        <f t="shared" si="51"/>
        <v>0.89738634076448565</v>
      </c>
      <c r="BA128" s="91">
        <f t="shared" si="51"/>
        <v>0.89913608301213099</v>
      </c>
      <c r="BB128" s="91">
        <f t="shared" si="51"/>
        <v>0.90085105548486577</v>
      </c>
      <c r="BC128" s="91">
        <f t="shared" si="51"/>
        <v>0.90253347998143829</v>
      </c>
      <c r="BD128" s="91">
        <f t="shared" si="51"/>
        <v>0.9041853979753709</v>
      </c>
      <c r="BE128" s="91">
        <f t="shared" si="51"/>
        <v>0.9058086866688253</v>
      </c>
      <c r="BF128" s="91">
        <f t="shared" si="51"/>
        <v>0.90740507322885133</v>
      </c>
      <c r="BG128" s="91">
        <f t="shared" si="51"/>
        <v>0.90897614743493726</v>
      </c>
      <c r="BH128" s="91">
        <f t="shared" si="51"/>
        <v>0.91052337293831875</v>
      </c>
      <c r="BI128" s="91">
        <f t="shared" si="51"/>
        <v>0.91052337293831875</v>
      </c>
    </row>
    <row r="129" spans="1:62" ht="15">
      <c r="A129" s="107" t="s">
        <v>67</v>
      </c>
      <c r="B129" s="75">
        <f t="shared" ref="B129:BI129" si="52">B18*B27*B128</f>
        <v>1381.4035552517294</v>
      </c>
      <c r="C129" s="75">
        <f t="shared" si="52"/>
        <v>2112.3987407223076</v>
      </c>
      <c r="D129" s="75">
        <f t="shared" si="52"/>
        <v>2464.0747565466895</v>
      </c>
      <c r="E129" s="75">
        <f t="shared" si="52"/>
        <v>2550.7226435393195</v>
      </c>
      <c r="F129" s="75">
        <f t="shared" si="52"/>
        <v>2480.3377096433524</v>
      </c>
      <c r="G129" s="75">
        <f t="shared" si="52"/>
        <v>2327.5765661086275</v>
      </c>
      <c r="H129" s="75">
        <f t="shared" si="52"/>
        <v>2137.5554674418781</v>
      </c>
      <c r="I129" s="75">
        <f t="shared" si="52"/>
        <v>1935.3851193125108</v>
      </c>
      <c r="J129" s="75">
        <f t="shared" si="52"/>
        <v>1735.162458733683</v>
      </c>
      <c r="K129" s="75">
        <f t="shared" si="52"/>
        <v>1544.6833569921332</v>
      </c>
      <c r="L129" s="75">
        <f t="shared" si="52"/>
        <v>1367.8514325147958</v>
      </c>
      <c r="M129" s="75">
        <f t="shared" si="52"/>
        <v>1206.3056232395047</v>
      </c>
      <c r="N129" s="75">
        <f t="shared" si="52"/>
        <v>1060.3938623629892</v>
      </c>
      <c r="O129" s="75">
        <f t="shared" si="52"/>
        <v>929.7084107891435</v>
      </c>
      <c r="P129" s="75">
        <f t="shared" si="52"/>
        <v>813.39754390992857</v>
      </c>
      <c r="Q129" s="75">
        <f t="shared" si="52"/>
        <v>710.17058844026758</v>
      </c>
      <c r="R129" s="75">
        <f t="shared" si="52"/>
        <v>619.24845172568473</v>
      </c>
      <c r="S129" s="75">
        <f t="shared" si="52"/>
        <v>539.50360856965631</v>
      </c>
      <c r="T129" s="75">
        <f t="shared" si="52"/>
        <v>469.61687757587691</v>
      </c>
      <c r="U129" s="75">
        <f t="shared" si="52"/>
        <v>408.44538333072245</v>
      </c>
      <c r="V129" s="75">
        <f t="shared" si="52"/>
        <v>354.97164219721111</v>
      </c>
      <c r="W129" s="75">
        <f t="shared" si="52"/>
        <v>308.28122642896841</v>
      </c>
      <c r="X129" s="75">
        <f t="shared" si="52"/>
        <v>267.545847181243</v>
      </c>
      <c r="Y129" s="75">
        <f t="shared" si="52"/>
        <v>232.1242468882042</v>
      </c>
      <c r="Z129" s="75">
        <f t="shared" si="52"/>
        <v>201.27636822435792</v>
      </c>
      <c r="AA129" s="75">
        <f t="shared" si="52"/>
        <v>174.47441873483618</v>
      </c>
      <c r="AB129" s="75">
        <f t="shared" si="52"/>
        <v>151.0803712048716</v>
      </c>
      <c r="AC129" s="75">
        <f t="shared" si="52"/>
        <v>130.82849916557569</v>
      </c>
      <c r="AD129" s="75">
        <f t="shared" si="52"/>
        <v>113.26439770065321</v>
      </c>
      <c r="AE129" s="75">
        <f t="shared" si="52"/>
        <v>98.035254005360571</v>
      </c>
      <c r="AF129" s="75">
        <f t="shared" si="52"/>
        <v>84.834421967058333</v>
      </c>
      <c r="AG129" s="75">
        <f t="shared" si="52"/>
        <v>73.395203015489258</v>
      </c>
      <c r="AH129" s="75">
        <f t="shared" si="52"/>
        <v>63.485529519480338</v>
      </c>
      <c r="AI129" s="75">
        <f t="shared" si="52"/>
        <v>54.903435058408888</v>
      </c>
      <c r="AJ129" s="75">
        <f t="shared" si="52"/>
        <v>47.473172100756635</v>
      </c>
      <c r="AK129" s="75">
        <f t="shared" si="52"/>
        <v>41.04185900560622</v>
      </c>
      <c r="AL129" s="75">
        <f t="shared" si="52"/>
        <v>35.476565741087249</v>
      </c>
      <c r="AM129" s="75">
        <f t="shared" si="52"/>
        <v>30.661770076891507</v>
      </c>
      <c r="AN129" s="75">
        <f t="shared" si="52"/>
        <v>26.497131869214375</v>
      </c>
      <c r="AO129" s="75">
        <f t="shared" si="52"/>
        <v>22.895543791776593</v>
      </c>
      <c r="AP129" s="75">
        <f t="shared" si="52"/>
        <v>19.781424151034681</v>
      </c>
      <c r="AQ129" s="75">
        <f t="shared" si="52"/>
        <v>17.089222552729741</v>
      </c>
      <c r="AR129" s="75">
        <f t="shared" si="52"/>
        <v>14.762113013886506</v>
      </c>
      <c r="AS129" s="75">
        <f t="shared" si="52"/>
        <v>12.750852154489186</v>
      </c>
      <c r="AT129" s="75">
        <f t="shared" si="52"/>
        <v>11.012782650070152</v>
      </c>
      <c r="AU129" s="75">
        <f t="shared" si="52"/>
        <v>9.5109643411483837</v>
      </c>
      <c r="AV129" s="75">
        <f t="shared" si="52"/>
        <v>8.2134173637080892</v>
      </c>
      <c r="AW129" s="75">
        <f t="shared" si="52"/>
        <v>7.0924634326137124</v>
      </c>
      <c r="AX129" s="75">
        <f t="shared" si="52"/>
        <v>6.1241530027993267</v>
      </c>
      <c r="AY129" s="75">
        <f t="shared" si="52"/>
        <v>5.2877674675966047</v>
      </c>
      <c r="AZ129" s="75">
        <f t="shared" si="52"/>
        <v>4.5653868420024075</v>
      </c>
      <c r="BA129" s="75">
        <f t="shared" si="52"/>
        <v>3.9415145318779454</v>
      </c>
      <c r="BB129" s="75">
        <f t="shared" si="52"/>
        <v>3.4027518184152585</v>
      </c>
      <c r="BC129" s="75">
        <f t="shared" si="52"/>
        <v>2.9375156009681782</v>
      </c>
      <c r="BD129" s="75">
        <f t="shared" si="52"/>
        <v>2.5357937506410679</v>
      </c>
      <c r="BE129" s="75">
        <f t="shared" si="52"/>
        <v>2.1889331417041769</v>
      </c>
      <c r="BF129" s="75">
        <f t="shared" si="52"/>
        <v>1.8894560573881973</v>
      </c>
      <c r="BG129" s="75">
        <f t="shared" si="52"/>
        <v>1.6309012197988149</v>
      </c>
      <c r="BH129" s="75">
        <f t="shared" si="52"/>
        <v>1.407686178867491</v>
      </c>
      <c r="BI129" s="75">
        <f t="shared" si="52"/>
        <v>1.2129570528783311</v>
      </c>
    </row>
    <row r="130" spans="1:62" s="101" customFormat="1" ht="15">
      <c r="A130" s="130" t="s">
        <v>125</v>
      </c>
      <c r="B130" s="131">
        <f>SUM(B129:AO129)*10*B88+B89</f>
        <v>2254.3700602091617</v>
      </c>
      <c r="C130" s="132">
        <v>2248.4225797851295</v>
      </c>
      <c r="D130" s="136">
        <f>+B130-C130</f>
        <v>5.9474804240321646</v>
      </c>
      <c r="I130" s="133"/>
    </row>
    <row r="131" spans="1:62" s="89" customFormat="1" ht="16.5">
      <c r="A131" s="256" t="s">
        <v>260</v>
      </c>
      <c r="B131" s="119"/>
      <c r="C131" s="120"/>
      <c r="D131" s="119"/>
    </row>
    <row r="132" spans="1:62" s="250" customFormat="1" ht="16.5">
      <c r="A132" s="249" t="s">
        <v>145</v>
      </c>
      <c r="B132" s="250">
        <v>24.554002106803711</v>
      </c>
      <c r="C132" s="250">
        <v>23.103636027301587</v>
      </c>
      <c r="D132" s="250">
        <v>22.421360030060733</v>
      </c>
      <c r="E132" s="250">
        <v>22.125021910056038</v>
      </c>
      <c r="F132" s="250">
        <v>22.024242596459654</v>
      </c>
      <c r="G132" s="250">
        <v>22.0208568700785</v>
      </c>
      <c r="H132" s="250">
        <v>22.064854789637376</v>
      </c>
      <c r="I132" s="250">
        <v>22.12674344104407</v>
      </c>
      <c r="J132" s="250">
        <v>22.195038188449697</v>
      </c>
      <c r="K132" s="250">
        <v>22.263839873481526</v>
      </c>
      <c r="L132" s="250">
        <v>22.331706680945125</v>
      </c>
      <c r="M132" s="250">
        <v>22.394178178360352</v>
      </c>
      <c r="N132" s="250">
        <v>22.451369088297795</v>
      </c>
      <c r="O132" s="250">
        <v>22.503609489157363</v>
      </c>
      <c r="P132" s="250">
        <v>22.551308561131318</v>
      </c>
      <c r="Q132" s="250">
        <v>22.594861899627411</v>
      </c>
      <c r="R132" s="250">
        <v>22.634658596226444</v>
      </c>
      <c r="S132" s="250">
        <v>22.671201267364324</v>
      </c>
      <c r="T132" s="250">
        <v>22.705363891809583</v>
      </c>
      <c r="U132" s="250">
        <v>22.739001661408672</v>
      </c>
      <c r="V132" s="250">
        <v>22.776565567463976</v>
      </c>
      <c r="W132" s="250">
        <v>22.829446301269822</v>
      </c>
      <c r="X132" s="250">
        <v>22.954270043676697</v>
      </c>
      <c r="Y132" s="250">
        <f>+X132</f>
        <v>22.954270043676697</v>
      </c>
      <c r="Z132" s="250">
        <f t="shared" ref="Z132:BI132" si="53">+Y132</f>
        <v>22.954270043676697</v>
      </c>
      <c r="AA132" s="250">
        <f t="shared" si="53"/>
        <v>22.954270043676697</v>
      </c>
      <c r="AB132" s="250">
        <f t="shared" si="53"/>
        <v>22.954270043676697</v>
      </c>
      <c r="AC132" s="250">
        <f t="shared" si="53"/>
        <v>22.954270043676697</v>
      </c>
      <c r="AD132" s="250">
        <f t="shared" si="53"/>
        <v>22.954270043676697</v>
      </c>
      <c r="AE132" s="250">
        <f t="shared" si="53"/>
        <v>22.954270043676697</v>
      </c>
      <c r="AF132" s="250">
        <f t="shared" si="53"/>
        <v>22.954270043676697</v>
      </c>
      <c r="AG132" s="250">
        <f t="shared" si="53"/>
        <v>22.954270043676697</v>
      </c>
      <c r="AH132" s="250">
        <f t="shared" si="53"/>
        <v>22.954270043676697</v>
      </c>
      <c r="AI132" s="250">
        <f t="shared" si="53"/>
        <v>22.954270043676697</v>
      </c>
      <c r="AJ132" s="250">
        <f t="shared" si="53"/>
        <v>22.954270043676697</v>
      </c>
      <c r="AK132" s="250">
        <f t="shared" si="53"/>
        <v>22.954270043676697</v>
      </c>
      <c r="AL132" s="250">
        <f t="shared" si="53"/>
        <v>22.954270043676697</v>
      </c>
      <c r="AM132" s="250">
        <f t="shared" si="53"/>
        <v>22.954270043676697</v>
      </c>
      <c r="AN132" s="250">
        <f t="shared" si="53"/>
        <v>22.954270043676697</v>
      </c>
      <c r="AO132" s="250">
        <f t="shared" si="53"/>
        <v>22.954270043676697</v>
      </c>
      <c r="AP132" s="250">
        <f t="shared" si="53"/>
        <v>22.954270043676697</v>
      </c>
      <c r="AQ132" s="250">
        <f t="shared" si="53"/>
        <v>22.954270043676697</v>
      </c>
      <c r="AR132" s="250">
        <f t="shared" si="53"/>
        <v>22.954270043676697</v>
      </c>
      <c r="AS132" s="250">
        <f t="shared" si="53"/>
        <v>22.954270043676697</v>
      </c>
      <c r="AT132" s="250">
        <f t="shared" si="53"/>
        <v>22.954270043676697</v>
      </c>
      <c r="AU132" s="250">
        <f t="shared" si="53"/>
        <v>22.954270043676697</v>
      </c>
      <c r="AV132" s="250">
        <f t="shared" si="53"/>
        <v>22.954270043676697</v>
      </c>
      <c r="AW132" s="250">
        <f t="shared" si="53"/>
        <v>22.954270043676697</v>
      </c>
      <c r="AX132" s="250">
        <f t="shared" si="53"/>
        <v>22.954270043676697</v>
      </c>
      <c r="AY132" s="250">
        <f t="shared" si="53"/>
        <v>22.954270043676697</v>
      </c>
      <c r="AZ132" s="250">
        <f t="shared" si="53"/>
        <v>22.954270043676697</v>
      </c>
      <c r="BA132" s="250">
        <f t="shared" si="53"/>
        <v>22.954270043676697</v>
      </c>
      <c r="BB132" s="250">
        <f t="shared" si="53"/>
        <v>22.954270043676697</v>
      </c>
      <c r="BC132" s="250">
        <f t="shared" si="53"/>
        <v>22.954270043676697</v>
      </c>
      <c r="BD132" s="250">
        <f t="shared" si="53"/>
        <v>22.954270043676697</v>
      </c>
      <c r="BE132" s="250">
        <f t="shared" si="53"/>
        <v>22.954270043676697</v>
      </c>
      <c r="BF132" s="250">
        <f t="shared" si="53"/>
        <v>22.954270043676697</v>
      </c>
      <c r="BG132" s="250">
        <f t="shared" si="53"/>
        <v>22.954270043676697</v>
      </c>
      <c r="BH132" s="250">
        <f t="shared" si="53"/>
        <v>22.954270043676697</v>
      </c>
      <c r="BI132" s="250">
        <f t="shared" si="53"/>
        <v>22.954270043676697</v>
      </c>
    </row>
    <row r="133" spans="1:62" s="303" customFormat="1">
      <c r="A133" s="302" t="s">
        <v>335</v>
      </c>
      <c r="B133" s="135">
        <v>1E-3</v>
      </c>
      <c r="C133" s="135">
        <f>+Parameters!C209</f>
        <v>7.2669077597703469E-3</v>
      </c>
      <c r="D133" s="135">
        <f>+Parameters!D209</f>
        <v>5.4196607138292774E-2</v>
      </c>
      <c r="E133" s="135">
        <f>+Parameters!E209</f>
        <v>0.11810828584411692</v>
      </c>
      <c r="F133" s="135">
        <f>+Parameters!F209</f>
        <v>0.17625697661045003</v>
      </c>
      <c r="G133" s="135">
        <f>+Parameters!G209</f>
        <v>0.21169112113198174</v>
      </c>
      <c r="H133" s="135">
        <f>+Parameters!H209</f>
        <v>0.22075349993727045</v>
      </c>
      <c r="I133" s="135">
        <f>+Parameters!I209</f>
        <v>0.22275982831329799</v>
      </c>
      <c r="J133" s="135">
        <f>+Parameters!J209</f>
        <v>0.22161685322502211</v>
      </c>
      <c r="K133" s="135">
        <f>+Parameters!K209</f>
        <v>0.21859444461458788</v>
      </c>
      <c r="L133" s="135">
        <f>+Parameters!L209</f>
        <v>0.21628340431698923</v>
      </c>
      <c r="M133" s="135">
        <f>+Parameters!M209</f>
        <v>0.21516246246964987</v>
      </c>
      <c r="N133" s="135">
        <f>+Parameters!N209</f>
        <v>0.21609187485837422</v>
      </c>
      <c r="O133" s="135">
        <f>+Parameters!O209</f>
        <v>0.21609195108311208</v>
      </c>
      <c r="P133" s="135">
        <f>+Parameters!P209</f>
        <v>0.21566782168291199</v>
      </c>
      <c r="Q133" s="135">
        <f>+Parameters!Q209</f>
        <v>0.47480739912177861</v>
      </c>
      <c r="R133" s="135">
        <f>+Parameters!R209</f>
        <v>0.69757927539564668</v>
      </c>
      <c r="S133" s="135">
        <f>+Parameters!S209</f>
        <v>0.85036982967801722</v>
      </c>
      <c r="T133" s="135">
        <f>+Parameters!T209</f>
        <v>0.85345881166601034</v>
      </c>
      <c r="U133" s="135">
        <f>+Parameters!U209</f>
        <v>0.85598774664342914</v>
      </c>
      <c r="V133" s="135">
        <f>+Parameters!V209</f>
        <v>0.85774382993681075</v>
      </c>
      <c r="W133" s="135">
        <f>+Parameters!W209</f>
        <v>0.86021508747777986</v>
      </c>
      <c r="X133" s="135">
        <f>+Parameters!X209</f>
        <v>0.85629275085562884</v>
      </c>
      <c r="Y133" s="135">
        <f>+Parameters!Y209</f>
        <v>0.85772892771585552</v>
      </c>
      <c r="Z133" s="135">
        <f>+Parameters!Z209</f>
        <v>0.84986672503492966</v>
      </c>
      <c r="AA133" s="135">
        <f>+Parameters!AA209</f>
        <v>0.54159569641760075</v>
      </c>
      <c r="AB133" s="135">
        <f>+Parameters!AB209</f>
        <v>1</v>
      </c>
      <c r="AC133" s="135">
        <f>+Parameters!AC209</f>
        <v>1</v>
      </c>
      <c r="AD133" s="135">
        <f>+Parameters!AD209</f>
        <v>1</v>
      </c>
      <c r="AE133" s="135">
        <f>+Parameters!AE209</f>
        <v>1</v>
      </c>
      <c r="AF133" s="135">
        <f>+Parameters!AF209</f>
        <v>1</v>
      </c>
      <c r="AG133" s="135">
        <f>+Parameters!AG209</f>
        <v>1</v>
      </c>
      <c r="AH133" s="135">
        <f>+Parameters!AH209</f>
        <v>1</v>
      </c>
      <c r="AI133" s="135">
        <f>+Parameters!AI209</f>
        <v>1</v>
      </c>
      <c r="AJ133" s="135">
        <f>+Parameters!AJ209</f>
        <v>1</v>
      </c>
      <c r="AK133" s="135">
        <f>+Parameters!AK209</f>
        <v>1</v>
      </c>
      <c r="AL133" s="135">
        <f>+Parameters!AL209</f>
        <v>1</v>
      </c>
      <c r="AM133" s="135">
        <f>+Parameters!AM209</f>
        <v>1</v>
      </c>
      <c r="AN133" s="135">
        <f>+Parameters!AN209</f>
        <v>1</v>
      </c>
      <c r="AO133" s="135">
        <f>+Parameters!AO209</f>
        <v>1</v>
      </c>
      <c r="AP133" s="135">
        <f>+Parameters!AP209</f>
        <v>1</v>
      </c>
      <c r="AQ133" s="135">
        <f>+Parameters!AQ209</f>
        <v>1</v>
      </c>
      <c r="AR133" s="135">
        <f>+Parameters!AR209</f>
        <v>1</v>
      </c>
      <c r="AS133" s="135">
        <f>+Parameters!AS209</f>
        <v>1</v>
      </c>
      <c r="AT133" s="135">
        <f>+Parameters!AT209</f>
        <v>1</v>
      </c>
      <c r="AU133" s="135">
        <f>+Parameters!AU209</f>
        <v>1</v>
      </c>
      <c r="AV133" s="135">
        <f>+Parameters!AV209</f>
        <v>1</v>
      </c>
      <c r="AW133" s="135">
        <f>+Parameters!AW209</f>
        <v>1</v>
      </c>
      <c r="AX133" s="135">
        <f>+Parameters!AX209</f>
        <v>1</v>
      </c>
      <c r="AY133" s="135">
        <f>+Parameters!AY209</f>
        <v>1</v>
      </c>
      <c r="AZ133" s="135">
        <f>+Parameters!AZ209</f>
        <v>1</v>
      </c>
      <c r="BA133" s="135">
        <f>+Parameters!BA209</f>
        <v>1</v>
      </c>
      <c r="BB133" s="135">
        <f>+Parameters!BB209</f>
        <v>1</v>
      </c>
      <c r="BC133" s="135">
        <f>+Parameters!BC209</f>
        <v>1</v>
      </c>
      <c r="BD133" s="135">
        <f>+Parameters!BD209</f>
        <v>1</v>
      </c>
      <c r="BE133" s="135">
        <f>+Parameters!BE209</f>
        <v>1</v>
      </c>
      <c r="BF133" s="135">
        <f>+Parameters!BF209</f>
        <v>1</v>
      </c>
      <c r="BG133" s="135">
        <f>+Parameters!BG209</f>
        <v>1</v>
      </c>
      <c r="BH133" s="135">
        <f>+Parameters!BH209</f>
        <v>1</v>
      </c>
      <c r="BI133" s="135">
        <f>+Parameters!BI209</f>
        <v>1</v>
      </c>
    </row>
    <row r="134" spans="1:62" s="284" customFormat="1" ht="16.5">
      <c r="A134" s="283" t="s">
        <v>341</v>
      </c>
      <c r="B134" s="282">
        <f t="shared" ref="B134:BI136" si="54">+B$42*1000*B133^($B$44-1)</f>
        <v>5.0161503489740749E-3</v>
      </c>
      <c r="C134" s="282">
        <f t="shared" si="54"/>
        <v>0.17381139760933606</v>
      </c>
      <c r="D134" s="282">
        <f t="shared" si="54"/>
        <v>6.3146348463137194</v>
      </c>
      <c r="E134" s="282">
        <f t="shared" si="54"/>
        <v>25.068216016652595</v>
      </c>
      <c r="F134" s="282">
        <f t="shared" si="54"/>
        <v>50.370043870657582</v>
      </c>
      <c r="G134" s="282">
        <f t="shared" si="54"/>
        <v>68.50663231659432</v>
      </c>
      <c r="H134" s="282">
        <f t="shared" si="54"/>
        <v>72.298227365015492</v>
      </c>
      <c r="I134" s="282">
        <f t="shared" si="54"/>
        <v>71.960115276218346</v>
      </c>
      <c r="J134" s="282">
        <f t="shared" si="54"/>
        <v>69.859464750965287</v>
      </c>
      <c r="K134" s="282">
        <f t="shared" si="54"/>
        <v>66.819967778637363</v>
      </c>
      <c r="L134" s="282">
        <f t="shared" si="54"/>
        <v>64.3089356611856</v>
      </c>
      <c r="M134" s="282">
        <f t="shared" si="54"/>
        <v>62.537156655819146</v>
      </c>
      <c r="N134" s="282">
        <f t="shared" si="54"/>
        <v>61.899670871318826</v>
      </c>
      <c r="O134" s="282">
        <f t="shared" si="54"/>
        <v>60.829987492958516</v>
      </c>
      <c r="P134" s="282">
        <f t="shared" si="54"/>
        <v>59.601289907973658</v>
      </c>
      <c r="Q134" s="282">
        <f t="shared" si="54"/>
        <v>242.71015815252437</v>
      </c>
      <c r="R134" s="282">
        <f t="shared" si="54"/>
        <v>477.50282582361871</v>
      </c>
      <c r="S134" s="282">
        <f t="shared" si="54"/>
        <v>671.71477814182424</v>
      </c>
      <c r="T134" s="282">
        <f t="shared" si="54"/>
        <v>666.23955709250799</v>
      </c>
      <c r="U134" s="282">
        <f t="shared" si="54"/>
        <v>660.35504314230707</v>
      </c>
      <c r="V134" s="282">
        <f t="shared" si="54"/>
        <v>653.78064098581865</v>
      </c>
      <c r="W134" s="282">
        <f t="shared" si="54"/>
        <v>648.55526786936491</v>
      </c>
      <c r="X134" s="282">
        <f t="shared" si="54"/>
        <v>635.10974563994205</v>
      </c>
      <c r="Y134" s="282">
        <f t="shared" si="54"/>
        <v>629.26942682116407</v>
      </c>
      <c r="Z134" s="282">
        <f t="shared" si="54"/>
        <v>611.66574325927559</v>
      </c>
      <c r="AA134" s="282">
        <f t="shared" si="54"/>
        <v>135.9152051744027</v>
      </c>
      <c r="AB134" s="282">
        <f t="shared" si="54"/>
        <v>204.93808837617181</v>
      </c>
      <c r="AC134" s="282">
        <f t="shared" si="54"/>
        <v>102.4690441880859</v>
      </c>
      <c r="AD134" s="282">
        <f t="shared" si="54"/>
        <v>51.234522094042951</v>
      </c>
      <c r="AE134" s="282">
        <f t="shared" si="54"/>
        <v>25.617261047021476</v>
      </c>
      <c r="AF134" s="282">
        <f t="shared" si="54"/>
        <v>12.808630523510738</v>
      </c>
      <c r="AG134" s="282">
        <f t="shared" si="54"/>
        <v>6.4043152617553689</v>
      </c>
      <c r="AH134" s="282">
        <f t="shared" si="54"/>
        <v>3.2021576308776845</v>
      </c>
      <c r="AI134" s="282">
        <f t="shared" si="54"/>
        <v>1.6010788154388422</v>
      </c>
      <c r="AJ134" s="282">
        <f t="shared" si="54"/>
        <v>0.80053940771942111</v>
      </c>
      <c r="AK134" s="282">
        <f t="shared" si="54"/>
        <v>0.40026970385971056</v>
      </c>
      <c r="AL134" s="282">
        <f t="shared" si="54"/>
        <v>0.20013485192985528</v>
      </c>
      <c r="AM134" s="282">
        <f t="shared" si="54"/>
        <v>0.10006742596492764</v>
      </c>
      <c r="AN134" s="282">
        <f t="shared" si="54"/>
        <v>5.003371298246382E-2</v>
      </c>
      <c r="AO134" s="282">
        <f t="shared" si="54"/>
        <v>2.501685649123191E-2</v>
      </c>
      <c r="AP134" s="282">
        <f t="shared" si="54"/>
        <v>1.2508428245615955E-2</v>
      </c>
      <c r="AQ134" s="282">
        <f t="shared" si="54"/>
        <v>6.2542141228079775E-3</v>
      </c>
      <c r="AR134" s="282">
        <f t="shared" si="54"/>
        <v>3.1271070614039887E-3</v>
      </c>
      <c r="AS134" s="282">
        <f t="shared" si="54"/>
        <v>1.5635535307019944E-3</v>
      </c>
      <c r="AT134" s="282">
        <f t="shared" si="54"/>
        <v>7.8177676535099718E-4</v>
      </c>
      <c r="AU134" s="282">
        <f t="shared" si="54"/>
        <v>3.9088838267549859E-4</v>
      </c>
      <c r="AV134" s="282">
        <f t="shared" si="54"/>
        <v>1.954441913377493E-4</v>
      </c>
      <c r="AW134" s="282">
        <f t="shared" si="54"/>
        <v>9.7722095668874648E-5</v>
      </c>
      <c r="AX134" s="282">
        <f t="shared" si="54"/>
        <v>4.8861047834437324E-5</v>
      </c>
      <c r="AY134" s="282">
        <f t="shared" si="54"/>
        <v>2.4430523917218662E-5</v>
      </c>
      <c r="AZ134" s="282">
        <f t="shared" si="54"/>
        <v>1.2215261958609331E-5</v>
      </c>
      <c r="BA134" s="282">
        <f t="shared" si="54"/>
        <v>6.1076309793046655E-6</v>
      </c>
      <c r="BB134" s="282">
        <f t="shared" si="54"/>
        <v>3.0538154896523327E-6</v>
      </c>
      <c r="BC134" s="282">
        <f t="shared" si="54"/>
        <v>1.5269077448261664E-6</v>
      </c>
      <c r="BD134" s="282">
        <f t="shared" si="54"/>
        <v>7.6345387241308319E-7</v>
      </c>
      <c r="BE134" s="282">
        <f t="shared" si="54"/>
        <v>3.8172693620654159E-7</v>
      </c>
      <c r="BF134" s="282">
        <f t="shared" si="54"/>
        <v>1.908634681032708E-7</v>
      </c>
      <c r="BG134" s="282">
        <f t="shared" si="54"/>
        <v>9.5431734051635398E-8</v>
      </c>
      <c r="BH134" s="282">
        <f t="shared" si="54"/>
        <v>4.7715867025817699E-8</v>
      </c>
      <c r="BI134" s="282">
        <f t="shared" si="54"/>
        <v>2.385793351290885E-8</v>
      </c>
    </row>
    <row r="135" spans="1:62" s="301" customFormat="1">
      <c r="A135" s="302" t="s">
        <v>334</v>
      </c>
      <c r="B135" s="135">
        <v>1E-3</v>
      </c>
      <c r="C135" s="135">
        <f>+C133/C82</f>
        <v>1.8213269469437542E-2</v>
      </c>
      <c r="D135" s="135">
        <f t="shared" ref="D135:BI135" si="55">+D133/D82</f>
        <v>0.14613836301260735</v>
      </c>
      <c r="E135" s="135">
        <f t="shared" si="55"/>
        <v>0.34018166709515735</v>
      </c>
      <c r="F135" s="135">
        <f t="shared" si="55"/>
        <v>0.53954878610232593</v>
      </c>
      <c r="G135" s="135">
        <f t="shared" si="55"/>
        <v>0.6807583536275813</v>
      </c>
      <c r="H135" s="135">
        <f t="shared" si="55"/>
        <v>0.74233612261126058</v>
      </c>
      <c r="I135" s="135">
        <f t="shared" si="55"/>
        <v>0.78190536268773514</v>
      </c>
      <c r="J135" s="135">
        <f t="shared" si="55"/>
        <v>0.81048429351585127</v>
      </c>
      <c r="K135" s="135">
        <f t="shared" si="55"/>
        <v>0.83132657591378611</v>
      </c>
      <c r="L135" s="135">
        <f t="shared" si="55"/>
        <v>0.84637530493930391</v>
      </c>
      <c r="M135" s="135">
        <f t="shared" si="55"/>
        <v>0.85829353631988348</v>
      </c>
      <c r="N135" s="135">
        <f t="shared" si="55"/>
        <v>0.86937210268545684</v>
      </c>
      <c r="O135" s="135">
        <f t="shared" si="55"/>
        <v>0.87801126544872221</v>
      </c>
      <c r="P135" s="135">
        <f t="shared" si="55"/>
        <v>0.88463758224785438</v>
      </c>
      <c r="Q135" s="135">
        <f t="shared" si="55"/>
        <v>0.92160448240144588</v>
      </c>
      <c r="R135" s="135">
        <f t="shared" si="55"/>
        <v>0.92432816797708661</v>
      </c>
      <c r="S135" s="135">
        <f t="shared" si="55"/>
        <v>0.85036982967801744</v>
      </c>
      <c r="T135" s="135">
        <f t="shared" si="55"/>
        <v>0.85345881166601056</v>
      </c>
      <c r="U135" s="135">
        <f t="shared" si="55"/>
        <v>0.85598774664342936</v>
      </c>
      <c r="V135" s="135">
        <f t="shared" si="55"/>
        <v>0.85774382993681098</v>
      </c>
      <c r="W135" s="135">
        <f t="shared" si="55"/>
        <v>0.86021508747778008</v>
      </c>
      <c r="X135" s="135">
        <f t="shared" si="55"/>
        <v>0.85629275085562906</v>
      </c>
      <c r="Y135" s="135">
        <f t="shared" si="55"/>
        <v>0.85772892771585574</v>
      </c>
      <c r="Z135" s="135">
        <f t="shared" si="55"/>
        <v>0.84986672503492988</v>
      </c>
      <c r="AA135" s="135">
        <f t="shared" si="55"/>
        <v>0.54159569641760086</v>
      </c>
      <c r="AB135" s="135">
        <f t="shared" si="55"/>
        <v>1.0000000000000002</v>
      </c>
      <c r="AC135" s="135">
        <f t="shared" si="55"/>
        <v>1.0000000000000002</v>
      </c>
      <c r="AD135" s="135">
        <f t="shared" si="55"/>
        <v>1.0000000000000002</v>
      </c>
      <c r="AE135" s="135">
        <f t="shared" si="55"/>
        <v>1.0000000000000002</v>
      </c>
      <c r="AF135" s="135">
        <f t="shared" si="55"/>
        <v>1.0000000000000002</v>
      </c>
      <c r="AG135" s="135">
        <f t="shared" si="55"/>
        <v>1.0000000000000002</v>
      </c>
      <c r="AH135" s="135">
        <f t="shared" si="55"/>
        <v>1.0000000000000002</v>
      </c>
      <c r="AI135" s="135">
        <f t="shared" si="55"/>
        <v>1.0000000000000002</v>
      </c>
      <c r="AJ135" s="135">
        <f t="shared" si="55"/>
        <v>1.0000000000000002</v>
      </c>
      <c r="AK135" s="135">
        <f t="shared" si="55"/>
        <v>1.0000000000000002</v>
      </c>
      <c r="AL135" s="135">
        <f t="shared" si="55"/>
        <v>1.0000000000000002</v>
      </c>
      <c r="AM135" s="135">
        <f t="shared" si="55"/>
        <v>1.0000000000000002</v>
      </c>
      <c r="AN135" s="135">
        <f t="shared" si="55"/>
        <v>1.0000000000000002</v>
      </c>
      <c r="AO135" s="135">
        <f t="shared" si="55"/>
        <v>1.0000000000000002</v>
      </c>
      <c r="AP135" s="135">
        <f t="shared" si="55"/>
        <v>1.0000000000000002</v>
      </c>
      <c r="AQ135" s="135">
        <f t="shared" si="55"/>
        <v>1.0000000000000002</v>
      </c>
      <c r="AR135" s="135">
        <f t="shared" si="55"/>
        <v>1.0000000000000002</v>
      </c>
      <c r="AS135" s="135">
        <f t="shared" si="55"/>
        <v>1.0000000000000002</v>
      </c>
      <c r="AT135" s="135">
        <f t="shared" si="55"/>
        <v>1.0000000000000002</v>
      </c>
      <c r="AU135" s="135">
        <f t="shared" si="55"/>
        <v>1.0000000000000002</v>
      </c>
      <c r="AV135" s="135">
        <f t="shared" si="55"/>
        <v>1.0000000000000002</v>
      </c>
      <c r="AW135" s="135">
        <f t="shared" si="55"/>
        <v>1.0000000000000002</v>
      </c>
      <c r="AX135" s="135">
        <f t="shared" si="55"/>
        <v>1.0000000000000002</v>
      </c>
      <c r="AY135" s="135">
        <f t="shared" si="55"/>
        <v>1.0000000000000002</v>
      </c>
      <c r="AZ135" s="135">
        <f t="shared" si="55"/>
        <v>1.0000000000000002</v>
      </c>
      <c r="BA135" s="135">
        <f t="shared" si="55"/>
        <v>1.0000000000000002</v>
      </c>
      <c r="BB135" s="135">
        <f t="shared" si="55"/>
        <v>1.0000000000000002</v>
      </c>
      <c r="BC135" s="135">
        <f t="shared" si="55"/>
        <v>1.0000000000000002</v>
      </c>
      <c r="BD135" s="135">
        <f t="shared" si="55"/>
        <v>1.0000000000000002</v>
      </c>
      <c r="BE135" s="135">
        <f t="shared" si="55"/>
        <v>1.0000000000000002</v>
      </c>
      <c r="BF135" s="135">
        <f t="shared" si="55"/>
        <v>1.0000000000000002</v>
      </c>
      <c r="BG135" s="135">
        <f t="shared" si="55"/>
        <v>1.0000000000000002</v>
      </c>
      <c r="BH135" s="135">
        <f t="shared" si="55"/>
        <v>1.0000000000000002</v>
      </c>
      <c r="BI135" s="135">
        <f t="shared" si="55"/>
        <v>1.0000000000000002</v>
      </c>
      <c r="BJ135" s="135"/>
    </row>
    <row r="136" spans="1:62" s="124" customFormat="1" ht="16.5">
      <c r="A136" s="122" t="s">
        <v>342</v>
      </c>
      <c r="B136" s="282">
        <f t="shared" si="54"/>
        <v>5.0161503489740749E-3</v>
      </c>
      <c r="C136" s="282">
        <f t="shared" si="54"/>
        <v>0.90854643702948035</v>
      </c>
      <c r="D136" s="282">
        <f t="shared" si="54"/>
        <v>37.650789893379098</v>
      </c>
      <c r="E136" s="282">
        <f t="shared" si="54"/>
        <v>168.30553474278338</v>
      </c>
      <c r="F136" s="282">
        <f t="shared" si="54"/>
        <v>377.36729209055449</v>
      </c>
      <c r="G136" s="282">
        <f t="shared" si="54"/>
        <v>560.86097697860396</v>
      </c>
      <c r="H136" s="282">
        <f t="shared" si="54"/>
        <v>641.46806851731026</v>
      </c>
      <c r="I136" s="282">
        <f t="shared" si="54"/>
        <v>689.7044394428126</v>
      </c>
      <c r="J136" s="282">
        <f t="shared" si="54"/>
        <v>720.90913401897694</v>
      </c>
      <c r="K136" s="282">
        <f t="shared" si="54"/>
        <v>739.85198035588144</v>
      </c>
      <c r="L136" s="282">
        <f t="shared" si="54"/>
        <v>749.62305943258468</v>
      </c>
      <c r="M136" s="282">
        <f t="shared" si="54"/>
        <v>754.57591006244377</v>
      </c>
      <c r="N136" s="282">
        <f t="shared" si="54"/>
        <v>758.41936282056918</v>
      </c>
      <c r="O136" s="282">
        <f t="shared" si="54"/>
        <v>758.69709754136204</v>
      </c>
      <c r="P136" s="282">
        <f t="shared" si="54"/>
        <v>756.17048143031434</v>
      </c>
      <c r="Q136" s="282">
        <f t="shared" si="54"/>
        <v>800.82336119472643</v>
      </c>
      <c r="R136" s="282">
        <f t="shared" si="54"/>
        <v>792.49158459668206</v>
      </c>
      <c r="S136" s="282">
        <f t="shared" si="54"/>
        <v>671.71477814182447</v>
      </c>
      <c r="T136" s="282">
        <f t="shared" si="54"/>
        <v>666.23955709250833</v>
      </c>
      <c r="U136" s="282">
        <f t="shared" si="54"/>
        <v>660.35504314230741</v>
      </c>
      <c r="V136" s="282">
        <f t="shared" si="54"/>
        <v>653.78064098581899</v>
      </c>
      <c r="W136" s="282">
        <f t="shared" si="54"/>
        <v>648.55526786936525</v>
      </c>
      <c r="X136" s="282">
        <f t="shared" si="54"/>
        <v>635.10974563994239</v>
      </c>
      <c r="Y136" s="282">
        <f t="shared" si="54"/>
        <v>629.2694268211643</v>
      </c>
      <c r="Z136" s="282">
        <f t="shared" si="54"/>
        <v>611.66574325927581</v>
      </c>
      <c r="AA136" s="282">
        <f t="shared" si="54"/>
        <v>135.91520517440273</v>
      </c>
      <c r="AB136" s="282">
        <f t="shared" si="54"/>
        <v>204.93808837617189</v>
      </c>
      <c r="AC136" s="282">
        <f t="shared" si="54"/>
        <v>102.46904418808595</v>
      </c>
      <c r="AD136" s="282">
        <f t="shared" si="54"/>
        <v>51.234522094042973</v>
      </c>
      <c r="AE136" s="282">
        <f t="shared" si="54"/>
        <v>25.617261047021486</v>
      </c>
      <c r="AF136" s="282">
        <f t="shared" si="54"/>
        <v>12.808630523510743</v>
      </c>
      <c r="AG136" s="282">
        <f t="shared" si="54"/>
        <v>6.4043152617553716</v>
      </c>
      <c r="AH136" s="282">
        <f t="shared" si="54"/>
        <v>3.2021576308776858</v>
      </c>
      <c r="AI136" s="282">
        <f t="shared" si="54"/>
        <v>1.6010788154388429</v>
      </c>
      <c r="AJ136" s="282">
        <f t="shared" si="54"/>
        <v>0.80053940771942145</v>
      </c>
      <c r="AK136" s="282">
        <f t="shared" si="54"/>
        <v>0.40026970385971072</v>
      </c>
      <c r="AL136" s="282">
        <f t="shared" si="54"/>
        <v>0.20013485192985536</v>
      </c>
      <c r="AM136" s="282">
        <f t="shared" si="54"/>
        <v>0.10006742596492768</v>
      </c>
      <c r="AN136" s="282">
        <f t="shared" si="54"/>
        <v>5.003371298246384E-2</v>
      </c>
      <c r="AO136" s="282">
        <f t="shared" si="54"/>
        <v>2.501685649123192E-2</v>
      </c>
      <c r="AP136" s="282">
        <f t="shared" si="54"/>
        <v>1.250842824561596E-2</v>
      </c>
      <c r="AQ136" s="282">
        <f t="shared" si="54"/>
        <v>6.2542141228079801E-3</v>
      </c>
      <c r="AR136" s="282">
        <f t="shared" si="54"/>
        <v>3.12710706140399E-3</v>
      </c>
      <c r="AS136" s="282">
        <f t="shared" si="54"/>
        <v>1.563553530701995E-3</v>
      </c>
      <c r="AT136" s="282">
        <f t="shared" si="54"/>
        <v>7.8177676535099751E-4</v>
      </c>
      <c r="AU136" s="282">
        <f t="shared" si="54"/>
        <v>3.9088838267549875E-4</v>
      </c>
      <c r="AV136" s="282">
        <f t="shared" si="54"/>
        <v>1.9544419133774938E-4</v>
      </c>
      <c r="AW136" s="282">
        <f t="shared" si="54"/>
        <v>9.7722095668874688E-5</v>
      </c>
      <c r="AX136" s="282">
        <f t="shared" si="54"/>
        <v>4.8861047834437344E-5</v>
      </c>
      <c r="AY136" s="282">
        <f t="shared" si="54"/>
        <v>2.4430523917218672E-5</v>
      </c>
      <c r="AZ136" s="282">
        <f t="shared" si="54"/>
        <v>1.2215261958609336E-5</v>
      </c>
      <c r="BA136" s="282">
        <f t="shared" si="54"/>
        <v>6.107630979304668E-6</v>
      </c>
      <c r="BB136" s="282">
        <f t="shared" si="54"/>
        <v>3.053815489652334E-6</v>
      </c>
      <c r="BC136" s="282">
        <f t="shared" si="54"/>
        <v>1.526907744826167E-6</v>
      </c>
      <c r="BD136" s="282">
        <f t="shared" si="54"/>
        <v>7.634538724130835E-7</v>
      </c>
      <c r="BE136" s="282">
        <f t="shared" si="54"/>
        <v>3.8172693620654175E-7</v>
      </c>
      <c r="BF136" s="282">
        <f t="shared" si="54"/>
        <v>1.9086346810327088E-7</v>
      </c>
      <c r="BG136" s="282">
        <f t="shared" si="54"/>
        <v>9.5431734051635438E-8</v>
      </c>
      <c r="BH136" s="282">
        <f t="shared" si="54"/>
        <v>4.7715867025817719E-8</v>
      </c>
      <c r="BI136" s="282">
        <f t="shared" si="54"/>
        <v>2.3857933512908859E-8</v>
      </c>
    </row>
    <row r="137" spans="1:62" s="89" customFormat="1">
      <c r="A137" s="12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</row>
    <row r="138" spans="1:62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</row>
    <row r="139" spans="1:62" s="89" customFormat="1">
      <c r="A139" s="12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</row>
    <row r="140" spans="1:62" s="89" customFormat="1">
      <c r="A140" s="12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</row>
    <row r="141" spans="1:62">
      <c r="A141" s="74" t="s">
        <v>88</v>
      </c>
    </row>
    <row r="142" spans="1:62">
      <c r="A142" s="74" t="s">
        <v>89</v>
      </c>
      <c r="C142" s="75">
        <f t="shared" ref="C142:BI142" si="56">+$B$9*C92/C102</f>
        <v>0.152770918534891</v>
      </c>
      <c r="D142" s="75">
        <f t="shared" si="56"/>
        <v>0.14061837708017771</v>
      </c>
      <c r="E142" s="75">
        <f t="shared" si="56"/>
        <v>0.1321747989144233</v>
      </c>
      <c r="F142" s="75">
        <f t="shared" si="56"/>
        <v>0.12610682794175421</v>
      </c>
      <c r="G142" s="75">
        <f t="shared" si="56"/>
        <v>0.12161087854287787</v>
      </c>
      <c r="H142" s="75">
        <f t="shared" si="56"/>
        <v>0.11814501863504022</v>
      </c>
      <c r="I142" s="75">
        <f t="shared" si="56"/>
        <v>0.11533949699605368</v>
      </c>
      <c r="J142" s="75">
        <f t="shared" si="56"/>
        <v>0.11301826553676796</v>
      </c>
      <c r="K142" s="75">
        <f t="shared" si="56"/>
        <v>0.11107680649613572</v>
      </c>
      <c r="L142" s="75">
        <f t="shared" si="56"/>
        <v>0.10943554446277329</v>
      </c>
      <c r="M142" s="75">
        <f t="shared" si="56"/>
        <v>0.10803687040802716</v>
      </c>
      <c r="N142" s="75">
        <f t="shared" si="56"/>
        <v>0.10685554680465652</v>
      </c>
      <c r="O142" s="75">
        <f t="shared" si="56"/>
        <v>0.10586558375881666</v>
      </c>
      <c r="P142" s="75">
        <f t="shared" si="56"/>
        <v>0.10504092748538434</v>
      </c>
      <c r="Q142" s="75">
        <f t="shared" si="56"/>
        <v>0.10436017324861785</v>
      </c>
      <c r="R142" s="75">
        <f t="shared" si="56"/>
        <v>0.10390175897793894</v>
      </c>
      <c r="S142" s="75">
        <f t="shared" si="56"/>
        <v>0.10353163135287378</v>
      </c>
      <c r="T142" s="75">
        <f t="shared" si="56"/>
        <v>0.10312277800741636</v>
      </c>
      <c r="U142" s="75">
        <f t="shared" si="56"/>
        <v>0.1026816404371463</v>
      </c>
      <c r="V142" s="75">
        <f t="shared" si="56"/>
        <v>0.10223028918519445</v>
      </c>
      <c r="W142" s="75">
        <f t="shared" si="56"/>
        <v>0.10177869005970978</v>
      </c>
      <c r="X142" s="75">
        <f t="shared" si="56"/>
        <v>0.10131368061800614</v>
      </c>
      <c r="Y142" s="75">
        <f t="shared" si="56"/>
        <v>0.1007094153554171</v>
      </c>
      <c r="Z142" s="75">
        <f t="shared" si="56"/>
        <v>0.1003162771075331</v>
      </c>
      <c r="AA142" s="75">
        <f t="shared" si="56"/>
        <v>0.10004936417330072</v>
      </c>
      <c r="AB142" s="75">
        <f t="shared" si="56"/>
        <v>9.9786115715360404E-2</v>
      </c>
      <c r="AC142" s="75">
        <f t="shared" si="56"/>
        <v>9.9857304212138565E-2</v>
      </c>
      <c r="AD142" s="75">
        <f t="shared" si="56"/>
        <v>9.988494728620273E-2</v>
      </c>
      <c r="AE142" s="75">
        <f t="shared" si="56"/>
        <v>9.9883110300106617E-2</v>
      </c>
      <c r="AF142" s="75">
        <f t="shared" si="56"/>
        <v>9.9866820460536965E-2</v>
      </c>
      <c r="AG142" s="75">
        <f t="shared" si="56"/>
        <v>9.9848598127728297E-2</v>
      </c>
      <c r="AH142" s="75">
        <f t="shared" si="56"/>
        <v>9.9837610908006705E-2</v>
      </c>
      <c r="AI142" s="75">
        <f t="shared" si="56"/>
        <v>9.9839945434460689E-2</v>
      </c>
      <c r="AJ142" s="75">
        <f t="shared" si="56"/>
        <v>9.9859244851473392E-2</v>
      </c>
      <c r="AK142" s="75">
        <f t="shared" si="56"/>
        <v>9.9897372998537043E-2</v>
      </c>
      <c r="AL142" s="75">
        <f t="shared" si="56"/>
        <v>9.9954976878806612E-2</v>
      </c>
      <c r="AM142" s="75">
        <f t="shared" si="56"/>
        <v>0.10003191763710011</v>
      </c>
      <c r="AN142" s="75">
        <f t="shared" si="56"/>
        <v>0.10012758100373113</v>
      </c>
      <c r="AO142" s="75">
        <f t="shared" si="56"/>
        <v>0.10024109102810368</v>
      </c>
      <c r="AP142" s="75">
        <f t="shared" si="56"/>
        <v>0.10037145162546433</v>
      </c>
      <c r="AQ142" s="75">
        <f t="shared" si="56"/>
        <v>0.100517636693276</v>
      </c>
      <c r="AR142" s="75">
        <f t="shared" si="56"/>
        <v>0.10067864481605668</v>
      </c>
      <c r="AS142" s="75">
        <f t="shared" si="56"/>
        <v>0.10085353027106289</v>
      </c>
      <c r="AT142" s="75">
        <f t="shared" si="56"/>
        <v>0.10104141859636016</v>
      </c>
      <c r="AU142" s="75">
        <f t="shared" si="56"/>
        <v>0.10124151239677021</v>
      </c>
      <c r="AV142" s="75">
        <f t="shared" si="56"/>
        <v>0.10145309120367886</v>
      </c>
      <c r="AW142" s="75">
        <f t="shared" si="56"/>
        <v>0.10167550790464529</v>
      </c>
      <c r="AX142" s="75">
        <f t="shared" si="56"/>
        <v>0.10190818336843326</v>
      </c>
      <c r="AY142" s="75">
        <f t="shared" si="56"/>
        <v>0.10215060029136959</v>
      </c>
      <c r="AZ142" s="75">
        <f t="shared" si="56"/>
        <v>0.10240229689278584</v>
      </c>
      <c r="BA142" s="75">
        <f t="shared" si="56"/>
        <v>0.10266286082674395</v>
      </c>
      <c r="BB142" s="75">
        <f t="shared" si="56"/>
        <v>0.10293192350939029</v>
      </c>
      <c r="BC142" s="75">
        <f t="shared" si="56"/>
        <v>0.10320915495523345</v>
      </c>
      <c r="BD142" s="75">
        <f t="shared" si="56"/>
        <v>0.10349425915035972</v>
      </c>
      <c r="BE142" s="75">
        <f t="shared" si="56"/>
        <v>0.10378696995192223</v>
      </c>
      <c r="BF142" s="75">
        <f t="shared" si="56"/>
        <v>0.10408704748172053</v>
      </c>
      <c r="BG142" s="75">
        <f t="shared" si="56"/>
        <v>0.10439427497102313</v>
      </c>
      <c r="BH142" s="75">
        <f t="shared" si="56"/>
        <v>0.10470845600986937</v>
      </c>
      <c r="BI142" s="75">
        <f t="shared" si="56"/>
        <v>0.10502941215420485</v>
      </c>
    </row>
    <row r="143" spans="1:62">
      <c r="A143" s="74" t="s">
        <v>90</v>
      </c>
      <c r="C143" s="75">
        <f t="shared" ref="C143:BI143" si="57">+$B$16/100+LN(D27/C27)/10+$B$19*LN(D126/C126)/10</f>
        <v>4.7878023454727373E-2</v>
      </c>
      <c r="D143" s="75">
        <f t="shared" si="57"/>
        <v>3.8833644469170314E-2</v>
      </c>
      <c r="E143" s="75">
        <f t="shared" si="57"/>
        <v>3.275378753613481E-2</v>
      </c>
      <c r="F143" s="75">
        <f t="shared" si="57"/>
        <v>2.8547985042092629E-2</v>
      </c>
      <c r="G143" s="75">
        <f t="shared" si="57"/>
        <v>2.5538978718944512E-2</v>
      </c>
      <c r="H143" s="75">
        <f t="shared" si="57"/>
        <v>2.3149639610789335E-2</v>
      </c>
      <c r="I143" s="75">
        <f t="shared" si="57"/>
        <v>2.114955477237937E-2</v>
      </c>
      <c r="J143" s="75">
        <f t="shared" si="57"/>
        <v>1.9462142142558734E-2</v>
      </c>
      <c r="K143" s="75">
        <f t="shared" si="57"/>
        <v>1.7995654757870048E-2</v>
      </c>
      <c r="L143" s="75">
        <f t="shared" si="57"/>
        <v>1.6690021414368868E-2</v>
      </c>
      <c r="M143" s="75">
        <f t="shared" si="57"/>
        <v>1.5524069734870824E-2</v>
      </c>
      <c r="N143" s="75">
        <f t="shared" si="57"/>
        <v>1.4486994393403969E-2</v>
      </c>
      <c r="O143" s="75">
        <f t="shared" si="57"/>
        <v>1.3556636839046067E-2</v>
      </c>
      <c r="P143" s="75">
        <f t="shared" si="57"/>
        <v>1.2427918230891528E-2</v>
      </c>
      <c r="Q143" s="75">
        <f t="shared" si="57"/>
        <v>1.1832489407429174E-2</v>
      </c>
      <c r="R143" s="75">
        <f t="shared" si="57"/>
        <v>1.1546280552212781E-2</v>
      </c>
      <c r="S143" s="75">
        <f t="shared" si="57"/>
        <v>1.1158540299289654E-2</v>
      </c>
      <c r="T143" s="75">
        <f t="shared" si="57"/>
        <v>1.0736181722191542E-2</v>
      </c>
      <c r="U143" s="75">
        <f t="shared" si="57"/>
        <v>1.0304956240031646E-2</v>
      </c>
      <c r="V143" s="75">
        <f t="shared" si="57"/>
        <v>9.8623990084506317E-3</v>
      </c>
      <c r="W143" s="75">
        <f t="shared" si="57"/>
        <v>9.3550043573096472E-3</v>
      </c>
      <c r="X143" s="75">
        <f t="shared" si="57"/>
        <v>9.3122697275712339E-3</v>
      </c>
      <c r="Y143" s="75">
        <f t="shared" si="57"/>
        <v>8.8551705085393589E-3</v>
      </c>
      <c r="Z143" s="75">
        <f t="shared" si="57"/>
        <v>8.7249669276569831E-3</v>
      </c>
      <c r="AA143" s="75">
        <f t="shared" si="57"/>
        <v>7.426981642705467E-3</v>
      </c>
      <c r="AB143" s="75">
        <f t="shared" si="57"/>
        <v>7.7093653745481756E-3</v>
      </c>
      <c r="AC143" s="75">
        <f t="shared" si="57"/>
        <v>7.5648275779869184E-3</v>
      </c>
      <c r="AD143" s="75">
        <f t="shared" si="57"/>
        <v>7.4031305924396442E-3</v>
      </c>
      <c r="AE143" s="75">
        <f t="shared" si="57"/>
        <v>7.2320283883837268E-3</v>
      </c>
      <c r="AF143" s="75">
        <f t="shared" si="57"/>
        <v>7.0584500119824992E-3</v>
      </c>
      <c r="AG143" s="75">
        <f t="shared" si="57"/>
        <v>6.8876934814706536E-3</v>
      </c>
      <c r="AH143" s="75">
        <f t="shared" si="57"/>
        <v>6.7234174628827414E-3</v>
      </c>
      <c r="AI143" s="75">
        <f t="shared" si="57"/>
        <v>6.5679220115515162E-3</v>
      </c>
      <c r="AJ143" s="75">
        <f t="shared" si="57"/>
        <v>6.4224864785307331E-3</v>
      </c>
      <c r="AK143" s="75">
        <f t="shared" si="57"/>
        <v>6.2876716242774742E-3</v>
      </c>
      <c r="AL143" s="75">
        <f t="shared" si="57"/>
        <v>6.1635584913778182E-3</v>
      </c>
      <c r="AM143" s="75">
        <f t="shared" si="57"/>
        <v>6.0499246184711839E-3</v>
      </c>
      <c r="AN143" s="75">
        <f t="shared" si="57"/>
        <v>5.9463680922013564E-3</v>
      </c>
      <c r="AO143" s="75">
        <f t="shared" si="57"/>
        <v>5.8523917414971286E-3</v>
      </c>
      <c r="AP143" s="75">
        <f t="shared" si="57"/>
        <v>5.7674584080188865E-3</v>
      </c>
      <c r="AQ143" s="75">
        <f t="shared" si="57"/>
        <v>5.6910259564449187E-3</v>
      </c>
      <c r="AR143" s="75">
        <f t="shared" si="57"/>
        <v>5.6225684723123113E-3</v>
      </c>
      <c r="AS143" s="75">
        <f t="shared" si="57"/>
        <v>5.561588260185899E-3</v>
      </c>
      <c r="AT143" s="75">
        <f t="shared" si="57"/>
        <v>5.5076218530065255E-3</v>
      </c>
      <c r="AU143" s="75">
        <f t="shared" si="57"/>
        <v>5.4602422218385733E-3</v>
      </c>
      <c r="AV143" s="75">
        <f t="shared" si="57"/>
        <v>5.4190586532424775E-3</v>
      </c>
      <c r="AW143" s="75">
        <f t="shared" si="57"/>
        <v>5.3837152620869379E-3</v>
      </c>
      <c r="AX143" s="75">
        <f t="shared" si="57"/>
        <v>5.3538887676834283E-3</v>
      </c>
      <c r="AY143" s="75">
        <f t="shared" si="57"/>
        <v>5.3292859326821759E-3</v>
      </c>
      <c r="AZ143" s="75">
        <f t="shared" si="57"/>
        <v>5.3096409124323771E-3</v>
      </c>
      <c r="BA143" s="75">
        <f t="shared" si="57"/>
        <v>5.2947126628125176E-3</v>
      </c>
      <c r="BB143" s="75">
        <f t="shared" si="57"/>
        <v>5.2842824898855292E-3</v>
      </c>
      <c r="BC143" s="75">
        <f t="shared" si="57"/>
        <v>5.2781517834316364E-3</v>
      </c>
      <c r="BD143" s="75">
        <f t="shared" si="57"/>
        <v>5.276139950554766E-3</v>
      </c>
      <c r="BE143" s="75">
        <f t="shared" si="57"/>
        <v>5.2780825498847991E-3</v>
      </c>
      <c r="BF143" s="75">
        <f t="shared" si="57"/>
        <v>5.2838296177819691E-3</v>
      </c>
      <c r="BG143" s="75">
        <f t="shared" si="57"/>
        <v>5.2932441730975084E-3</v>
      </c>
      <c r="BH143" s="75">
        <f t="shared" si="57"/>
        <v>1.4999999999999999E-4</v>
      </c>
      <c r="BI143" s="75" t="e">
        <f t="shared" si="57"/>
        <v>#NUM!</v>
      </c>
    </row>
    <row r="144" spans="1:62">
      <c r="A144" s="74" t="s">
        <v>91</v>
      </c>
      <c r="C144" s="75">
        <f t="shared" ref="C144:BI144" si="58">+$B$16/100+LN(C27/B27)/10+$B$19*LN(C126/B126)/10</f>
        <v>6.2187407931346889E-2</v>
      </c>
      <c r="D144" s="75">
        <f t="shared" si="58"/>
        <v>4.7878023454727373E-2</v>
      </c>
      <c r="E144" s="75">
        <f t="shared" si="58"/>
        <v>3.8833644469170314E-2</v>
      </c>
      <c r="F144" s="75">
        <f t="shared" si="58"/>
        <v>3.275378753613481E-2</v>
      </c>
      <c r="G144" s="75">
        <f t="shared" si="58"/>
        <v>2.8547985042092629E-2</v>
      </c>
      <c r="H144" s="75">
        <f t="shared" si="58"/>
        <v>2.5538978718944512E-2</v>
      </c>
      <c r="I144" s="75">
        <f t="shared" si="58"/>
        <v>2.3149639610789335E-2</v>
      </c>
      <c r="J144" s="75">
        <f t="shared" si="58"/>
        <v>2.114955477237937E-2</v>
      </c>
      <c r="K144" s="75">
        <f t="shared" si="58"/>
        <v>1.9462142142558734E-2</v>
      </c>
      <c r="L144" s="75">
        <f t="shared" si="58"/>
        <v>1.7995654757870048E-2</v>
      </c>
      <c r="M144" s="75">
        <f t="shared" si="58"/>
        <v>1.6690021414368868E-2</v>
      </c>
      <c r="N144" s="75">
        <f t="shared" si="58"/>
        <v>1.5524069734870824E-2</v>
      </c>
      <c r="O144" s="75">
        <f t="shared" si="58"/>
        <v>1.4486994393403969E-2</v>
      </c>
      <c r="P144" s="75">
        <f t="shared" si="58"/>
        <v>1.3556636839046067E-2</v>
      </c>
      <c r="Q144" s="75">
        <f t="shared" si="58"/>
        <v>1.2427918230891528E-2</v>
      </c>
      <c r="R144" s="75">
        <f t="shared" si="58"/>
        <v>1.1832489407429174E-2</v>
      </c>
      <c r="S144" s="75">
        <f t="shared" si="58"/>
        <v>1.1546280552212781E-2</v>
      </c>
      <c r="T144" s="75">
        <f t="shared" si="58"/>
        <v>1.1158540299289654E-2</v>
      </c>
      <c r="U144" s="75">
        <f t="shared" si="58"/>
        <v>1.0736181722191542E-2</v>
      </c>
      <c r="V144" s="75">
        <f t="shared" si="58"/>
        <v>1.0304956240031646E-2</v>
      </c>
      <c r="W144" s="75">
        <f t="shared" si="58"/>
        <v>9.8623990084506317E-3</v>
      </c>
      <c r="X144" s="75">
        <f t="shared" si="58"/>
        <v>9.3550043573096472E-3</v>
      </c>
      <c r="Y144" s="75">
        <f t="shared" si="58"/>
        <v>9.3122697275712339E-3</v>
      </c>
      <c r="Z144" s="75">
        <f t="shared" si="58"/>
        <v>8.8551705085393589E-3</v>
      </c>
      <c r="AA144" s="75">
        <f t="shared" si="58"/>
        <v>8.7249669276569831E-3</v>
      </c>
      <c r="AB144" s="75">
        <f t="shared" si="58"/>
        <v>7.426981642705467E-3</v>
      </c>
      <c r="AC144" s="75">
        <f t="shared" si="58"/>
        <v>7.7093653745481756E-3</v>
      </c>
      <c r="AD144" s="75">
        <f t="shared" si="58"/>
        <v>7.5648275779869184E-3</v>
      </c>
      <c r="AE144" s="75">
        <f t="shared" si="58"/>
        <v>7.4031305924396442E-3</v>
      </c>
      <c r="AF144" s="75">
        <f t="shared" si="58"/>
        <v>7.2320283883837268E-3</v>
      </c>
      <c r="AG144" s="75">
        <f t="shared" si="58"/>
        <v>7.0584500119824992E-3</v>
      </c>
      <c r="AH144" s="75">
        <f t="shared" si="58"/>
        <v>6.8876934814706536E-3</v>
      </c>
      <c r="AI144" s="75">
        <f t="shared" si="58"/>
        <v>6.7234174628827414E-3</v>
      </c>
      <c r="AJ144" s="75">
        <f t="shared" si="58"/>
        <v>6.5679220115515162E-3</v>
      </c>
      <c r="AK144" s="75">
        <f t="shared" si="58"/>
        <v>6.4224864785307331E-3</v>
      </c>
      <c r="AL144" s="75">
        <f t="shared" si="58"/>
        <v>6.2876716242774742E-3</v>
      </c>
      <c r="AM144" s="75">
        <f t="shared" si="58"/>
        <v>6.1635584913778182E-3</v>
      </c>
      <c r="AN144" s="75">
        <f t="shared" si="58"/>
        <v>6.0499246184711839E-3</v>
      </c>
      <c r="AO144" s="75">
        <f t="shared" si="58"/>
        <v>5.9463680922013564E-3</v>
      </c>
      <c r="AP144" s="75">
        <f t="shared" si="58"/>
        <v>5.8523917414971286E-3</v>
      </c>
      <c r="AQ144" s="75">
        <f t="shared" si="58"/>
        <v>5.7674584080188865E-3</v>
      </c>
      <c r="AR144" s="75">
        <f t="shared" si="58"/>
        <v>5.6910259564449187E-3</v>
      </c>
      <c r="AS144" s="75">
        <f t="shared" si="58"/>
        <v>5.6225684723123113E-3</v>
      </c>
      <c r="AT144" s="75">
        <f t="shared" si="58"/>
        <v>5.561588260185899E-3</v>
      </c>
      <c r="AU144" s="75">
        <f t="shared" si="58"/>
        <v>5.5076218530065255E-3</v>
      </c>
      <c r="AV144" s="75">
        <f t="shared" si="58"/>
        <v>5.4602422218385733E-3</v>
      </c>
      <c r="AW144" s="75">
        <f t="shared" si="58"/>
        <v>5.4190586532424775E-3</v>
      </c>
      <c r="AX144" s="75">
        <f t="shared" si="58"/>
        <v>5.3837152620869379E-3</v>
      </c>
      <c r="AY144" s="75">
        <f t="shared" si="58"/>
        <v>5.3538887676834283E-3</v>
      </c>
      <c r="AZ144" s="75">
        <f t="shared" si="58"/>
        <v>5.3292859326821759E-3</v>
      </c>
      <c r="BA144" s="75">
        <f t="shared" si="58"/>
        <v>5.3096409124323771E-3</v>
      </c>
      <c r="BB144" s="75">
        <f t="shared" si="58"/>
        <v>5.2947126628125176E-3</v>
      </c>
      <c r="BC144" s="75">
        <f t="shared" si="58"/>
        <v>5.2842824898855292E-3</v>
      </c>
      <c r="BD144" s="75">
        <f t="shared" si="58"/>
        <v>5.2781517834316364E-3</v>
      </c>
      <c r="BE144" s="75">
        <f t="shared" si="58"/>
        <v>5.276139950554766E-3</v>
      </c>
      <c r="BF144" s="75">
        <f t="shared" si="58"/>
        <v>5.2780825498847991E-3</v>
      </c>
      <c r="BG144" s="75">
        <f t="shared" si="58"/>
        <v>5.2838296177819691E-3</v>
      </c>
      <c r="BH144" s="75">
        <f t="shared" si="58"/>
        <v>5.2932441730975084E-3</v>
      </c>
      <c r="BI144" s="75">
        <f t="shared" si="58"/>
        <v>1.4999999999999999E-4</v>
      </c>
    </row>
    <row r="145" spans="1:61">
      <c r="A145" s="74" t="s">
        <v>112</v>
      </c>
      <c r="C145" s="75">
        <f t="shared" ref="C145:BB145" si="59">+AVERAGE(C143:C144)</f>
        <v>5.5032715693037131E-2</v>
      </c>
      <c r="D145" s="75">
        <f t="shared" si="59"/>
        <v>4.3355833961948843E-2</v>
      </c>
      <c r="E145" s="75">
        <f t="shared" si="59"/>
        <v>3.5793716002652562E-2</v>
      </c>
      <c r="F145" s="75">
        <f t="shared" si="59"/>
        <v>3.0650886289113721E-2</v>
      </c>
      <c r="G145" s="75">
        <f t="shared" si="59"/>
        <v>2.7043481880518569E-2</v>
      </c>
      <c r="H145" s="75">
        <f t="shared" si="59"/>
        <v>2.4344309164866924E-2</v>
      </c>
      <c r="I145" s="75">
        <f t="shared" si="59"/>
        <v>2.2149597191584353E-2</v>
      </c>
      <c r="J145" s="75">
        <f t="shared" si="59"/>
        <v>2.030584845746905E-2</v>
      </c>
      <c r="K145" s="75">
        <f t="shared" si="59"/>
        <v>1.8728898450214391E-2</v>
      </c>
      <c r="L145" s="75">
        <f t="shared" si="59"/>
        <v>1.7342838086119458E-2</v>
      </c>
      <c r="M145" s="75">
        <f t="shared" si="59"/>
        <v>1.6107045574619845E-2</v>
      </c>
      <c r="N145" s="75">
        <f t="shared" si="59"/>
        <v>1.5005532064137395E-2</v>
      </c>
      <c r="O145" s="75">
        <f t="shared" si="59"/>
        <v>1.4021815616225019E-2</v>
      </c>
      <c r="P145" s="75">
        <f t="shared" si="59"/>
        <v>1.2992277534968798E-2</v>
      </c>
      <c r="Q145" s="75">
        <f t="shared" si="59"/>
        <v>1.213020381916035E-2</v>
      </c>
      <c r="R145" s="75">
        <f t="shared" si="59"/>
        <v>1.1689384979820978E-2</v>
      </c>
      <c r="S145" s="75">
        <f t="shared" si="59"/>
        <v>1.1352410425751218E-2</v>
      </c>
      <c r="T145" s="75">
        <f t="shared" si="59"/>
        <v>1.0947361010740599E-2</v>
      </c>
      <c r="U145" s="75">
        <f t="shared" si="59"/>
        <v>1.0520568981111594E-2</v>
      </c>
      <c r="V145" s="75">
        <f t="shared" si="59"/>
        <v>1.0083677624241139E-2</v>
      </c>
      <c r="W145" s="75">
        <f t="shared" si="59"/>
        <v>9.6087016828801386E-3</v>
      </c>
      <c r="X145" s="75">
        <f t="shared" si="59"/>
        <v>9.3336370424404406E-3</v>
      </c>
      <c r="Y145" s="75">
        <f t="shared" si="59"/>
        <v>9.0837201180552964E-3</v>
      </c>
      <c r="Z145" s="75">
        <f t="shared" si="59"/>
        <v>8.790068718098171E-3</v>
      </c>
      <c r="AA145" s="75">
        <f t="shared" si="59"/>
        <v>8.0759742851812255E-3</v>
      </c>
      <c r="AB145" s="75">
        <f t="shared" si="59"/>
        <v>7.5681735086268213E-3</v>
      </c>
      <c r="AC145" s="75">
        <f t="shared" si="59"/>
        <v>7.6370964762675474E-3</v>
      </c>
      <c r="AD145" s="75">
        <f t="shared" si="59"/>
        <v>7.4839790852132809E-3</v>
      </c>
      <c r="AE145" s="75">
        <f t="shared" si="59"/>
        <v>7.3175794904116855E-3</v>
      </c>
      <c r="AF145" s="75">
        <f t="shared" si="59"/>
        <v>7.1452392001831126E-3</v>
      </c>
      <c r="AG145" s="75">
        <f t="shared" si="59"/>
        <v>6.9730717467265764E-3</v>
      </c>
      <c r="AH145" s="75">
        <f t="shared" si="59"/>
        <v>6.8055554721766975E-3</v>
      </c>
      <c r="AI145" s="75">
        <f t="shared" si="59"/>
        <v>6.6456697372171292E-3</v>
      </c>
      <c r="AJ145" s="75">
        <f t="shared" si="59"/>
        <v>6.4952042450411246E-3</v>
      </c>
      <c r="AK145" s="75">
        <f t="shared" si="59"/>
        <v>6.3550790514041037E-3</v>
      </c>
      <c r="AL145" s="75">
        <f t="shared" si="59"/>
        <v>6.2256150578276458E-3</v>
      </c>
      <c r="AM145" s="75">
        <f t="shared" si="59"/>
        <v>6.106741554924501E-3</v>
      </c>
      <c r="AN145" s="75">
        <f t="shared" si="59"/>
        <v>5.9981463553362702E-3</v>
      </c>
      <c r="AO145" s="75">
        <f t="shared" si="59"/>
        <v>5.8993799168492421E-3</v>
      </c>
      <c r="AP145" s="75">
        <f t="shared" si="59"/>
        <v>5.8099250747580076E-3</v>
      </c>
      <c r="AQ145" s="75">
        <f t="shared" si="59"/>
        <v>5.7292421822319022E-3</v>
      </c>
      <c r="AR145" s="75">
        <f t="shared" si="59"/>
        <v>5.6567972143786154E-3</v>
      </c>
      <c r="AS145" s="75">
        <f t="shared" si="59"/>
        <v>5.5920783662491052E-3</v>
      </c>
      <c r="AT145" s="75">
        <f t="shared" si="59"/>
        <v>5.5346050565962118E-3</v>
      </c>
      <c r="AU145" s="75">
        <f t="shared" si="59"/>
        <v>5.4839320374225498E-3</v>
      </c>
      <c r="AV145" s="75">
        <f t="shared" si="59"/>
        <v>5.4396504375405254E-3</v>
      </c>
      <c r="AW145" s="75">
        <f t="shared" si="59"/>
        <v>5.4013869576647073E-3</v>
      </c>
      <c r="AX145" s="75">
        <f t="shared" si="59"/>
        <v>5.3688020148851831E-3</v>
      </c>
      <c r="AY145" s="75">
        <f t="shared" si="59"/>
        <v>5.3415873501828021E-3</v>
      </c>
      <c r="AZ145" s="75">
        <f t="shared" si="59"/>
        <v>5.3194634225572765E-3</v>
      </c>
      <c r="BA145" s="75">
        <f t="shared" si="59"/>
        <v>5.3021767876224469E-3</v>
      </c>
      <c r="BB145" s="75">
        <f t="shared" si="59"/>
        <v>5.289497576349023E-3</v>
      </c>
      <c r="BC145" s="75">
        <f>+AVERAGE(BC143:BC144)</f>
        <v>5.2812171366585833E-3</v>
      </c>
      <c r="BD145" s="75">
        <f>+AVERAGE(BD143:BD144)</f>
        <v>5.2771458669932016E-3</v>
      </c>
      <c r="BE145" s="75">
        <f>+AVERAGE(BE143:BE144)</f>
        <v>5.2771112502197825E-3</v>
      </c>
      <c r="BF145" s="75">
        <f>+AVERAGE(BF143:BF144)</f>
        <v>5.2809560838333845E-3</v>
      </c>
      <c r="BG145" s="75">
        <f>+AVERAGE(BG143:BG144)</f>
        <v>5.2885368954397388E-3</v>
      </c>
      <c r="BH145" s="75" t="e">
        <f>+$B$16/100+LN(BI29/BH29)/10+$B$19*LN(BI128/BH128)/10</f>
        <v>#DIV/0!</v>
      </c>
      <c r="BI145" s="75" t="e">
        <f>+BH145</f>
        <v>#DIV/0!</v>
      </c>
    </row>
    <row r="146" spans="1:61">
      <c r="A146" s="74" t="s">
        <v>92</v>
      </c>
      <c r="B146" s="91">
        <f t="shared" ref="B146:BI146" si="60">+B126^-$B$19</f>
        <v>6.0357619572252739E-2</v>
      </c>
      <c r="C146" s="91">
        <f t="shared" si="60"/>
        <v>3.764078773947787E-2</v>
      </c>
      <c r="D146" s="91">
        <f t="shared" si="60"/>
        <v>2.5205676993534726E-2</v>
      </c>
      <c r="E146" s="91">
        <f t="shared" si="60"/>
        <v>1.7805050374154707E-2</v>
      </c>
      <c r="F146" s="91">
        <f t="shared" si="60"/>
        <v>1.3113532551561681E-2</v>
      </c>
      <c r="G146" s="91">
        <f t="shared" si="60"/>
        <v>9.9747951061367936E-3</v>
      </c>
      <c r="H146" s="91">
        <f t="shared" si="60"/>
        <v>7.7797361704662529E-3</v>
      </c>
      <c r="I146" s="91">
        <f t="shared" si="60"/>
        <v>6.1983301200337635E-3</v>
      </c>
      <c r="J146" s="91">
        <f t="shared" si="60"/>
        <v>5.0314173118446333E-3</v>
      </c>
      <c r="K146" s="91">
        <f t="shared" si="60"/>
        <v>4.1508359946335217E-3</v>
      </c>
      <c r="L146" s="91">
        <f t="shared" si="60"/>
        <v>3.4737289547521087E-3</v>
      </c>
      <c r="M146" s="91">
        <f t="shared" si="60"/>
        <v>2.9447433141454563E-3</v>
      </c>
      <c r="N146" s="91">
        <f t="shared" si="60"/>
        <v>2.5253518575287675E-3</v>
      </c>
      <c r="O146" s="91">
        <f t="shared" si="60"/>
        <v>2.1881613843336492E-3</v>
      </c>
      <c r="P146" s="91">
        <f t="shared" si="60"/>
        <v>1.9136676074786351E-3</v>
      </c>
      <c r="Q146" s="91">
        <f t="shared" si="60"/>
        <v>1.6925833803369463E-3</v>
      </c>
      <c r="R146" s="91">
        <f t="shared" si="60"/>
        <v>1.5059713008815831E-3</v>
      </c>
      <c r="S146" s="91">
        <f t="shared" si="60"/>
        <v>1.3437696798983302E-3</v>
      </c>
      <c r="T146" s="91">
        <f t="shared" si="60"/>
        <v>1.2036941706701522E-3</v>
      </c>
      <c r="U146" s="91">
        <f t="shared" si="60"/>
        <v>1.0827828472921768E-3</v>
      </c>
      <c r="V146" s="91">
        <f t="shared" si="60"/>
        <v>9.7822591835391428E-4</v>
      </c>
      <c r="W146" s="91">
        <f t="shared" si="60"/>
        <v>8.8768496029674091E-4</v>
      </c>
      <c r="X146" s="91">
        <f t="shared" si="60"/>
        <v>8.0962161108572169E-4</v>
      </c>
      <c r="Y146" s="91">
        <f t="shared" si="60"/>
        <v>7.3873876551398408E-4</v>
      </c>
      <c r="Z146" s="91">
        <f t="shared" si="60"/>
        <v>6.7714991626514724E-4</v>
      </c>
      <c r="AA146" s="91">
        <f t="shared" si="60"/>
        <v>6.2150443000277161E-4</v>
      </c>
      <c r="AB146" s="91">
        <f t="shared" si="60"/>
        <v>5.7788404335776505E-4</v>
      </c>
      <c r="AC146" s="91">
        <f t="shared" si="60"/>
        <v>5.3580997955275515E-4</v>
      </c>
      <c r="AD146" s="91">
        <f t="shared" si="60"/>
        <v>4.9751778718029442E-4</v>
      </c>
      <c r="AE146" s="91">
        <f t="shared" si="60"/>
        <v>4.6270976700086322E-4</v>
      </c>
      <c r="AF146" s="91">
        <f t="shared" si="60"/>
        <v>4.310739793320687E-4</v>
      </c>
      <c r="AG146" s="91">
        <f t="shared" si="60"/>
        <v>4.022988503929294E-4</v>
      </c>
      <c r="AH146" s="91">
        <f t="shared" si="60"/>
        <v>3.7608616776394122E-4</v>
      </c>
      <c r="AI146" s="91">
        <f t="shared" si="60"/>
        <v>3.521594697881487E-4</v>
      </c>
      <c r="AJ146" s="91">
        <f t="shared" si="60"/>
        <v>3.3026814730826074E-4</v>
      </c>
      <c r="AK146" s="91">
        <f t="shared" si="60"/>
        <v>3.101884535169346E-4</v>
      </c>
      <c r="AL146" s="91">
        <f t="shared" si="60"/>
        <v>2.9172258844240077E-4</v>
      </c>
      <c r="AM146" s="91">
        <f t="shared" si="60"/>
        <v>2.7469674018326597E-4</v>
      </c>
      <c r="AN146" s="91">
        <f t="shared" si="60"/>
        <v>2.5895867164390027E-4</v>
      </c>
      <c r="AO146" s="91">
        <f t="shared" si="60"/>
        <v>2.443752122066822E-4</v>
      </c>
      <c r="AP146" s="91">
        <f t="shared" si="60"/>
        <v>2.3082985523135172E-4</v>
      </c>
      <c r="AQ146" s="91">
        <f t="shared" si="60"/>
        <v>2.1822056069155301E-4</v>
      </c>
      <c r="AR146" s="91">
        <f t="shared" si="60"/>
        <v>2.0645780100803039E-4</v>
      </c>
      <c r="AS146" s="91">
        <f t="shared" si="60"/>
        <v>1.9546285342650872E-4</v>
      </c>
      <c r="AT146" s="91">
        <f t="shared" si="60"/>
        <v>1.851663241659924E-4</v>
      </c>
      <c r="AU146" s="91">
        <f t="shared" si="60"/>
        <v>1.7550688136447554E-4</v>
      </c>
      <c r="AV146" s="91">
        <f t="shared" si="60"/>
        <v>1.6643017131883853E-4</v>
      </c>
      <c r="AW146" s="91">
        <f t="shared" si="60"/>
        <v>1.5788789303621201E-4</v>
      </c>
      <c r="AX146" s="91">
        <f t="shared" si="60"/>
        <v>1.4983700812720076E-4</v>
      </c>
      <c r="AY146" s="91">
        <f t="shared" si="60"/>
        <v>1.4223906568215308E-4</v>
      </c>
      <c r="AZ146" s="91">
        <f t="shared" si="60"/>
        <v>1.3505962448904675E-4</v>
      </c>
      <c r="BA146" s="91">
        <f t="shared" si="60"/>
        <v>1.2826775752391325E-4</v>
      </c>
      <c r="BB146" s="91">
        <f t="shared" si="60"/>
        <v>1.2183562595873976E-4</v>
      </c>
      <c r="BC146" s="91">
        <f t="shared" si="60"/>
        <v>1.1573811195096936E-4</v>
      </c>
      <c r="BD146" s="91">
        <f t="shared" si="60"/>
        <v>1.0995250120728024E-4</v>
      </c>
      <c r="BE146" s="91">
        <f t="shared" si="60"/>
        <v>1.0445820777599629E-4</v>
      </c>
      <c r="BF146" s="91">
        <f t="shared" si="60"/>
        <v>9.9236534748789191E-5</v>
      </c>
      <c r="BG146" s="91">
        <f t="shared" si="60"/>
        <v>9.4270465576171451E-5</v>
      </c>
      <c r="BH146" s="91">
        <f t="shared" si="60"/>
        <v>8.9544481553716724E-5</v>
      </c>
      <c r="BI146" s="91">
        <f t="shared" si="60"/>
        <v>8.9544481553716724E-5</v>
      </c>
    </row>
    <row r="147" spans="1:61">
      <c r="A147" s="74" t="s">
        <v>93</v>
      </c>
      <c r="B147" s="75">
        <f t="shared" ref="B147:BI147" si="61">+B18*B146/$B146</f>
        <v>1</v>
      </c>
      <c r="C147" s="75">
        <f t="shared" si="61"/>
        <v>0.53736104241971361</v>
      </c>
      <c r="D147" s="75">
        <f t="shared" si="61"/>
        <v>0.31005976828825055</v>
      </c>
      <c r="E147" s="75">
        <f t="shared" si="61"/>
        <v>0.18872517459607205</v>
      </c>
      <c r="F147" s="75">
        <f t="shared" si="61"/>
        <v>0.11976940864146732</v>
      </c>
      <c r="G147" s="75">
        <f t="shared" si="61"/>
        <v>7.8500020047631971E-2</v>
      </c>
      <c r="H147" s="75">
        <f t="shared" si="61"/>
        <v>5.2755802155263584E-2</v>
      </c>
      <c r="I147" s="75">
        <f t="shared" si="61"/>
        <v>3.6217597835624074E-2</v>
      </c>
      <c r="J147" s="75">
        <f t="shared" si="61"/>
        <v>2.5332313638411975E-2</v>
      </c>
      <c r="K147" s="75">
        <f t="shared" si="61"/>
        <v>1.800775893637481E-2</v>
      </c>
      <c r="L147" s="75">
        <f t="shared" si="61"/>
        <v>1.2985527620273125E-2</v>
      </c>
      <c r="M147" s="75">
        <f t="shared" si="61"/>
        <v>9.4852917512836064E-3</v>
      </c>
      <c r="N147" s="75">
        <f t="shared" si="61"/>
        <v>7.0091398225344019E-3</v>
      </c>
      <c r="O147" s="75">
        <f t="shared" si="61"/>
        <v>5.2331327740467977E-3</v>
      </c>
      <c r="P147" s="75">
        <f t="shared" si="61"/>
        <v>3.9435603131275461E-3</v>
      </c>
      <c r="Q147" s="75">
        <f t="shared" si="61"/>
        <v>3.0054646996027687E-3</v>
      </c>
      <c r="R147" s="75">
        <f t="shared" si="61"/>
        <v>2.3041875852056856E-3</v>
      </c>
      <c r="S147" s="75">
        <f t="shared" si="61"/>
        <v>1.7715995116066837E-3</v>
      </c>
      <c r="T147" s="75">
        <f t="shared" si="61"/>
        <v>1.3674027501303703E-3</v>
      </c>
      <c r="U147" s="75">
        <f t="shared" si="61"/>
        <v>1.0598910785776666E-3</v>
      </c>
      <c r="V147" s="75">
        <f t="shared" si="61"/>
        <v>8.2508484873929653E-4</v>
      </c>
      <c r="W147" s="75">
        <f t="shared" si="61"/>
        <v>6.4514581753943813E-4</v>
      </c>
      <c r="X147" s="75">
        <f t="shared" si="61"/>
        <v>5.0701486673980099E-4</v>
      </c>
      <c r="Y147" s="75">
        <f t="shared" si="61"/>
        <v>3.9862916378689638E-4</v>
      </c>
      <c r="Z147" s="75">
        <f t="shared" si="61"/>
        <v>3.1484919399814222E-4</v>
      </c>
      <c r="AA147" s="75">
        <f t="shared" si="61"/>
        <v>2.4900127039544426E-4</v>
      </c>
      <c r="AB147" s="75">
        <f t="shared" si="61"/>
        <v>1.9949757206902193E-4</v>
      </c>
      <c r="AC147" s="75">
        <f t="shared" si="61"/>
        <v>1.5938494152697373E-4</v>
      </c>
      <c r="AD147" s="75">
        <f t="shared" si="61"/>
        <v>1.2752187185770562E-4</v>
      </c>
      <c r="AE147" s="75">
        <f t="shared" si="61"/>
        <v>1.0219374416946615E-4</v>
      </c>
      <c r="AF147" s="75">
        <f t="shared" si="61"/>
        <v>8.2036482434840529E-5</v>
      </c>
      <c r="AG147" s="75">
        <f t="shared" si="61"/>
        <v>6.5969560515958522E-5</v>
      </c>
      <c r="AH147" s="75">
        <f t="shared" si="61"/>
        <v>5.3140022925694454E-5</v>
      </c>
      <c r="AI147" s="75">
        <f t="shared" si="61"/>
        <v>4.2875907535590648E-5</v>
      </c>
      <c r="AJ147" s="75">
        <f t="shared" si="61"/>
        <v>3.4648163655100245E-5</v>
      </c>
      <c r="AK147" s="75">
        <f t="shared" si="61"/>
        <v>2.804004697821533E-5</v>
      </c>
      <c r="AL147" s="75">
        <f t="shared" si="61"/>
        <v>2.2722847052158213E-5</v>
      </c>
      <c r="AM147" s="75">
        <f t="shared" si="61"/>
        <v>1.8436809573748884E-5</v>
      </c>
      <c r="AN147" s="75">
        <f t="shared" si="61"/>
        <v>1.497622307962064E-5</v>
      </c>
      <c r="AO147" s="75">
        <f t="shared" si="61"/>
        <v>1.2177792542084314E-5</v>
      </c>
      <c r="AP147" s="75">
        <f t="shared" si="61"/>
        <v>9.9115819493604072E-6</v>
      </c>
      <c r="AQ147" s="75">
        <f t="shared" si="61"/>
        <v>8.0739534597793575E-6</v>
      </c>
      <c r="AR147" s="75">
        <f t="shared" si="61"/>
        <v>6.5820541252104296E-6</v>
      </c>
      <c r="AS147" s="75">
        <f t="shared" si="61"/>
        <v>5.3695014482998744E-6</v>
      </c>
      <c r="AT147" s="75">
        <f t="shared" si="61"/>
        <v>4.3829984005000861E-6</v>
      </c>
      <c r="AU147" s="75">
        <f t="shared" si="61"/>
        <v>3.579670342372019E-6</v>
      </c>
      <c r="AV147" s="75">
        <f t="shared" si="61"/>
        <v>2.9249639794221255E-6</v>
      </c>
      <c r="AW147" s="75">
        <f t="shared" si="61"/>
        <v>2.3909850943956258E-6</v>
      </c>
      <c r="AX147" s="75">
        <f t="shared" si="61"/>
        <v>1.9551798358469488E-6</v>
      </c>
      <c r="AY147" s="75">
        <f t="shared" si="61"/>
        <v>1.5992858154285129E-6</v>
      </c>
      <c r="AZ147" s="75">
        <f t="shared" si="61"/>
        <v>1.3084957303524879E-6</v>
      </c>
      <c r="BA147" s="75">
        <f t="shared" si="61"/>
        <v>1.0707888779233667E-6</v>
      </c>
      <c r="BB147" s="75">
        <f t="shared" si="61"/>
        <v>8.7639567550857983E-7</v>
      </c>
      <c r="BC147" s="75">
        <f t="shared" si="61"/>
        <v>7.1736783135288821E-7</v>
      </c>
      <c r="BD147" s="75">
        <f t="shared" si="61"/>
        <v>5.8723265123582883E-7</v>
      </c>
      <c r="BE147" s="75">
        <f t="shared" si="61"/>
        <v>4.8071450840690702E-7</v>
      </c>
      <c r="BF147" s="75">
        <f t="shared" si="61"/>
        <v>3.9351004932470521E-7</v>
      </c>
      <c r="BG147" s="75">
        <f t="shared" si="61"/>
        <v>3.2210648341908042E-7</v>
      </c>
      <c r="BH147" s="75">
        <f t="shared" si="61"/>
        <v>2.6363448520249964E-7</v>
      </c>
      <c r="BI147" s="75">
        <f t="shared" si="61"/>
        <v>2.2716519705094115E-7</v>
      </c>
    </row>
    <row r="148" spans="1:61">
      <c r="A148" s="74" t="s">
        <v>94</v>
      </c>
      <c r="C148" s="75">
        <f>+(C147/B147)^-0.1-1</f>
        <v>6.4077799219410148E-2</v>
      </c>
      <c r="D148" s="75">
        <f t="shared" ref="D148:BI148" si="62">+(D147/C147)^-0.1-1</f>
        <v>5.6530590373695899E-2</v>
      </c>
      <c r="E148" s="75">
        <f t="shared" si="62"/>
        <v>5.0900402155450442E-2</v>
      </c>
      <c r="F148" s="75">
        <f t="shared" si="62"/>
        <v>4.6522073599441383E-2</v>
      </c>
      <c r="G148" s="75">
        <f t="shared" si="62"/>
        <v>4.3152044929253508E-2</v>
      </c>
      <c r="H148" s="75">
        <f t="shared" si="62"/>
        <v>4.0542812449350318E-2</v>
      </c>
      <c r="I148" s="75">
        <f t="shared" si="62"/>
        <v>3.8329179519597023E-2</v>
      </c>
      <c r="J148" s="75">
        <f t="shared" si="62"/>
        <v>3.639301800552075E-2</v>
      </c>
      <c r="K148" s="75">
        <f t="shared" si="62"/>
        <v>3.4716843642217166E-2</v>
      </c>
      <c r="L148" s="75">
        <f t="shared" si="62"/>
        <v>3.3237135662472106E-2</v>
      </c>
      <c r="M148" s="75">
        <f t="shared" si="62"/>
        <v>3.1907789203802661E-2</v>
      </c>
      <c r="N148" s="75">
        <f t="shared" si="62"/>
        <v>3.07150014548081E-2</v>
      </c>
      <c r="O148" s="75">
        <f t="shared" si="62"/>
        <v>2.9651595969530042E-2</v>
      </c>
      <c r="P148" s="75">
        <f t="shared" si="62"/>
        <v>2.8696652607390405E-2</v>
      </c>
      <c r="Q148" s="75">
        <f t="shared" si="62"/>
        <v>2.7537512244608653E-2</v>
      </c>
      <c r="R148" s="75">
        <f t="shared" si="62"/>
        <v>2.6926544602253744E-2</v>
      </c>
      <c r="S148" s="75">
        <f t="shared" si="62"/>
        <v>2.6633018849261392E-2</v>
      </c>
      <c r="T148" s="75">
        <f t="shared" si="62"/>
        <v>2.6235207927501447E-2</v>
      </c>
      <c r="U148" s="75">
        <f t="shared" si="62"/>
        <v>2.5801952221445434E-2</v>
      </c>
      <c r="V148" s="75">
        <f t="shared" si="62"/>
        <v>2.5359742980239908E-2</v>
      </c>
      <c r="W148" s="75">
        <f t="shared" si="62"/>
        <v>2.4906087360351714E-2</v>
      </c>
      <c r="X148" s="75">
        <f t="shared" si="62"/>
        <v>2.4386199929096852E-2</v>
      </c>
      <c r="Y148" s="75">
        <f t="shared" si="62"/>
        <v>2.4342430546509197E-2</v>
      </c>
      <c r="Z148" s="75">
        <f t="shared" si="62"/>
        <v>2.3874314734636748E-2</v>
      </c>
      <c r="AA148" s="75">
        <f t="shared" si="62"/>
        <v>2.3741013017674062E-2</v>
      </c>
      <c r="AB148" s="75">
        <f t="shared" si="62"/>
        <v>2.2413075133352001E-2</v>
      </c>
      <c r="AC148" s="75">
        <f t="shared" si="62"/>
        <v>2.2701829172354637E-2</v>
      </c>
      <c r="AD148" s="75">
        <f t="shared" si="62"/>
        <v>2.2554021018036385E-2</v>
      </c>
      <c r="AE148" s="75">
        <f t="shared" si="62"/>
        <v>2.2388690601954364E-2</v>
      </c>
      <c r="AF148" s="75">
        <f t="shared" si="62"/>
        <v>2.2213772669984033E-2</v>
      </c>
      <c r="AG148" s="75">
        <f t="shared" si="62"/>
        <v>2.203635389313563E-2</v>
      </c>
      <c r="AH148" s="75">
        <f t="shared" si="62"/>
        <v>2.1861849426897173E-2</v>
      </c>
      <c r="AI148" s="75">
        <f t="shared" si="62"/>
        <v>2.1693995826650658E-2</v>
      </c>
      <c r="AJ148" s="75">
        <f t="shared" si="62"/>
        <v>2.1535139413007442E-2</v>
      </c>
      <c r="AK148" s="75">
        <f t="shared" si="62"/>
        <v>2.1386582710701374E-2</v>
      </c>
      <c r="AL148" s="75">
        <f t="shared" si="62"/>
        <v>2.1248893910016164E-2</v>
      </c>
      <c r="AM148" s="75">
        <f t="shared" si="62"/>
        <v>2.1122151376279819E-2</v>
      </c>
      <c r="AN148" s="75">
        <f t="shared" si="62"/>
        <v>2.1006123904261154E-2</v>
      </c>
      <c r="AO148" s="75">
        <f t="shared" si="62"/>
        <v>2.0900397531347759E-2</v>
      </c>
      <c r="AP148" s="75">
        <f t="shared" si="62"/>
        <v>2.0804461545562702E-2</v>
      </c>
      <c r="AQ148" s="75">
        <f t="shared" si="62"/>
        <v>2.0717764901625246E-2</v>
      </c>
      <c r="AR148" s="75">
        <f t="shared" si="62"/>
        <v>2.0639751921909477E-2</v>
      </c>
      <c r="AS148" s="75">
        <f t="shared" si="62"/>
        <v>2.0569883883820417E-2</v>
      </c>
      <c r="AT148" s="75">
        <f t="shared" si="62"/>
        <v>2.0507651213317102E-2</v>
      </c>
      <c r="AU148" s="75">
        <f t="shared" si="62"/>
        <v>2.0452579567907803E-2</v>
      </c>
      <c r="AV148" s="75">
        <f t="shared" si="62"/>
        <v>2.0404232046417503E-2</v>
      </c>
      <c r="AW148" s="75">
        <f t="shared" si="62"/>
        <v>2.0362209024066935E-2</v>
      </c>
      <c r="AX148" s="75">
        <f t="shared" si="62"/>
        <v>2.032614660068166E-2</v>
      </c>
      <c r="AY148" s="75">
        <f t="shared" si="62"/>
        <v>2.0295714302427159E-2</v>
      </c>
      <c r="AZ148" s="75">
        <f t="shared" si="62"/>
        <v>2.027061244410544E-2</v>
      </c>
      <c r="BA148" s="75">
        <f t="shared" si="62"/>
        <v>2.0250569404137497E-2</v>
      </c>
      <c r="BB148" s="75">
        <f t="shared" si="62"/>
        <v>2.0235338962644844E-2</v>
      </c>
      <c r="BC148" s="75">
        <f t="shared" si="62"/>
        <v>2.0224697787128099E-2</v>
      </c>
      <c r="BD148" s="75">
        <f t="shared" si="62"/>
        <v>2.0218443108161566E-2</v>
      </c>
      <c r="BE148" s="75">
        <f t="shared" si="62"/>
        <v>2.0216390601220713E-2</v>
      </c>
      <c r="BF148" s="75">
        <f t="shared" si="62"/>
        <v>2.0218372474822832E-2</v>
      </c>
      <c r="BG148" s="75">
        <f t="shared" si="62"/>
        <v>2.0224235755927689E-2</v>
      </c>
      <c r="BH148" s="75">
        <f t="shared" si="62"/>
        <v>2.0233840758642652E-2</v>
      </c>
      <c r="BI148" s="75">
        <f t="shared" si="62"/>
        <v>1.4999999999999902E-2</v>
      </c>
    </row>
    <row r="149" spans="1:61">
      <c r="A149" s="74" t="s">
        <v>128</v>
      </c>
      <c r="C149" s="75">
        <f t="shared" ref="C149:K149" si="63">+LN(C27/B27)/10</f>
        <v>1.4817512611635303E-2</v>
      </c>
      <c r="D149" s="75">
        <f t="shared" si="63"/>
        <v>7.6261238462585245E-3</v>
      </c>
      <c r="E149" s="75">
        <f t="shared" si="63"/>
        <v>3.9249343963983019E-3</v>
      </c>
      <c r="F149" s="75">
        <f t="shared" si="63"/>
        <v>2.0200445634761758E-3</v>
      </c>
      <c r="G149" s="75">
        <f t="shared" si="63"/>
        <v>1.039655603460306E-3</v>
      </c>
      <c r="H149" s="75">
        <f t="shared" si="63"/>
        <v>5.3507917268241453E-4</v>
      </c>
      <c r="I149" s="75">
        <f t="shared" si="63"/>
        <v>2.7538900390239421E-4</v>
      </c>
      <c r="J149" s="75">
        <f t="shared" si="63"/>
        <v>1.4173435884293992E-4</v>
      </c>
      <c r="K149" s="75">
        <f t="shared" si="63"/>
        <v>7.2946371103996832E-5</v>
      </c>
    </row>
    <row r="150" spans="1:61">
      <c r="A150" s="74" t="s">
        <v>129</v>
      </c>
      <c r="C150" s="75">
        <f>+C148+C149</f>
        <v>7.889531183104545E-2</v>
      </c>
      <c r="D150" s="75">
        <f t="shared" ref="D150:K150" si="64">+D148+D149</f>
        <v>6.4156714219954419E-2</v>
      </c>
      <c r="E150" s="75">
        <f t="shared" si="64"/>
        <v>5.4825336551848743E-2</v>
      </c>
      <c r="F150" s="75">
        <f t="shared" si="64"/>
        <v>4.8542118162917557E-2</v>
      </c>
      <c r="G150" s="75">
        <f t="shared" si="64"/>
        <v>4.4191700532713811E-2</v>
      </c>
      <c r="H150" s="75">
        <f t="shared" si="64"/>
        <v>4.1077891622032736E-2</v>
      </c>
      <c r="I150" s="75">
        <f t="shared" si="64"/>
        <v>3.8604568523499416E-2</v>
      </c>
      <c r="J150" s="75">
        <f t="shared" si="64"/>
        <v>3.6534752364363689E-2</v>
      </c>
      <c r="K150" s="75">
        <f t="shared" si="64"/>
        <v>3.4789790013321165E-2</v>
      </c>
    </row>
    <row r="151" spans="1:61">
      <c r="A151" s="74" t="s">
        <v>130</v>
      </c>
      <c r="C151" s="75">
        <f>+C150-C143</f>
        <v>3.1017288376318078E-2</v>
      </c>
      <c r="D151" s="75">
        <f t="shared" ref="D151:K151" si="65">+D150-D143</f>
        <v>2.5323069750784105E-2</v>
      </c>
      <c r="E151" s="75">
        <f t="shared" si="65"/>
        <v>2.2071549015713933E-2</v>
      </c>
      <c r="F151" s="75">
        <f t="shared" si="65"/>
        <v>1.9994133120824927E-2</v>
      </c>
      <c r="G151" s="75">
        <f t="shared" si="65"/>
        <v>1.8652721813769299E-2</v>
      </c>
      <c r="H151" s="75">
        <f t="shared" si="65"/>
        <v>1.7928252011243401E-2</v>
      </c>
      <c r="I151" s="75">
        <f t="shared" si="65"/>
        <v>1.7455013751120046E-2</v>
      </c>
      <c r="J151" s="75">
        <f t="shared" si="65"/>
        <v>1.7072610221804955E-2</v>
      </c>
      <c r="K151" s="75">
        <f t="shared" si="65"/>
        <v>1.6794135255451117E-2</v>
      </c>
    </row>
    <row r="153" spans="1:61">
      <c r="B153" s="75" t="s">
        <v>103</v>
      </c>
    </row>
    <row r="154" spans="1:61">
      <c r="A154" s="74" t="s">
        <v>131</v>
      </c>
      <c r="B154" s="75">
        <f t="shared" ref="B154:BI154" si="66">+$B$9*B98/B102-(1-(1-0.1)^10)/10</f>
        <v>0.1051398484524201</v>
      </c>
      <c r="C154" s="75">
        <f t="shared" si="66"/>
        <v>8.7209409002090135E-2</v>
      </c>
      <c r="D154" s="75">
        <f t="shared" si="66"/>
        <v>7.4770070351407106E-2</v>
      </c>
      <c r="E154" s="75">
        <f t="shared" si="66"/>
        <v>6.5937473925303289E-2</v>
      </c>
      <c r="F154" s="75">
        <f t="shared" si="66"/>
        <v>5.938569589803902E-2</v>
      </c>
      <c r="G154" s="75">
        <f t="shared" si="66"/>
        <v>5.4431305604128163E-2</v>
      </c>
      <c r="H154" s="75">
        <f t="shared" si="66"/>
        <v>5.0619474234228537E-2</v>
      </c>
      <c r="I154" s="75">
        <f t="shared" si="66"/>
        <v>4.7502202085452111E-2</v>
      </c>
      <c r="J154" s="75">
        <f t="shared" si="66"/>
        <v>4.48665865281727E-2</v>
      </c>
      <c r="K154" s="75">
        <f t="shared" si="66"/>
        <v>4.2614482080619714E-2</v>
      </c>
      <c r="L154" s="75">
        <f t="shared" si="66"/>
        <v>4.0659607573643675E-2</v>
      </c>
      <c r="M154" s="75">
        <f t="shared" si="66"/>
        <v>3.8924450104101227E-2</v>
      </c>
      <c r="N154" s="75">
        <f t="shared" si="66"/>
        <v>3.7385167562528132E-2</v>
      </c>
      <c r="O154" s="75">
        <f t="shared" si="66"/>
        <v>3.6021888456504503E-2</v>
      </c>
      <c r="P154" s="75">
        <f t="shared" si="66"/>
        <v>3.4809000246296143E-2</v>
      </c>
      <c r="Q154" s="75">
        <f t="shared" si="66"/>
        <v>3.35337985862139E-2</v>
      </c>
      <c r="R154" s="75">
        <f t="shared" si="66"/>
        <v>3.2608590011847877E-2</v>
      </c>
      <c r="S154" s="75">
        <f t="shared" si="66"/>
        <v>3.2007968274082782E-2</v>
      </c>
      <c r="T154" s="75">
        <f t="shared" si="66"/>
        <v>3.145657265495945E-2</v>
      </c>
      <c r="U154" s="75">
        <f t="shared" si="66"/>
        <v>3.0909648075900228E-2</v>
      </c>
      <c r="V154" s="75">
        <f t="shared" si="66"/>
        <v>3.0367394872542322E-2</v>
      </c>
      <c r="W154" s="75">
        <f t="shared" si="66"/>
        <v>2.9824287535144989E-2</v>
      </c>
      <c r="X154" s="75">
        <f t="shared" si="66"/>
        <v>2.9268702679506625E-2</v>
      </c>
      <c r="Y154" s="75">
        <f t="shared" si="66"/>
        <v>2.8564121153984046E-2</v>
      </c>
      <c r="Z154" s="75">
        <f t="shared" si="66"/>
        <v>2.8050897535941935E-2</v>
      </c>
      <c r="AA154" s="75">
        <f t="shared" si="66"/>
        <v>2.7802559147618727E-2</v>
      </c>
      <c r="AB154" s="75">
        <f t="shared" si="66"/>
        <v>2.6921054876873948E-2</v>
      </c>
      <c r="AC154" s="75">
        <f t="shared" si="66"/>
        <v>2.6804850586554518E-2</v>
      </c>
      <c r="AD154" s="75">
        <f t="shared" si="66"/>
        <v>2.6677879213845318E-2</v>
      </c>
      <c r="AE154" s="75">
        <f t="shared" si="66"/>
        <v>2.653694899553187E-2</v>
      </c>
      <c r="AF154" s="75">
        <f t="shared" si="66"/>
        <v>2.6385772548918288E-2</v>
      </c>
      <c r="AG154" s="75">
        <f t="shared" si="66"/>
        <v>2.6229817611602688E-2</v>
      </c>
      <c r="AH154" s="75">
        <f t="shared" si="66"/>
        <v>2.607411880303237E-2</v>
      </c>
      <c r="AI154" s="75">
        <f t="shared" si="66"/>
        <v>2.5922557114393688E-2</v>
      </c>
      <c r="AJ154" s="75">
        <f t="shared" si="66"/>
        <v>2.5777799294009321E-2</v>
      </c>
      <c r="AK154" s="75">
        <f t="shared" si="66"/>
        <v>2.5641487808840485E-2</v>
      </c>
      <c r="AL154" s="75">
        <f t="shared" si="66"/>
        <v>2.5514489883655331E-2</v>
      </c>
      <c r="AM154" s="75">
        <f t="shared" si="66"/>
        <v>2.5397126294351549E-2</v>
      </c>
      <c r="AN154" s="75">
        <f t="shared" si="66"/>
        <v>2.5289354602184566E-2</v>
      </c>
      <c r="AO154" s="75">
        <f t="shared" si="66"/>
        <v>2.5190905207260125E-2</v>
      </c>
      <c r="AP154" s="75">
        <f t="shared" si="66"/>
        <v>2.510137737929316E-2</v>
      </c>
      <c r="AQ154" s="75">
        <f t="shared" si="66"/>
        <v>2.5020304395574039E-2</v>
      </c>
      <c r="AR154" s="75">
        <f t="shared" si="66"/>
        <v>2.4947196131151636E-2</v>
      </c>
      <c r="AS154" s="75">
        <f t="shared" si="66"/>
        <v>2.4881565808379552E-2</v>
      </c>
      <c r="AT154" s="75">
        <f t="shared" si="66"/>
        <v>2.4822945939452112E-2</v>
      </c>
      <c r="AU154" s="75">
        <f t="shared" si="66"/>
        <v>2.4770897081594759E-2</v>
      </c>
      <c r="AV154" s="75">
        <f t="shared" si="66"/>
        <v>2.4725011931933882E-2</v>
      </c>
      <c r="AW154" s="75">
        <f t="shared" si="66"/>
        <v>2.4684916487108674E-2</v>
      </c>
      <c r="AX154" s="75">
        <f t="shared" si="66"/>
        <v>2.4650269423308918E-2</v>
      </c>
      <c r="AY154" s="75">
        <f t="shared" si="66"/>
        <v>2.4620760457479934E-2</v>
      </c>
      <c r="AZ154" s="75">
        <f t="shared" si="66"/>
        <v>2.4596108181214701E-2</v>
      </c>
      <c r="BA154" s="75">
        <f t="shared" si="66"/>
        <v>2.4576057677932514E-2</v>
      </c>
      <c r="BB154" s="75">
        <f t="shared" si="66"/>
        <v>2.456037811388348E-2</v>
      </c>
      <c r="BC154" s="75">
        <f t="shared" si="66"/>
        <v>2.4548860414861401E-2</v>
      </c>
      <c r="BD154" s="75">
        <f t="shared" si="66"/>
        <v>2.454131508969877E-2</v>
      </c>
      <c r="BE154" s="75">
        <f t="shared" si="66"/>
        <v>2.4537570229365591E-2</v>
      </c>
      <c r="BF154" s="75">
        <f t="shared" si="66"/>
        <v>2.4537469690521702E-2</v>
      </c>
      <c r="BG154" s="75">
        <f t="shared" si="66"/>
        <v>2.4540871460413727E-2</v>
      </c>
      <c r="BH154" s="75">
        <f t="shared" si="66"/>
        <v>2.4547646193254363E-2</v>
      </c>
      <c r="BI154" s="75">
        <f t="shared" si="66"/>
        <v>2.4557675904778559E-2</v>
      </c>
    </row>
    <row r="155" spans="1:61">
      <c r="A155" s="74" t="s">
        <v>132</v>
      </c>
      <c r="B155" s="75">
        <v>1</v>
      </c>
      <c r="C155" s="75">
        <f t="shared" ref="C155:BG155" si="67">+B155/(1+C145)^10</f>
        <v>0.58524906757052897</v>
      </c>
      <c r="D155" s="75">
        <f t="shared" si="67"/>
        <v>0.382839061405782</v>
      </c>
      <c r="E155" s="75">
        <f t="shared" si="67"/>
        <v>0.26932925134137231</v>
      </c>
      <c r="F155" s="75">
        <f t="shared" si="67"/>
        <v>0.1991442233897045</v>
      </c>
      <c r="G155" s="75">
        <f t="shared" si="67"/>
        <v>0.15250335793182748</v>
      </c>
      <c r="H155" s="75">
        <f t="shared" si="67"/>
        <v>0.11990017478955774</v>
      </c>
      <c r="I155" s="75">
        <f t="shared" si="67"/>
        <v>9.6310846044846021E-2</v>
      </c>
      <c r="J155" s="75">
        <f t="shared" si="67"/>
        <v>7.8771921116048457E-2</v>
      </c>
      <c r="K155" s="75">
        <f t="shared" si="67"/>
        <v>6.5431243944704634E-2</v>
      </c>
      <c r="L155" s="75">
        <f t="shared" si="67"/>
        <v>5.5094957983989737E-2</v>
      </c>
      <c r="M155" s="75">
        <f t="shared" si="67"/>
        <v>4.6958825806677693E-2</v>
      </c>
      <c r="N155" s="75">
        <f t="shared" si="67"/>
        <v>4.0460676151603016E-2</v>
      </c>
      <c r="O155" s="75">
        <f t="shared" si="67"/>
        <v>3.5201417429848073E-2</v>
      </c>
      <c r="P155" s="75">
        <f t="shared" si="67"/>
        <v>3.0938468067967965E-2</v>
      </c>
      <c r="Q155" s="75">
        <f t="shared" si="67"/>
        <v>2.742426227378443E-2</v>
      </c>
      <c r="R155" s="75">
        <f t="shared" si="67"/>
        <v>2.4415353760669726E-2</v>
      </c>
      <c r="S155" s="75">
        <f t="shared" si="67"/>
        <v>2.1809106959633024E-2</v>
      </c>
      <c r="T155" s="75">
        <f t="shared" si="67"/>
        <v>1.9559261509953109E-2</v>
      </c>
      <c r="U155" s="75">
        <f t="shared" si="67"/>
        <v>1.7615739280641435E-2</v>
      </c>
      <c r="V155" s="75">
        <f t="shared" si="67"/>
        <v>1.5934092787530659E-2</v>
      </c>
      <c r="W155" s="75">
        <f t="shared" si="67"/>
        <v>1.4480931240742576E-2</v>
      </c>
      <c r="X155" s="75">
        <f t="shared" si="67"/>
        <v>1.3196204086319238E-2</v>
      </c>
      <c r="Y155" s="75">
        <f t="shared" si="67"/>
        <v>1.2055272379930317E-2</v>
      </c>
      <c r="Z155" s="75">
        <f t="shared" si="67"/>
        <v>1.1045084600194424E-2</v>
      </c>
      <c r="AA155" s="75">
        <f t="shared" si="67"/>
        <v>1.0191460005141983E-2</v>
      </c>
      <c r="AB155" s="75">
        <f t="shared" si="67"/>
        <v>9.4513097479571734E-3</v>
      </c>
      <c r="AC155" s="75">
        <f t="shared" si="67"/>
        <v>8.7589191679989103E-3</v>
      </c>
      <c r="AD155" s="75">
        <f t="shared" si="67"/>
        <v>8.1295972540771193E-3</v>
      </c>
      <c r="AE155" s="75">
        <f t="shared" si="67"/>
        <v>7.5579653853296395E-3</v>
      </c>
      <c r="AF155" s="75">
        <f t="shared" si="67"/>
        <v>7.038560647253886E-3</v>
      </c>
      <c r="AG155" s="75">
        <f t="shared" si="67"/>
        <v>6.5660666684910904E-3</v>
      </c>
      <c r="AH155" s="75">
        <f t="shared" si="67"/>
        <v>6.1354900362453639E-3</v>
      </c>
      <c r="AI155" s="75">
        <f t="shared" si="67"/>
        <v>5.742261396378413E-3</v>
      </c>
      <c r="AJ155" s="75">
        <f t="shared" si="67"/>
        <v>5.3822746984233333E-3</v>
      </c>
      <c r="AK155" s="75">
        <f t="shared" si="67"/>
        <v>5.0518847140474952E-3</v>
      </c>
      <c r="AL155" s="75">
        <f t="shared" si="67"/>
        <v>4.7478801044270038E-3</v>
      </c>
      <c r="AM155" s="75">
        <f t="shared" si="67"/>
        <v>4.467444365807826E-3</v>
      </c>
      <c r="AN155" s="75">
        <f t="shared" si="67"/>
        <v>4.2081125595235871E-3</v>
      </c>
      <c r="AO155" s="75">
        <f t="shared" si="67"/>
        <v>3.9677284690228781E-3</v>
      </c>
      <c r="AP155" s="75">
        <f t="shared" si="67"/>
        <v>3.7444046464167233E-3</v>
      </c>
      <c r="AQ155" s="75">
        <f t="shared" si="67"/>
        <v>3.5364864516858907E-3</v>
      </c>
      <c r="AR155" s="75">
        <f t="shared" si="67"/>
        <v>3.3425203903022192E-3</v>
      </c>
      <c r="AS155" s="75">
        <f t="shared" si="67"/>
        <v>3.1612266190256073E-3</v>
      </c>
      <c r="AT155" s="75">
        <f t="shared" si="67"/>
        <v>2.9914752751382702E-3</v>
      </c>
      <c r="AU155" s="75">
        <f t="shared" si="67"/>
        <v>2.8322661996583926E-3</v>
      </c>
      <c r="AV155" s="75">
        <f t="shared" si="67"/>
        <v>2.6827116125491979E-3</v>
      </c>
      <c r="AW155" s="75">
        <f t="shared" si="67"/>
        <v>2.54202132270436E-3</v>
      </c>
      <c r="AX155" s="75">
        <f t="shared" si="67"/>
        <v>2.4094900971055977E-3</v>
      </c>
      <c r="AY155" s="75">
        <f t="shared" si="67"/>
        <v>2.2844868605133863E-3</v>
      </c>
      <c r="AZ155" s="75">
        <f t="shared" si="67"/>
        <v>2.1664454432449897E-3</v>
      </c>
      <c r="BA155" s="75">
        <f t="shared" si="67"/>
        <v>2.0548566370444778E-3</v>
      </c>
      <c r="BB155" s="75">
        <f t="shared" si="67"/>
        <v>1.9492613565734271E-3</v>
      </c>
      <c r="BC155" s="75">
        <f t="shared" si="67"/>
        <v>1.8492447364361988E-3</v>
      </c>
      <c r="BD155" s="75">
        <f t="shared" si="67"/>
        <v>1.7544310211809622E-3</v>
      </c>
      <c r="BE155" s="75">
        <f t="shared" si="67"/>
        <v>1.6644791288874196E-3</v>
      </c>
      <c r="BF155" s="75">
        <f t="shared" si="67"/>
        <v>1.5790787883336701E-3</v>
      </c>
      <c r="BG155" s="75">
        <f t="shared" si="67"/>
        <v>1.4979471658877884E-3</v>
      </c>
      <c r="BH155" s="75">
        <f>+BG155</f>
        <v>1.4979471658877884E-3</v>
      </c>
      <c r="BI155" s="75">
        <f>+BH155</f>
        <v>1.4979471658877884E-3</v>
      </c>
    </row>
    <row r="156" spans="1:61">
      <c r="A156" s="74" t="s">
        <v>130</v>
      </c>
      <c r="B156" s="75">
        <f>+B154-C145</f>
        <v>5.0107132759382965E-2</v>
      </c>
      <c r="C156" s="75">
        <f t="shared" ref="C156:K156" si="68">+C154-D145</f>
        <v>4.3853575040141292E-2</v>
      </c>
      <c r="D156" s="75">
        <f t="shared" si="68"/>
        <v>3.8976354348754544E-2</v>
      </c>
      <c r="E156" s="75">
        <f t="shared" si="68"/>
        <v>3.5286587636189568E-2</v>
      </c>
      <c r="F156" s="75">
        <f t="shared" si="68"/>
        <v>3.2342214017520451E-2</v>
      </c>
      <c r="G156" s="75">
        <f t="shared" si="68"/>
        <v>3.008699643926124E-2</v>
      </c>
      <c r="H156" s="75">
        <f t="shared" si="68"/>
        <v>2.8469877042644184E-2</v>
      </c>
      <c r="I156" s="75">
        <f t="shared" si="68"/>
        <v>2.7196353627983061E-2</v>
      </c>
      <c r="J156" s="75">
        <f t="shared" si="68"/>
        <v>2.6137688077958309E-2</v>
      </c>
      <c r="K156" s="75">
        <f t="shared" si="68"/>
        <v>2.5271643994500256E-2</v>
      </c>
    </row>
    <row r="157" spans="1:61">
      <c r="A157" s="74" t="s">
        <v>92</v>
      </c>
      <c r="C157" s="75">
        <f>+EXP(C142-0.1)</f>
        <v>1.0541881224966319</v>
      </c>
      <c r="D157" s="75">
        <f>+EXP(D142-0.1)</f>
        <v>1.0414545867589027</v>
      </c>
    </row>
    <row r="158" spans="1:61">
      <c r="A158" s="74" t="s">
        <v>106</v>
      </c>
    </row>
    <row r="159" spans="1:61">
      <c r="A159" s="74" t="s">
        <v>109</v>
      </c>
      <c r="B159" s="75">
        <f>+SUMPRODUCT(Base!B155:U155*B125:U125)*10</f>
        <v>4815.8542129884245</v>
      </c>
    </row>
    <row r="160" spans="1:61">
      <c r="A160" s="74" t="s">
        <v>107</v>
      </c>
      <c r="B160" s="75">
        <f>+SUMPRODUCT(Base!B155:AE155*B125:AE125)*10</f>
        <v>6178.1483038622673</v>
      </c>
    </row>
    <row r="161" spans="1:122">
      <c r="A161" s="74" t="s">
        <v>108</v>
      </c>
      <c r="B161" s="75">
        <f>+SUMPRODUCT(Base!B155:BI155*B125:BI125)*10</f>
        <v>8992.546293774325</v>
      </c>
    </row>
    <row r="163" spans="1:122" s="127" customFormat="1" ht="15">
      <c r="A163" s="126" t="s">
        <v>140</v>
      </c>
      <c r="B163" s="127">
        <v>1</v>
      </c>
      <c r="C163" s="127">
        <f t="shared" ref="C163:BI163" si="69">+B163/(1+B107)^10</f>
        <v>0.53736104241971372</v>
      </c>
      <c r="D163" s="127">
        <f t="shared" si="69"/>
        <v>0.31005976828825066</v>
      </c>
      <c r="E163" s="127">
        <f t="shared" si="69"/>
        <v>0.18872517459607213</v>
      </c>
      <c r="F163" s="127">
        <f t="shared" si="69"/>
        <v>0.11976940864146722</v>
      </c>
      <c r="G163" s="127">
        <f t="shared" si="69"/>
        <v>7.8500020047631833E-2</v>
      </c>
      <c r="H163" s="127">
        <f t="shared" si="69"/>
        <v>5.2755802155263459E-2</v>
      </c>
      <c r="I163" s="127">
        <f t="shared" si="69"/>
        <v>3.6217597835623963E-2</v>
      </c>
      <c r="J163" s="127">
        <f t="shared" si="69"/>
        <v>2.5332313638411891E-2</v>
      </c>
      <c r="K163" s="127">
        <f t="shared" si="69"/>
        <v>1.8007758936374765E-2</v>
      </c>
      <c r="L163" s="127">
        <f t="shared" si="69"/>
        <v>1.2985527620273088E-2</v>
      </c>
      <c r="M163" s="127">
        <f t="shared" si="69"/>
        <v>9.4852917512835803E-3</v>
      </c>
      <c r="N163" s="127">
        <f t="shared" si="69"/>
        <v>7.0091398225343785E-3</v>
      </c>
      <c r="O163" s="127">
        <f t="shared" si="69"/>
        <v>5.233132774046783E-3</v>
      </c>
      <c r="P163" s="127">
        <f t="shared" si="69"/>
        <v>3.9435603131275365E-3</v>
      </c>
      <c r="Q163" s="127">
        <f t="shared" si="69"/>
        <v>3.0054646996027588E-3</v>
      </c>
      <c r="R163" s="127">
        <f t="shared" si="69"/>
        <v>2.3041875852056761E-3</v>
      </c>
      <c r="S163" s="127">
        <f t="shared" si="69"/>
        <v>1.7715995116066761E-3</v>
      </c>
      <c r="T163" s="127">
        <f t="shared" si="69"/>
        <v>1.367402750130363E-3</v>
      </c>
      <c r="U163" s="127">
        <f t="shared" si="69"/>
        <v>1.059891078577661E-3</v>
      </c>
      <c r="V163" s="127">
        <f t="shared" si="69"/>
        <v>8.2508484873929176E-4</v>
      </c>
      <c r="W163" s="127">
        <f t="shared" si="69"/>
        <v>6.4514581753943477E-4</v>
      </c>
      <c r="X163" s="127">
        <f t="shared" si="69"/>
        <v>5.0701486673979828E-4</v>
      </c>
      <c r="Y163" s="127">
        <f t="shared" si="69"/>
        <v>3.9862916378689416E-4</v>
      </c>
      <c r="Z163" s="127">
        <f t="shared" si="69"/>
        <v>3.1484919399814065E-4</v>
      </c>
      <c r="AA163" s="127">
        <f t="shared" si="69"/>
        <v>2.4900127039544269E-4</v>
      </c>
      <c r="AB163" s="127">
        <f t="shared" si="69"/>
        <v>1.9949757206902088E-4</v>
      </c>
      <c r="AC163" s="127">
        <f t="shared" si="69"/>
        <v>1.5938494152697275E-4</v>
      </c>
      <c r="AD163" s="127">
        <f t="shared" si="69"/>
        <v>1.2752187185770473E-4</v>
      </c>
      <c r="AE163" s="127">
        <f t="shared" si="69"/>
        <v>1.0219374416946542E-4</v>
      </c>
      <c r="AF163" s="127">
        <f t="shared" si="69"/>
        <v>8.2036482434839905E-5</v>
      </c>
      <c r="AG163" s="127">
        <f t="shared" si="69"/>
        <v>6.5969560515958089E-5</v>
      </c>
      <c r="AH163" s="127">
        <f t="shared" si="69"/>
        <v>5.3140022925694101E-5</v>
      </c>
      <c r="AI163" s="127">
        <f t="shared" si="69"/>
        <v>4.2875907535590316E-5</v>
      </c>
      <c r="AJ163" s="127">
        <f t="shared" si="69"/>
        <v>3.4648163655099988E-5</v>
      </c>
      <c r="AK163" s="127">
        <f t="shared" si="69"/>
        <v>2.804004697821512E-5</v>
      </c>
      <c r="AL163" s="127">
        <f t="shared" si="69"/>
        <v>2.2722847052158053E-5</v>
      </c>
      <c r="AM163" s="127">
        <f t="shared" si="69"/>
        <v>1.8436809573748765E-5</v>
      </c>
      <c r="AN163" s="127">
        <f t="shared" si="69"/>
        <v>1.4976223079620533E-5</v>
      </c>
      <c r="AO163" s="127">
        <f t="shared" si="69"/>
        <v>1.217779254208422E-5</v>
      </c>
      <c r="AP163" s="127">
        <f t="shared" si="69"/>
        <v>9.9115819493603394E-6</v>
      </c>
      <c r="AQ163" s="127">
        <f t="shared" si="69"/>
        <v>8.0739534597792999E-6</v>
      </c>
      <c r="AR163" s="127">
        <f t="shared" si="69"/>
        <v>6.5820541252103864E-6</v>
      </c>
      <c r="AS163" s="127">
        <f t="shared" si="69"/>
        <v>5.3695014482998346E-6</v>
      </c>
      <c r="AT163" s="127">
        <f t="shared" si="69"/>
        <v>4.382998400500053E-6</v>
      </c>
      <c r="AU163" s="127">
        <f t="shared" si="69"/>
        <v>3.5796703423719898E-6</v>
      </c>
      <c r="AV163" s="127">
        <f t="shared" si="69"/>
        <v>2.9249639794221047E-6</v>
      </c>
      <c r="AW163" s="127">
        <f t="shared" si="69"/>
        <v>2.3909850943956131E-6</v>
      </c>
      <c r="AX163" s="127">
        <f t="shared" si="69"/>
        <v>1.9551798358469387E-6</v>
      </c>
      <c r="AY163" s="127">
        <f t="shared" si="69"/>
        <v>1.5992858154285061E-6</v>
      </c>
      <c r="AZ163" s="127">
        <f t="shared" si="69"/>
        <v>1.308495730352483E-6</v>
      </c>
      <c r="BA163" s="127">
        <f t="shared" si="69"/>
        <v>1.0707888779233633E-6</v>
      </c>
      <c r="BB163" s="127">
        <f t="shared" si="69"/>
        <v>8.7639567550857655E-7</v>
      </c>
      <c r="BC163" s="127">
        <f t="shared" si="69"/>
        <v>7.1736783135288588E-7</v>
      </c>
      <c r="BD163" s="127">
        <f t="shared" si="69"/>
        <v>5.8723265123582639E-7</v>
      </c>
      <c r="BE163" s="127">
        <f t="shared" si="69"/>
        <v>4.8071450840690522E-7</v>
      </c>
      <c r="BF163" s="127">
        <f t="shared" si="69"/>
        <v>3.9351004932470357E-7</v>
      </c>
      <c r="BG163" s="127">
        <f t="shared" si="69"/>
        <v>3.2210648341907867E-7</v>
      </c>
      <c r="BH163" s="127">
        <f t="shared" si="69"/>
        <v>2.6363448520249837E-7</v>
      </c>
      <c r="BI163" s="127">
        <f t="shared" si="69"/>
        <v>2.2716519705094002E-7</v>
      </c>
    </row>
    <row r="164" spans="1:122" s="81" customFormat="1" ht="15">
      <c r="A164" s="107"/>
      <c r="C164" s="81">
        <f>-LN(C163/B163)/10*100</f>
        <v>6.2108507813462177</v>
      </c>
      <c r="D164" s="81">
        <f t="shared" ref="D164:J164" si="70">-LN(D163/C163)/10*100</f>
        <v>5.4990512102219311</v>
      </c>
      <c r="E164" s="81">
        <f t="shared" si="70"/>
        <v>4.9647322566522432</v>
      </c>
      <c r="F164" s="81">
        <f t="shared" si="70"/>
        <v>4.5472355466409287</v>
      </c>
      <c r="G164" s="81">
        <f t="shared" si="70"/>
        <v>4.2246941932382969</v>
      </c>
      <c r="H164" s="81">
        <f t="shared" si="70"/>
        <v>3.9742512040012676</v>
      </c>
      <c r="I164" s="81">
        <f t="shared" si="70"/>
        <v>3.761286310063757</v>
      </c>
      <c r="J164" s="81">
        <f t="shared" si="70"/>
        <v>3.5746432907286922</v>
      </c>
    </row>
    <row r="165" spans="1:122" s="81" customFormat="1" ht="15">
      <c r="A165" s="107" t="s">
        <v>106</v>
      </c>
    </row>
    <row r="166" spans="1:122" s="81" customFormat="1" ht="15">
      <c r="A166" s="107" t="s">
        <v>109</v>
      </c>
      <c r="B166" s="81">
        <f>+SUMPRODUCT(Base!B163:U163*B125:U125)*10</f>
        <v>2211.9708545460953</v>
      </c>
    </row>
    <row r="167" spans="1:122" s="81" customFormat="1" ht="15">
      <c r="A167" s="107" t="s">
        <v>107</v>
      </c>
      <c r="B167" s="81">
        <f>+SUMPRODUCT(Base!B163:AE163*B125:AE125)*10</f>
        <v>2252.2311181743153</v>
      </c>
    </row>
    <row r="168" spans="1:122" s="81" customFormat="1" ht="15">
      <c r="A168" s="107" t="s">
        <v>108</v>
      </c>
      <c r="B168" s="81">
        <f>+SUMPRODUCT(Base!B163:BI163*B125:BI125)*10</f>
        <v>2261.277247429337</v>
      </c>
    </row>
    <row r="171" spans="1:122" ht="18.75">
      <c r="A171" s="265" t="s">
        <v>261</v>
      </c>
    </row>
    <row r="172" spans="1:122" s="150" customFormat="1" ht="16.5">
      <c r="A172" s="266" t="s">
        <v>262</v>
      </c>
      <c r="B172" s="277" t="s">
        <v>276</v>
      </c>
      <c r="C172" s="277" t="s">
        <v>277</v>
      </c>
      <c r="D172" s="277" t="s">
        <v>263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  <c r="AY172" s="277"/>
      <c r="AZ172" s="277"/>
      <c r="BA172" s="277"/>
      <c r="BB172" s="277"/>
      <c r="BC172" s="277"/>
      <c r="BD172" s="277"/>
      <c r="BE172" s="277"/>
      <c r="BF172" s="277"/>
      <c r="BG172" s="277"/>
      <c r="BH172" s="277"/>
      <c r="BI172" s="277"/>
      <c r="BJ172" s="277"/>
      <c r="BK172" s="277"/>
      <c r="BL172" s="277"/>
      <c r="BM172" s="277"/>
      <c r="BN172" s="277"/>
      <c r="BO172" s="277"/>
      <c r="BP172" s="277"/>
      <c r="BQ172" s="277"/>
      <c r="BR172" s="277"/>
      <c r="BS172" s="277"/>
      <c r="BT172" s="277"/>
      <c r="BU172" s="277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7"/>
      <c r="DB172" s="277"/>
      <c r="DC172" s="277"/>
      <c r="DD172" s="277"/>
      <c r="DE172" s="277"/>
      <c r="DF172" s="277"/>
      <c r="DG172" s="277"/>
      <c r="DH172" s="277"/>
      <c r="DI172" s="277"/>
      <c r="DJ172" s="277"/>
      <c r="DK172" s="277"/>
      <c r="DL172" s="277"/>
      <c r="DM172" s="277"/>
      <c r="DN172" s="277"/>
      <c r="DO172" s="277"/>
      <c r="DP172" s="277"/>
      <c r="DQ172" s="277"/>
      <c r="DR172" s="277"/>
    </row>
    <row r="173" spans="1:122" s="65" customFormat="1" ht="16.5">
      <c r="A173" s="150" t="s">
        <v>264</v>
      </c>
      <c r="B173" s="260">
        <v>0.5</v>
      </c>
      <c r="C173" s="259">
        <v>7.7932261181183002E-3</v>
      </c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  <c r="CL173" s="257"/>
      <c r="CM173" s="257"/>
      <c r="CN173" s="257"/>
      <c r="CO173" s="257"/>
      <c r="CP173" s="257"/>
      <c r="CQ173" s="257"/>
      <c r="CR173" s="257"/>
      <c r="CS173" s="257"/>
      <c r="CT173" s="257"/>
      <c r="CU173" s="257"/>
      <c r="CV173" s="257"/>
      <c r="CW173" s="257"/>
      <c r="CX173" s="257"/>
      <c r="CY173" s="257"/>
      <c r="CZ173" s="257"/>
      <c r="DA173" s="257"/>
      <c r="DB173" s="257"/>
      <c r="DC173" s="257"/>
      <c r="DD173" s="257"/>
      <c r="DE173" s="257"/>
      <c r="DF173" s="257"/>
      <c r="DG173" s="257"/>
      <c r="DH173" s="257"/>
      <c r="DI173" s="257"/>
      <c r="DJ173" s="257"/>
      <c r="DK173" s="257"/>
      <c r="DL173" s="257"/>
      <c r="DM173" s="257"/>
      <c r="DN173" s="257"/>
      <c r="DO173" s="257"/>
      <c r="DP173" s="257"/>
      <c r="DQ173" s="257"/>
      <c r="DR173" s="257"/>
    </row>
    <row r="174" spans="1:122" s="65" customFormat="1" ht="16.5">
      <c r="A174" s="150" t="s">
        <v>265</v>
      </c>
      <c r="B174" s="260">
        <v>0.26</v>
      </c>
      <c r="C174" s="259">
        <v>3.1403152207182497E-2</v>
      </c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  <c r="CL174" s="257"/>
      <c r="CM174" s="257"/>
      <c r="CN174" s="257"/>
      <c r="CO174" s="257"/>
      <c r="CP174" s="257"/>
      <c r="CQ174" s="257"/>
      <c r="CR174" s="257"/>
      <c r="CS174" s="257"/>
      <c r="CT174" s="257"/>
      <c r="CU174" s="257"/>
      <c r="CV174" s="257"/>
      <c r="CW174" s="257"/>
      <c r="CX174" s="257"/>
      <c r="CY174" s="257"/>
      <c r="CZ174" s="257"/>
      <c r="DA174" s="257"/>
      <c r="DB174" s="257"/>
      <c r="DC174" s="257"/>
      <c r="DD174" s="257"/>
      <c r="DE174" s="257"/>
      <c r="DF174" s="257"/>
      <c r="DG174" s="257"/>
      <c r="DH174" s="257"/>
      <c r="DI174" s="257"/>
      <c r="DJ174" s="257"/>
      <c r="DK174" s="257"/>
      <c r="DL174" s="257"/>
      <c r="DM174" s="257"/>
      <c r="DN174" s="257"/>
      <c r="DO174" s="257"/>
      <c r="DP174" s="257"/>
      <c r="DQ174" s="257"/>
      <c r="DR174" s="257"/>
    </row>
    <row r="175" spans="1:122" s="65" customFormat="1" ht="16.5">
      <c r="A175" s="150" t="s">
        <v>266</v>
      </c>
      <c r="B175" s="260">
        <v>7.3</v>
      </c>
      <c r="C175" s="259">
        <v>1.7607798289603967E-3</v>
      </c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  <c r="CL175" s="257"/>
      <c r="CM175" s="257"/>
      <c r="CN175" s="257"/>
      <c r="CO175" s="257"/>
      <c r="CP175" s="257"/>
      <c r="CQ175" s="257"/>
      <c r="CR175" s="257"/>
      <c r="CS175" s="257"/>
      <c r="CT175" s="257"/>
      <c r="CU175" s="257"/>
      <c r="CV175" s="257"/>
      <c r="CW175" s="257"/>
      <c r="CX175" s="257"/>
      <c r="CY175" s="257"/>
      <c r="CZ175" s="257"/>
      <c r="DA175" s="257"/>
      <c r="DB175" s="257"/>
      <c r="DC175" s="257"/>
      <c r="DD175" s="257"/>
      <c r="DE175" s="257"/>
      <c r="DF175" s="257"/>
      <c r="DG175" s="257"/>
      <c r="DH175" s="257"/>
      <c r="DI175" s="257"/>
      <c r="DJ175" s="257"/>
      <c r="DK175" s="257"/>
      <c r="DL175" s="257"/>
      <c r="DM175" s="257"/>
      <c r="DN175" s="257"/>
      <c r="DO175" s="257"/>
      <c r="DP175" s="257"/>
      <c r="DQ175" s="257"/>
      <c r="DR175" s="257"/>
    </row>
    <row r="176" spans="1:122" s="65" customFormat="1" ht="16.5">
      <c r="A176" s="150" t="s">
        <v>267</v>
      </c>
      <c r="B176" s="260">
        <v>56.6</v>
      </c>
      <c r="C176" s="259">
        <v>9.936641385989332E-5</v>
      </c>
      <c r="D176" s="261">
        <v>3</v>
      </c>
      <c r="E176" s="257"/>
      <c r="F176" s="258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  <c r="CL176" s="257"/>
      <c r="CM176" s="257"/>
      <c r="CN176" s="257"/>
      <c r="CO176" s="257"/>
      <c r="CP176" s="257"/>
      <c r="CQ176" s="257"/>
      <c r="CR176" s="257"/>
      <c r="CS176" s="257"/>
      <c r="CT176" s="257"/>
      <c r="CU176" s="257"/>
      <c r="CV176" s="257"/>
      <c r="CW176" s="257"/>
      <c r="CX176" s="257"/>
      <c r="CY176" s="257"/>
      <c r="CZ176" s="257"/>
      <c r="DA176" s="257"/>
      <c r="DB176" s="257"/>
      <c r="DC176" s="257"/>
      <c r="DD176" s="257"/>
      <c r="DE176" s="257"/>
      <c r="DF176" s="257"/>
      <c r="DG176" s="257"/>
      <c r="DH176" s="257"/>
      <c r="DI176" s="257"/>
      <c r="DJ176" s="257"/>
      <c r="DK176" s="257"/>
      <c r="DL176" s="257"/>
      <c r="DM176" s="257"/>
      <c r="DN176" s="257"/>
      <c r="DO176" s="257"/>
      <c r="DP176" s="257"/>
      <c r="DQ176" s="257"/>
      <c r="DR176" s="257"/>
    </row>
    <row r="177" spans="1:122" s="65" customFormat="1" ht="16.5">
      <c r="A177" s="150" t="s">
        <v>268</v>
      </c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  <c r="CL177" s="257"/>
      <c r="CM177" s="257"/>
      <c r="CN177" s="257"/>
      <c r="CO177" s="257"/>
      <c r="CP177" s="257"/>
      <c r="CQ177" s="257"/>
      <c r="CR177" s="257"/>
      <c r="CS177" s="257"/>
      <c r="CT177" s="257"/>
      <c r="CU177" s="257"/>
      <c r="CV177" s="257"/>
      <c r="CW177" s="257"/>
      <c r="CX177" s="257"/>
      <c r="CY177" s="257"/>
      <c r="CZ177" s="257"/>
      <c r="DA177" s="257"/>
      <c r="DB177" s="257"/>
      <c r="DC177" s="257"/>
      <c r="DD177" s="257"/>
      <c r="DE177" s="257"/>
      <c r="DF177" s="257"/>
      <c r="DG177" s="257"/>
      <c r="DH177" s="257"/>
      <c r="DI177" s="257"/>
      <c r="DJ177" s="257"/>
      <c r="DK177" s="257"/>
      <c r="DL177" s="257"/>
      <c r="DM177" s="257"/>
      <c r="DN177" s="257"/>
      <c r="DO177" s="257"/>
      <c r="DP177" s="257"/>
      <c r="DQ177" s="257"/>
      <c r="DR177" s="257"/>
    </row>
    <row r="178" spans="1:122" s="268" customFormat="1" ht="15.75" customHeight="1">
      <c r="A178" s="267" t="s">
        <v>270</v>
      </c>
      <c r="B178" s="276">
        <v>0.1</v>
      </c>
      <c r="C178" s="276">
        <f t="shared" ref="C178:BN178" si="71">+B178+$C173*C121</f>
        <v>0.10763736159575595</v>
      </c>
      <c r="D178" s="276">
        <f t="shared" si="71"/>
        <v>0.11841947484883766</v>
      </c>
      <c r="E178" s="276">
        <f t="shared" si="71"/>
        <v>0.13211278046360245</v>
      </c>
      <c r="F178" s="276">
        <f t="shared" si="71"/>
        <v>0.14844521476285638</v>
      </c>
      <c r="G178" s="276">
        <f t="shared" si="71"/>
        <v>0.16713825335707047</v>
      </c>
      <c r="H178" s="276">
        <f t="shared" si="71"/>
        <v>0.18794406737411426</v>
      </c>
      <c r="I178" s="276">
        <f t="shared" si="71"/>
        <v>0.21065909973501029</v>
      </c>
      <c r="J178" s="276">
        <f t="shared" si="71"/>
        <v>0.23511810272002873</v>
      </c>
      <c r="K178" s="276">
        <f t="shared" si="71"/>
        <v>0.26118673252655272</v>
      </c>
      <c r="L178" s="276">
        <f t="shared" si="71"/>
        <v>0.28875407964842525</v>
      </c>
      <c r="M178" s="276">
        <f t="shared" si="71"/>
        <v>0.31781182035872946</v>
      </c>
      <c r="N178" s="276">
        <f t="shared" si="71"/>
        <v>0.34833636365064263</v>
      </c>
      <c r="O178" s="276">
        <f t="shared" si="71"/>
        <v>0.38029524439379048</v>
      </c>
      <c r="P178" s="276">
        <f t="shared" si="71"/>
        <v>0.41365259018403927</v>
      </c>
      <c r="Q178" s="276">
        <f t="shared" si="71"/>
        <v>0.44823607463431747</v>
      </c>
      <c r="R178" s="276">
        <f t="shared" si="71"/>
        <v>0.48368242034734588</v>
      </c>
      <c r="S178" s="276">
        <f t="shared" si="71"/>
        <v>0.51957096019069193</v>
      </c>
      <c r="T178" s="276">
        <f t="shared" si="71"/>
        <v>0.55556928710117193</v>
      </c>
      <c r="U178" s="276">
        <f t="shared" si="71"/>
        <v>0.59149141601728983</v>
      </c>
      <c r="V178" s="276">
        <f t="shared" si="71"/>
        <v>0.62724658421378543</v>
      </c>
      <c r="W178" s="276">
        <f t="shared" si="71"/>
        <v>0.66280400802887418</v>
      </c>
      <c r="X178" s="276">
        <f t="shared" si="71"/>
        <v>0.69817332333283988</v>
      </c>
      <c r="Y178" s="276">
        <f t="shared" si="71"/>
        <v>0.73338832048995506</v>
      </c>
      <c r="Z178" s="276">
        <f t="shared" si="71"/>
        <v>0.7684985643981298</v>
      </c>
      <c r="AA178" s="276">
        <f t="shared" si="71"/>
        <v>0.80379290046944396</v>
      </c>
      <c r="AB178" s="276">
        <f t="shared" si="71"/>
        <v>0.83934052194872166</v>
      </c>
      <c r="AC178" s="276">
        <f t="shared" si="71"/>
        <v>0.87484724688887205</v>
      </c>
      <c r="AD178" s="276">
        <f t="shared" si="71"/>
        <v>0.91014415649378966</v>
      </c>
      <c r="AE178" s="276">
        <f t="shared" si="71"/>
        <v>0.94514326319038611</v>
      </c>
      <c r="AF178" s="276">
        <f t="shared" si="71"/>
        <v>0.97980781417234508</v>
      </c>
      <c r="AG178" s="276">
        <f t="shared" si="71"/>
        <v>1.0141325290025298</v>
      </c>
      <c r="AH178" s="276">
        <f t="shared" si="71"/>
        <v>1.0481305684589348</v>
      </c>
      <c r="AI178" s="276">
        <f t="shared" si="71"/>
        <v>1.0818250516011634</v>
      </c>
      <c r="AJ178" s="276">
        <f t="shared" si="71"/>
        <v>1.1152436331235169</v>
      </c>
      <c r="AK178" s="276">
        <f t="shared" si="71"/>
        <v>1.1484151275173595</v>
      </c>
      <c r="AL178" s="276">
        <f t="shared" si="71"/>
        <v>1.1813674907879508</v>
      </c>
      <c r="AM178" s="276">
        <f t="shared" si="71"/>
        <v>1.214126692181162</v>
      </c>
      <c r="AN178" s="276">
        <f t="shared" si="71"/>
        <v>1.2467161600013323</v>
      </c>
      <c r="AO178" s="276">
        <f t="shared" si="71"/>
        <v>1.2791565892347485</v>
      </c>
      <c r="AP178" s="276">
        <f t="shared" si="71"/>
        <v>1.3114659694220205</v>
      </c>
      <c r="AQ178" s="276">
        <f t="shared" si="71"/>
        <v>1.3436597393760352</v>
      </c>
      <c r="AR178" s="276">
        <f t="shared" si="71"/>
        <v>1.3757510080056778</v>
      </c>
      <c r="AS178" s="276">
        <f t="shared" si="71"/>
        <v>1.4077508025474794</v>
      </c>
      <c r="AT178" s="276">
        <f t="shared" si="71"/>
        <v>1.4396683202765834</v>
      </c>
      <c r="AU178" s="276">
        <f t="shared" si="71"/>
        <v>1.4715111695698233</v>
      </c>
      <c r="AV178" s="276">
        <f t="shared" si="71"/>
        <v>1.5032855926135555</v>
      </c>
      <c r="AW178" s="276">
        <f t="shared" si="71"/>
        <v>1.5349966661781727</v>
      </c>
      <c r="AX178" s="276">
        <f t="shared" si="71"/>
        <v>1.566648479469084</v>
      </c>
      <c r="AY178" s="276">
        <f t="shared" si="71"/>
        <v>1.5982442896236655</v>
      </c>
      <c r="AZ178" s="276">
        <f t="shared" si="71"/>
        <v>1.6297866563056516</v>
      </c>
      <c r="BA178" s="276">
        <f t="shared" si="71"/>
        <v>1.6612775572908656</v>
      </c>
      <c r="BB178" s="276">
        <f t="shared" si="71"/>
        <v>1.6927184871019201</v>
      </c>
      <c r="BC178" s="276">
        <f t="shared" si="71"/>
        <v>1.7241105407423725</v>
      </c>
      <c r="BD178" s="276">
        <f t="shared" si="71"/>
        <v>1.7554544844742439</v>
      </c>
      <c r="BE178" s="276">
        <f t="shared" si="71"/>
        <v>1.7867508154234759</v>
      </c>
      <c r="BF178" s="276">
        <f t="shared" si="71"/>
        <v>1.8179998116157177</v>
      </c>
      <c r="BG178" s="276">
        <f t="shared" si="71"/>
        <v>1.8492015738583851</v>
      </c>
      <c r="BH178" s="276">
        <f t="shared" si="71"/>
        <v>1.8803560607053056</v>
      </c>
      <c r="BI178" s="276">
        <f t="shared" si="71"/>
        <v>1.9114631175735768</v>
      </c>
      <c r="BJ178" s="276" t="e">
        <f t="shared" si="71"/>
        <v>#REF!</v>
      </c>
      <c r="BK178" s="276" t="e">
        <f t="shared" si="71"/>
        <v>#REF!</v>
      </c>
      <c r="BL178" s="276" t="e">
        <f t="shared" si="71"/>
        <v>#REF!</v>
      </c>
      <c r="BM178" s="276" t="e">
        <f t="shared" si="71"/>
        <v>#REF!</v>
      </c>
      <c r="BN178" s="276" t="e">
        <f t="shared" si="71"/>
        <v>#REF!</v>
      </c>
      <c r="BO178" s="276" t="e">
        <f t="shared" ref="BO178:CX178" si="72">+BN178+$C173*BO121</f>
        <v>#REF!</v>
      </c>
      <c r="BP178" s="276" t="e">
        <f t="shared" si="72"/>
        <v>#REF!</v>
      </c>
      <c r="BQ178" s="276" t="e">
        <f t="shared" si="72"/>
        <v>#REF!</v>
      </c>
      <c r="BR178" s="276" t="e">
        <f t="shared" si="72"/>
        <v>#REF!</v>
      </c>
      <c r="BS178" s="276" t="e">
        <f t="shared" si="72"/>
        <v>#REF!</v>
      </c>
      <c r="BT178" s="276" t="e">
        <f t="shared" si="72"/>
        <v>#REF!</v>
      </c>
      <c r="BU178" s="276" t="e">
        <f t="shared" si="72"/>
        <v>#REF!</v>
      </c>
      <c r="BV178" s="276" t="e">
        <f t="shared" si="72"/>
        <v>#REF!</v>
      </c>
      <c r="BW178" s="276" t="e">
        <f t="shared" si="72"/>
        <v>#REF!</v>
      </c>
      <c r="BX178" s="276" t="e">
        <f t="shared" si="72"/>
        <v>#REF!</v>
      </c>
      <c r="BY178" s="276" t="e">
        <f t="shared" si="72"/>
        <v>#REF!</v>
      </c>
      <c r="BZ178" s="276" t="e">
        <f t="shared" si="72"/>
        <v>#REF!</v>
      </c>
      <c r="CA178" s="276" t="e">
        <f t="shared" si="72"/>
        <v>#REF!</v>
      </c>
      <c r="CB178" s="276" t="e">
        <f t="shared" si="72"/>
        <v>#REF!</v>
      </c>
      <c r="CC178" s="276" t="e">
        <f t="shared" si="72"/>
        <v>#REF!</v>
      </c>
      <c r="CD178" s="276" t="e">
        <f t="shared" si="72"/>
        <v>#REF!</v>
      </c>
      <c r="CE178" s="276" t="e">
        <f t="shared" si="72"/>
        <v>#REF!</v>
      </c>
      <c r="CF178" s="276" t="e">
        <f t="shared" si="72"/>
        <v>#REF!</v>
      </c>
      <c r="CG178" s="276" t="e">
        <f t="shared" si="72"/>
        <v>#REF!</v>
      </c>
      <c r="CH178" s="276" t="e">
        <f t="shared" si="72"/>
        <v>#REF!</v>
      </c>
      <c r="CI178" s="276" t="e">
        <f t="shared" si="72"/>
        <v>#REF!</v>
      </c>
      <c r="CJ178" s="276" t="e">
        <f t="shared" si="72"/>
        <v>#REF!</v>
      </c>
      <c r="CK178" s="276" t="e">
        <f t="shared" si="72"/>
        <v>#REF!</v>
      </c>
      <c r="CL178" s="276" t="e">
        <f t="shared" si="72"/>
        <v>#REF!</v>
      </c>
      <c r="CM178" s="276" t="e">
        <f t="shared" si="72"/>
        <v>#REF!</v>
      </c>
      <c r="CN178" s="276" t="e">
        <f t="shared" si="72"/>
        <v>#REF!</v>
      </c>
      <c r="CO178" s="276" t="e">
        <f t="shared" si="72"/>
        <v>#REF!</v>
      </c>
      <c r="CP178" s="276" t="e">
        <f t="shared" si="72"/>
        <v>#REF!</v>
      </c>
      <c r="CQ178" s="276" t="e">
        <f t="shared" si="72"/>
        <v>#REF!</v>
      </c>
      <c r="CR178" s="276" t="e">
        <f t="shared" si="72"/>
        <v>#REF!</v>
      </c>
      <c r="CS178" s="276" t="e">
        <f t="shared" si="72"/>
        <v>#REF!</v>
      </c>
      <c r="CT178" s="276" t="e">
        <f t="shared" si="72"/>
        <v>#REF!</v>
      </c>
      <c r="CU178" s="276" t="e">
        <f t="shared" si="72"/>
        <v>#REF!</v>
      </c>
      <c r="CV178" s="276" t="e">
        <f t="shared" si="72"/>
        <v>#REF!</v>
      </c>
      <c r="CW178" s="276" t="e">
        <f t="shared" si="72"/>
        <v>#REF!</v>
      </c>
      <c r="CX178" s="276" t="e">
        <f t="shared" si="72"/>
        <v>#REF!</v>
      </c>
      <c r="CY178" s="276"/>
      <c r="CZ178" s="276"/>
      <c r="DA178" s="276"/>
      <c r="DB178" s="276"/>
      <c r="DC178" s="276"/>
      <c r="DD178" s="276"/>
      <c r="DE178" s="276"/>
      <c r="DF178" s="276"/>
      <c r="DG178" s="276"/>
      <c r="DH178" s="276"/>
      <c r="DI178" s="276"/>
      <c r="DJ178" s="276"/>
      <c r="DK178" s="276"/>
      <c r="DL178" s="276"/>
      <c r="DM178" s="276"/>
      <c r="DN178" s="276"/>
      <c r="DO178" s="276"/>
      <c r="DP178" s="276"/>
      <c r="DQ178" s="276"/>
      <c r="DR178" s="276"/>
    </row>
    <row r="179" spans="1:122" s="268" customFormat="1" ht="16.5">
      <c r="A179" s="268" t="s">
        <v>265</v>
      </c>
      <c r="B179" s="276">
        <v>0.01</v>
      </c>
      <c r="C179" s="276">
        <f t="shared" ref="C179:BN180" si="73">+B179+$C174*($B174-B179)*C$121</f>
        <v>1.7693772290759711E-2</v>
      </c>
      <c r="D179" s="276">
        <f t="shared" si="73"/>
        <v>2.8221252472374829E-2</v>
      </c>
      <c r="E179" s="276">
        <f t="shared" si="73"/>
        <v>4.1010290526807318E-2</v>
      </c>
      <c r="F179" s="276">
        <f t="shared" si="73"/>
        <v>5.542250094093995E-2</v>
      </c>
      <c r="G179" s="276">
        <f t="shared" si="73"/>
        <v>7.083218499914079E-2</v>
      </c>
      <c r="H179" s="276">
        <f t="shared" si="73"/>
        <v>8.6691627852285694E-2</v>
      </c>
      <c r="I179" s="276">
        <f t="shared" si="73"/>
        <v>0.10255475735525074</v>
      </c>
      <c r="J179" s="276">
        <f t="shared" si="73"/>
        <v>0.1180723468732983</v>
      </c>
      <c r="K179" s="276">
        <f t="shared" si="73"/>
        <v>0.13298109552895523</v>
      </c>
      <c r="L179" s="276">
        <f t="shared" si="73"/>
        <v>0.14709084505520384</v>
      </c>
      <c r="M179" s="276">
        <f t="shared" si="73"/>
        <v>0.16031131727571563</v>
      </c>
      <c r="N179" s="276">
        <f t="shared" si="73"/>
        <v>0.17257302610173436</v>
      </c>
      <c r="O179" s="276">
        <f t="shared" si="73"/>
        <v>0.18383184865533614</v>
      </c>
      <c r="P179" s="276">
        <f t="shared" si="73"/>
        <v>0.19406998405673578</v>
      </c>
      <c r="Q179" s="276">
        <f t="shared" si="73"/>
        <v>0.2032577071150557</v>
      </c>
      <c r="R179" s="276">
        <f t="shared" si="73"/>
        <v>0.21136235809085735</v>
      </c>
      <c r="S179" s="276">
        <f t="shared" si="73"/>
        <v>0.21839606498829409</v>
      </c>
      <c r="T179" s="276">
        <f t="shared" si="73"/>
        <v>0.22443100132067031</v>
      </c>
      <c r="U179" s="276">
        <f t="shared" si="73"/>
        <v>0.2295796074959878</v>
      </c>
      <c r="V179" s="276">
        <f t="shared" si="73"/>
        <v>0.23396248775161779</v>
      </c>
      <c r="W179" s="276">
        <f t="shared" si="73"/>
        <v>0.23769314836661215</v>
      </c>
      <c r="X179" s="276">
        <f t="shared" si="73"/>
        <v>0.24087237068212278</v>
      </c>
      <c r="Y179" s="276">
        <f t="shared" si="73"/>
        <v>0.24358658896344501</v>
      </c>
      <c r="Z179" s="276">
        <f t="shared" si="73"/>
        <v>0.24590873035041991</v>
      </c>
      <c r="AA179" s="276">
        <f t="shared" si="73"/>
        <v>0.24791279214693399</v>
      </c>
      <c r="AB179" s="276">
        <f t="shared" si="73"/>
        <v>0.24964417257647817</v>
      </c>
      <c r="AC179" s="276">
        <f t="shared" si="73"/>
        <v>0.25112584223345757</v>
      </c>
      <c r="AD179" s="276">
        <f t="shared" si="73"/>
        <v>0.25238801787616649</v>
      </c>
      <c r="AE179" s="276">
        <f t="shared" si="73"/>
        <v>0.25346153922674736</v>
      </c>
      <c r="AF179" s="276">
        <f t="shared" si="73"/>
        <v>0.25437484682013822</v>
      </c>
      <c r="AG179" s="276">
        <f t="shared" si="73"/>
        <v>0.25515287845882045</v>
      </c>
      <c r="AH179" s="276">
        <f t="shared" si="73"/>
        <v>0.25581691770847842</v>
      </c>
      <c r="AI179" s="276">
        <f t="shared" si="73"/>
        <v>0.25638486910795011</v>
      </c>
      <c r="AJ179" s="276">
        <f t="shared" si="73"/>
        <v>0.25687168865181742</v>
      </c>
      <c r="AK179" s="276">
        <f t="shared" si="73"/>
        <v>0.25728983756669455</v>
      </c>
      <c r="AL179" s="276">
        <f t="shared" si="73"/>
        <v>0.25764970111227764</v>
      </c>
      <c r="AM179" s="276">
        <f t="shared" si="73"/>
        <v>0.25795995152494045</v>
      </c>
      <c r="AN179" s="276">
        <f t="shared" si="73"/>
        <v>0.25822785214730948</v>
      </c>
      <c r="AO179" s="276">
        <f t="shared" si="73"/>
        <v>0.2584595075917458</v>
      </c>
      <c r="AP179" s="276">
        <f t="shared" si="73"/>
        <v>0.25866006751555054</v>
      </c>
      <c r="AQ179" s="276">
        <f t="shared" si="73"/>
        <v>0.25883389190764522</v>
      </c>
      <c r="AR179" s="276">
        <f t="shared" si="73"/>
        <v>0.25898468507446493</v>
      </c>
      <c r="AS179" s="276">
        <f t="shared" si="73"/>
        <v>0.25911560445064141</v>
      </c>
      <c r="AT179" s="276">
        <f t="shared" si="73"/>
        <v>0.25922934926951607</v>
      </c>
      <c r="AU179" s="276">
        <f t="shared" si="73"/>
        <v>0.25932823314581299</v>
      </c>
      <c r="AV179" s="276">
        <f t="shared" si="73"/>
        <v>0.25941424379223377</v>
      </c>
      <c r="AW179" s="276">
        <f t="shared" si="73"/>
        <v>0.25948909241469276</v>
      </c>
      <c r="AX179" s="276">
        <f t="shared" si="73"/>
        <v>0.25955425479086319</v>
      </c>
      <c r="AY179" s="276">
        <f t="shared" si="73"/>
        <v>0.25961100561158112</v>
      </c>
      <c r="AZ179" s="276">
        <f t="shared" si="73"/>
        <v>0.25966044733254712</v>
      </c>
      <c r="BA179" s="276">
        <f t="shared" si="73"/>
        <v>0.25970353452532141</v>
      </c>
      <c r="BB179" s="276">
        <f t="shared" si="73"/>
        <v>0.25974109451568178</v>
      </c>
      <c r="BC179" s="276">
        <f t="shared" si="73"/>
        <v>0.25977384494102157</v>
      </c>
      <c r="BD179" s="276">
        <f t="shared" si="73"/>
        <v>0.25980240873638111</v>
      </c>
      <c r="BE179" s="276">
        <f t="shared" si="73"/>
        <v>0.25982732696299354</v>
      </c>
      <c r="BF179" s="276">
        <f t="shared" si="73"/>
        <v>0.25984906981778583</v>
      </c>
      <c r="BG179" s="276">
        <f t="shared" si="73"/>
        <v>0.25986804610244058</v>
      </c>
      <c r="BH179" s="276">
        <f t="shared" si="73"/>
        <v>0.25988461138284669</v>
      </c>
      <c r="BI179" s="276">
        <f t="shared" si="73"/>
        <v>0.25989907503133874</v>
      </c>
      <c r="BJ179" s="276" t="e">
        <f t="shared" si="73"/>
        <v>#REF!</v>
      </c>
      <c r="BK179" s="276" t="e">
        <f t="shared" si="73"/>
        <v>#REF!</v>
      </c>
      <c r="BL179" s="276" t="e">
        <f t="shared" si="73"/>
        <v>#REF!</v>
      </c>
      <c r="BM179" s="276" t="e">
        <f t="shared" si="73"/>
        <v>#REF!</v>
      </c>
      <c r="BN179" s="276" t="e">
        <f t="shared" si="73"/>
        <v>#REF!</v>
      </c>
      <c r="BO179" s="276" t="e">
        <f t="shared" ref="BO179:CX180" si="74">+BN179+$C174*($B174-BN179)*BO$121</f>
        <v>#REF!</v>
      </c>
      <c r="BP179" s="276" t="e">
        <f t="shared" si="74"/>
        <v>#REF!</v>
      </c>
      <c r="BQ179" s="276" t="e">
        <f t="shared" si="74"/>
        <v>#REF!</v>
      </c>
      <c r="BR179" s="276" t="e">
        <f t="shared" si="74"/>
        <v>#REF!</v>
      </c>
      <c r="BS179" s="276" t="e">
        <f t="shared" si="74"/>
        <v>#REF!</v>
      </c>
      <c r="BT179" s="276" t="e">
        <f t="shared" si="74"/>
        <v>#REF!</v>
      </c>
      <c r="BU179" s="276" t="e">
        <f t="shared" si="74"/>
        <v>#REF!</v>
      </c>
      <c r="BV179" s="276" t="e">
        <f t="shared" si="74"/>
        <v>#REF!</v>
      </c>
      <c r="BW179" s="276" t="e">
        <f t="shared" si="74"/>
        <v>#REF!</v>
      </c>
      <c r="BX179" s="276" t="e">
        <f t="shared" si="74"/>
        <v>#REF!</v>
      </c>
      <c r="BY179" s="276" t="e">
        <f t="shared" si="74"/>
        <v>#REF!</v>
      </c>
      <c r="BZ179" s="276" t="e">
        <f t="shared" si="74"/>
        <v>#REF!</v>
      </c>
      <c r="CA179" s="276" t="e">
        <f t="shared" si="74"/>
        <v>#REF!</v>
      </c>
      <c r="CB179" s="276" t="e">
        <f t="shared" si="74"/>
        <v>#REF!</v>
      </c>
      <c r="CC179" s="276" t="e">
        <f t="shared" si="74"/>
        <v>#REF!</v>
      </c>
      <c r="CD179" s="276" t="e">
        <f t="shared" si="74"/>
        <v>#REF!</v>
      </c>
      <c r="CE179" s="276" t="e">
        <f t="shared" si="74"/>
        <v>#REF!</v>
      </c>
      <c r="CF179" s="276" t="e">
        <f t="shared" si="74"/>
        <v>#REF!</v>
      </c>
      <c r="CG179" s="276" t="e">
        <f t="shared" si="74"/>
        <v>#REF!</v>
      </c>
      <c r="CH179" s="276" t="e">
        <f t="shared" si="74"/>
        <v>#REF!</v>
      </c>
      <c r="CI179" s="276" t="e">
        <f t="shared" si="74"/>
        <v>#REF!</v>
      </c>
      <c r="CJ179" s="276" t="e">
        <f t="shared" si="74"/>
        <v>#REF!</v>
      </c>
      <c r="CK179" s="276" t="e">
        <f t="shared" si="74"/>
        <v>#REF!</v>
      </c>
      <c r="CL179" s="276" t="e">
        <f t="shared" si="74"/>
        <v>#REF!</v>
      </c>
      <c r="CM179" s="276" t="e">
        <f t="shared" si="74"/>
        <v>#REF!</v>
      </c>
      <c r="CN179" s="276" t="e">
        <f t="shared" si="74"/>
        <v>#REF!</v>
      </c>
      <c r="CO179" s="276" t="e">
        <f t="shared" si="74"/>
        <v>#REF!</v>
      </c>
      <c r="CP179" s="276" t="e">
        <f t="shared" si="74"/>
        <v>#REF!</v>
      </c>
      <c r="CQ179" s="276" t="e">
        <f t="shared" si="74"/>
        <v>#REF!</v>
      </c>
      <c r="CR179" s="276" t="e">
        <f t="shared" si="74"/>
        <v>#REF!</v>
      </c>
      <c r="CS179" s="276" t="e">
        <f t="shared" si="74"/>
        <v>#REF!</v>
      </c>
      <c r="CT179" s="276" t="e">
        <f t="shared" si="74"/>
        <v>#REF!</v>
      </c>
      <c r="CU179" s="276" t="e">
        <f t="shared" si="74"/>
        <v>#REF!</v>
      </c>
      <c r="CV179" s="276" t="e">
        <f t="shared" si="74"/>
        <v>#REF!</v>
      </c>
      <c r="CW179" s="276" t="e">
        <f t="shared" si="74"/>
        <v>#REF!</v>
      </c>
      <c r="CX179" s="276" t="e">
        <f t="shared" si="74"/>
        <v>#REF!</v>
      </c>
      <c r="CY179" s="276"/>
      <c r="CZ179" s="276"/>
      <c r="DA179" s="276"/>
      <c r="DB179" s="276"/>
      <c r="DC179" s="276"/>
      <c r="DD179" s="276"/>
      <c r="DE179" s="276"/>
      <c r="DF179" s="276"/>
      <c r="DG179" s="276"/>
      <c r="DH179" s="276"/>
      <c r="DI179" s="276"/>
      <c r="DJ179" s="276"/>
      <c r="DK179" s="276"/>
      <c r="DL179" s="276"/>
      <c r="DM179" s="276"/>
      <c r="DN179" s="276"/>
      <c r="DO179" s="276"/>
      <c r="DP179" s="276"/>
      <c r="DQ179" s="276"/>
      <c r="DR179" s="276"/>
    </row>
    <row r="180" spans="1:122" s="268" customFormat="1" ht="16.5">
      <c r="A180" s="268" t="s">
        <v>266</v>
      </c>
      <c r="B180" s="276">
        <v>0</v>
      </c>
      <c r="C180" s="276">
        <f t="shared" si="73"/>
        <v>1.2596618896382677E-2</v>
      </c>
      <c r="D180" s="276">
        <f t="shared" si="73"/>
        <v>3.0349321432180176E-2</v>
      </c>
      <c r="E180" s="276">
        <f t="shared" si="73"/>
        <v>5.2840365721717172E-2</v>
      </c>
      <c r="F180" s="276">
        <f t="shared" si="73"/>
        <v>7.9583144056923932E-2</v>
      </c>
      <c r="G180" s="276">
        <f t="shared" si="73"/>
        <v>0.11007823628015535</v>
      </c>
      <c r="H180" s="276">
        <f t="shared" si="73"/>
        <v>0.1438766761484562</v>
      </c>
      <c r="I180" s="276">
        <f t="shared" si="73"/>
        <v>0.18060312631871447</v>
      </c>
      <c r="J180" s="276">
        <f t="shared" si="73"/>
        <v>0.21994633085289522</v>
      </c>
      <c r="K180" s="276">
        <f t="shared" si="73"/>
        <v>0.26164695273586414</v>
      </c>
      <c r="L180" s="276">
        <f t="shared" si="73"/>
        <v>0.30548526232546774</v>
      </c>
      <c r="M180" s="276">
        <f t="shared" si="73"/>
        <v>0.35140582604107273</v>
      </c>
      <c r="N180" s="276">
        <f t="shared" si="73"/>
        <v>0.39932771181953308</v>
      </c>
      <c r="O180" s="276">
        <f t="shared" si="73"/>
        <v>0.4491554004057931</v>
      </c>
      <c r="P180" s="276">
        <f t="shared" si="73"/>
        <v>0.50078792735583</v>
      </c>
      <c r="Q180" s="276">
        <f t="shared" si="73"/>
        <v>0.55391490535353427</v>
      </c>
      <c r="R180" s="276">
        <f t="shared" si="73"/>
        <v>0.6079419312557568</v>
      </c>
      <c r="S180" s="276">
        <f t="shared" si="73"/>
        <v>0.66220486456971128</v>
      </c>
      <c r="T180" s="276">
        <f t="shared" si="73"/>
        <v>0.71619245420951971</v>
      </c>
      <c r="U180" s="276">
        <f t="shared" si="73"/>
        <v>0.76962759666180613</v>
      </c>
      <c r="V180" s="276">
        <f t="shared" si="73"/>
        <v>0.82238270881248843</v>
      </c>
      <c r="W180" s="276">
        <f t="shared" si="73"/>
        <v>0.87442223704972299</v>
      </c>
      <c r="X180" s="276">
        <f t="shared" si="73"/>
        <v>0.92577060132453326</v>
      </c>
      <c r="Y180" s="276">
        <f t="shared" si="73"/>
        <v>0.97648638301658419</v>
      </c>
      <c r="Z180" s="276">
        <f t="shared" si="73"/>
        <v>1.026648987998533</v>
      </c>
      <c r="AA180" s="276">
        <f t="shared" si="73"/>
        <v>1.0766745967304843</v>
      </c>
      <c r="AB180" s="276">
        <f t="shared" si="73"/>
        <v>1.1266574258016813</v>
      </c>
      <c r="AC180" s="276">
        <f t="shared" si="73"/>
        <v>1.1761817742506318</v>
      </c>
      <c r="AD180" s="276">
        <f t="shared" si="73"/>
        <v>1.2250185238083404</v>
      </c>
      <c r="AE180" s="276">
        <f t="shared" si="73"/>
        <v>1.2730570522025442</v>
      </c>
      <c r="AF180" s="276">
        <f t="shared" si="73"/>
        <v>1.3202601429869791</v>
      </c>
      <c r="AG180" s="276">
        <f t="shared" si="73"/>
        <v>1.3666344043863174</v>
      </c>
      <c r="AH180" s="276">
        <f t="shared" si="73"/>
        <v>1.4122110921049944</v>
      </c>
      <c r="AI180" s="276">
        <f t="shared" si="73"/>
        <v>1.4570338739769157</v>
      </c>
      <c r="AJ180" s="276">
        <f t="shared" si="73"/>
        <v>1.5011511975479654</v>
      </c>
      <c r="AK180" s="276">
        <f t="shared" si="73"/>
        <v>1.5446116856402416</v>
      </c>
      <c r="AL180" s="276">
        <f t="shared" si="73"/>
        <v>1.5874615029278822</v>
      </c>
      <c r="AM180" s="276">
        <f t="shared" si="73"/>
        <v>1.6297429870263869</v>
      </c>
      <c r="AN180" s="276">
        <f t="shared" si="73"/>
        <v>1.6714940743243516</v>
      </c>
      <c r="AO180" s="276">
        <f t="shared" si="73"/>
        <v>1.7127482103874734</v>
      </c>
      <c r="AP180" s="276">
        <f t="shared" si="73"/>
        <v>1.7535345421077353</v>
      </c>
      <c r="AQ180" s="276">
        <f t="shared" si="73"/>
        <v>1.7938782607248553</v>
      </c>
      <c r="AR180" s="276">
        <f t="shared" si="73"/>
        <v>1.8338010128536613</v>
      </c>
      <c r="AS180" s="276">
        <f t="shared" si="73"/>
        <v>1.8733213284724124</v>
      </c>
      <c r="AT180" s="276">
        <f t="shared" si="73"/>
        <v>1.9124550357314596</v>
      </c>
      <c r="AU180" s="276">
        <f t="shared" si="73"/>
        <v>1.9512156460049062</v>
      </c>
      <c r="AV180" s="276">
        <f t="shared" si="73"/>
        <v>1.989614701256373</v>
      </c>
      <c r="AW180" s="276">
        <f t="shared" si="73"/>
        <v>2.0276620811681259</v>
      </c>
      <c r="AX180" s="276">
        <f t="shared" si="73"/>
        <v>2.0653662707032976</v>
      </c>
      <c r="AY180" s="276">
        <f t="shared" si="73"/>
        <v>2.1027345905841988</v>
      </c>
      <c r="AZ180" s="276">
        <f t="shared" si="73"/>
        <v>2.1397733940799069</v>
      </c>
      <c r="BA180" s="276">
        <f t="shared" si="73"/>
        <v>2.1764882338400171</v>
      </c>
      <c r="BB180" s="276">
        <f t="shared" si="73"/>
        <v>2.2128840025116587</v>
      </c>
      <c r="BC180" s="276">
        <f t="shared" si="73"/>
        <v>2.2489650506797156</v>
      </c>
      <c r="BD180" s="276">
        <f t="shared" si="73"/>
        <v>2.2847352853699578</v>
      </c>
      <c r="BE180" s="276">
        <f t="shared" si="73"/>
        <v>2.3201982520111284</v>
      </c>
      <c r="BF180" s="276">
        <f t="shared" si="73"/>
        <v>2.3553572024014975</v>
      </c>
      <c r="BG180" s="276">
        <f t="shared" si="73"/>
        <v>2.3902151508893752</v>
      </c>
      <c r="BH180" s="276">
        <f t="shared" si="73"/>
        <v>2.424774920667097</v>
      </c>
      <c r="BI180" s="276">
        <f t="shared" si="73"/>
        <v>2.4590391817993331</v>
      </c>
      <c r="BJ180" s="276" t="e">
        <f t="shared" si="73"/>
        <v>#REF!</v>
      </c>
      <c r="BK180" s="276" t="e">
        <f t="shared" si="73"/>
        <v>#REF!</v>
      </c>
      <c r="BL180" s="276" t="e">
        <f t="shared" si="73"/>
        <v>#REF!</v>
      </c>
      <c r="BM180" s="276" t="e">
        <f t="shared" si="73"/>
        <v>#REF!</v>
      </c>
      <c r="BN180" s="276" t="e">
        <f t="shared" si="73"/>
        <v>#REF!</v>
      </c>
      <c r="BO180" s="276" t="e">
        <f t="shared" si="74"/>
        <v>#REF!</v>
      </c>
      <c r="BP180" s="276" t="e">
        <f t="shared" si="74"/>
        <v>#REF!</v>
      </c>
      <c r="BQ180" s="276" t="e">
        <f t="shared" si="74"/>
        <v>#REF!</v>
      </c>
      <c r="BR180" s="276" t="e">
        <f t="shared" si="74"/>
        <v>#REF!</v>
      </c>
      <c r="BS180" s="276" t="e">
        <f t="shared" si="74"/>
        <v>#REF!</v>
      </c>
      <c r="BT180" s="276" t="e">
        <f t="shared" si="74"/>
        <v>#REF!</v>
      </c>
      <c r="BU180" s="276" t="e">
        <f t="shared" si="74"/>
        <v>#REF!</v>
      </c>
      <c r="BV180" s="276" t="e">
        <f t="shared" si="74"/>
        <v>#REF!</v>
      </c>
      <c r="BW180" s="276" t="e">
        <f t="shared" si="74"/>
        <v>#REF!</v>
      </c>
      <c r="BX180" s="276" t="e">
        <f t="shared" si="74"/>
        <v>#REF!</v>
      </c>
      <c r="BY180" s="276" t="e">
        <f t="shared" si="74"/>
        <v>#REF!</v>
      </c>
      <c r="BZ180" s="276" t="e">
        <f t="shared" si="74"/>
        <v>#REF!</v>
      </c>
      <c r="CA180" s="276" t="e">
        <f t="shared" si="74"/>
        <v>#REF!</v>
      </c>
      <c r="CB180" s="276" t="e">
        <f t="shared" si="74"/>
        <v>#REF!</v>
      </c>
      <c r="CC180" s="276" t="e">
        <f t="shared" si="74"/>
        <v>#REF!</v>
      </c>
      <c r="CD180" s="276" t="e">
        <f t="shared" si="74"/>
        <v>#REF!</v>
      </c>
      <c r="CE180" s="276" t="e">
        <f t="shared" si="74"/>
        <v>#REF!</v>
      </c>
      <c r="CF180" s="276" t="e">
        <f t="shared" si="74"/>
        <v>#REF!</v>
      </c>
      <c r="CG180" s="276" t="e">
        <f t="shared" si="74"/>
        <v>#REF!</v>
      </c>
      <c r="CH180" s="276" t="e">
        <f t="shared" si="74"/>
        <v>#REF!</v>
      </c>
      <c r="CI180" s="276" t="e">
        <f t="shared" si="74"/>
        <v>#REF!</v>
      </c>
      <c r="CJ180" s="276" t="e">
        <f t="shared" si="74"/>
        <v>#REF!</v>
      </c>
      <c r="CK180" s="276" t="e">
        <f t="shared" si="74"/>
        <v>#REF!</v>
      </c>
      <c r="CL180" s="276" t="e">
        <f t="shared" si="74"/>
        <v>#REF!</v>
      </c>
      <c r="CM180" s="276" t="e">
        <f t="shared" si="74"/>
        <v>#REF!</v>
      </c>
      <c r="CN180" s="276" t="e">
        <f t="shared" si="74"/>
        <v>#REF!</v>
      </c>
      <c r="CO180" s="276" t="e">
        <f t="shared" si="74"/>
        <v>#REF!</v>
      </c>
      <c r="CP180" s="276" t="e">
        <f t="shared" si="74"/>
        <v>#REF!</v>
      </c>
      <c r="CQ180" s="276" t="e">
        <f t="shared" si="74"/>
        <v>#REF!</v>
      </c>
      <c r="CR180" s="276" t="e">
        <f t="shared" si="74"/>
        <v>#REF!</v>
      </c>
      <c r="CS180" s="276" t="e">
        <f t="shared" si="74"/>
        <v>#REF!</v>
      </c>
      <c r="CT180" s="276" t="e">
        <f t="shared" si="74"/>
        <v>#REF!</v>
      </c>
      <c r="CU180" s="276" t="e">
        <f t="shared" si="74"/>
        <v>#REF!</v>
      </c>
      <c r="CV180" s="276" t="e">
        <f t="shared" si="74"/>
        <v>#REF!</v>
      </c>
      <c r="CW180" s="276" t="e">
        <f t="shared" si="74"/>
        <v>#REF!</v>
      </c>
      <c r="CX180" s="276" t="e">
        <f t="shared" si="74"/>
        <v>#REF!</v>
      </c>
      <c r="CY180" s="276"/>
      <c r="CZ180" s="276"/>
      <c r="DA180" s="276"/>
      <c r="DB180" s="276"/>
      <c r="DC180" s="276"/>
      <c r="DD180" s="276"/>
      <c r="DE180" s="276"/>
      <c r="DF180" s="276"/>
      <c r="DG180" s="276"/>
      <c r="DH180" s="276"/>
      <c r="DI180" s="276"/>
      <c r="DJ180" s="276"/>
      <c r="DK180" s="276"/>
      <c r="DL180" s="276"/>
      <c r="DM180" s="276"/>
      <c r="DN180" s="276"/>
      <c r="DO180" s="276"/>
      <c r="DP180" s="276"/>
      <c r="DQ180" s="276"/>
      <c r="DR180" s="276"/>
    </row>
    <row r="181" spans="1:122" s="268" customFormat="1" ht="16.5">
      <c r="A181" s="268" t="s">
        <v>269</v>
      </c>
      <c r="B181" s="276">
        <v>0</v>
      </c>
      <c r="C181" s="276">
        <f t="shared" ref="C181:BN181" si="75">+B181+IF(C$121&gt;$D$176,$C176*($B176-B181)*C$121,0)</f>
        <v>0</v>
      </c>
      <c r="D181" s="276">
        <f t="shared" si="75"/>
        <v>0</v>
      </c>
      <c r="E181" s="276">
        <f t="shared" si="75"/>
        <v>0</v>
      </c>
      <c r="F181" s="276">
        <f t="shared" si="75"/>
        <v>0</v>
      </c>
      <c r="G181" s="276">
        <f t="shared" si="75"/>
        <v>0</v>
      </c>
      <c r="H181" s="276">
        <f t="shared" si="75"/>
        <v>0</v>
      </c>
      <c r="I181" s="276">
        <f t="shared" si="75"/>
        <v>0</v>
      </c>
      <c r="J181" s="276">
        <f t="shared" si="75"/>
        <v>1.765133349176887E-2</v>
      </c>
      <c r="K181" s="276">
        <f t="shared" si="75"/>
        <v>3.645841966150272E-2</v>
      </c>
      <c r="L181" s="276">
        <f t="shared" si="75"/>
        <v>5.6340137579487151E-2</v>
      </c>
      <c r="M181" s="276">
        <f t="shared" si="75"/>
        <v>7.7289369202057492E-2</v>
      </c>
      <c r="N181" s="276">
        <f t="shared" si="75"/>
        <v>9.9287941428105903E-2</v>
      </c>
      <c r="O181" s="276">
        <f t="shared" si="75"/>
        <v>0.12231125461710328</v>
      </c>
      <c r="P181" s="276">
        <f t="shared" si="75"/>
        <v>0.14633223572440829</v>
      </c>
      <c r="Q181" s="276">
        <f t="shared" si="75"/>
        <v>0.17122558028730753</v>
      </c>
      <c r="R181" s="276">
        <f t="shared" si="75"/>
        <v>0.19672876555531638</v>
      </c>
      <c r="S181" s="276">
        <f t="shared" si="75"/>
        <v>0.22253843371005744</v>
      </c>
      <c r="T181" s="276">
        <f t="shared" si="75"/>
        <v>0.24841521011476744</v>
      </c>
      <c r="U181" s="276">
        <f t="shared" si="75"/>
        <v>0.27422536082534488</v>
      </c>
      <c r="V181" s="276">
        <f t="shared" si="75"/>
        <v>0.29990378316968191</v>
      </c>
      <c r="W181" s="276">
        <f t="shared" si="75"/>
        <v>0.3254285488726858</v>
      </c>
      <c r="X181" s="276">
        <f t="shared" si="75"/>
        <v>0.35080677063482152</v>
      </c>
      <c r="Y181" s="276">
        <f t="shared" si="75"/>
        <v>0.37606287098903396</v>
      </c>
      <c r="Z181" s="276">
        <f t="shared" si="75"/>
        <v>0.40123253624608202</v>
      </c>
      <c r="AA181" s="276">
        <f t="shared" si="75"/>
        <v>0.4265228458841353</v>
      </c>
      <c r="AB181" s="276">
        <f t="shared" si="75"/>
        <v>0.45198318557734724</v>
      </c>
      <c r="AC181" s="276">
        <f t="shared" si="75"/>
        <v>0.47740270737365537</v>
      </c>
      <c r="AD181" s="276">
        <f t="shared" si="75"/>
        <v>0.50266058084054344</v>
      </c>
      <c r="AE181" s="276">
        <f t="shared" si="75"/>
        <v>0.52769408021289632</v>
      </c>
      <c r="AF181" s="276">
        <f t="shared" si="75"/>
        <v>0.5524772204574383</v>
      </c>
      <c r="AG181" s="276">
        <f t="shared" si="75"/>
        <v>0.57700655119510336</v>
      </c>
      <c r="AH181" s="276">
        <f t="shared" si="75"/>
        <v>0.60129179809562583</v>
      </c>
      <c r="AI181" s="276">
        <f t="shared" si="75"/>
        <v>0.62534977737977515</v>
      </c>
      <c r="AJ181" s="276">
        <f t="shared" si="75"/>
        <v>0.64920051086144004</v>
      </c>
      <c r="AK181" s="276">
        <f t="shared" si="75"/>
        <v>0.67286481142979349</v>
      </c>
      <c r="AL181" s="276">
        <f t="shared" si="75"/>
        <v>0.69636284280382299</v>
      </c>
      <c r="AM181" s="276">
        <f t="shared" si="75"/>
        <v>0.71971331726690813</v>
      </c>
      <c r="AN181" s="276">
        <f t="shared" si="75"/>
        <v>0.74293310435148152</v>
      </c>
      <c r="AO181" s="276">
        <f t="shared" si="75"/>
        <v>0.76603709806559572</v>
      </c>
      <c r="AP181" s="276">
        <f t="shared" si="75"/>
        <v>0.78903824114041066</v>
      </c>
      <c r="AQ181" s="276">
        <f t="shared" si="75"/>
        <v>0.81194763939262737</v>
      </c>
      <c r="AR181" s="276">
        <f t="shared" si="75"/>
        <v>0.83477472275455189</v>
      </c>
      <c r="AS181" s="276">
        <f t="shared" si="75"/>
        <v>0.85752742533932591</v>
      </c>
      <c r="AT181" s="276">
        <f t="shared" si="75"/>
        <v>0.88021236749427934</v>
      </c>
      <c r="AU181" s="276">
        <f t="shared" si="75"/>
        <v>0.90283502981176245</v>
      </c>
      <c r="AV181" s="276">
        <f t="shared" si="75"/>
        <v>0.92539991365605845</v>
      </c>
      <c r="AW181" s="276">
        <f t="shared" si="75"/>
        <v>0.947910685711712</v>
      </c>
      <c r="AX181" s="276">
        <f t="shared" si="75"/>
        <v>0.97037030590121709</v>
      </c>
      <c r="AY181" s="276">
        <f t="shared" si="75"/>
        <v>0.99278113912701016</v>
      </c>
      <c r="AZ181" s="276">
        <f t="shared" si="75"/>
        <v>1.0151450519155012</v>
      </c>
      <c r="BA181" s="276">
        <f t="shared" si="75"/>
        <v>1.0374634953501429</v>
      </c>
      <c r="BB181" s="276">
        <f t="shared" si="75"/>
        <v>1.0597375757914687</v>
      </c>
      <c r="BC181" s="276">
        <f t="shared" si="75"/>
        <v>1.0819681148717009</v>
      </c>
      <c r="BD181" s="276">
        <f t="shared" si="75"/>
        <v>1.1041557001709832</v>
      </c>
      <c r="BE181" s="276">
        <f t="shared" si="75"/>
        <v>1.1263007278647903</v>
      </c>
      <c r="BF181" s="276">
        <f t="shared" si="75"/>
        <v>1.1484034384988961</v>
      </c>
      <c r="BG181" s="276">
        <f t="shared" si="75"/>
        <v>1.1704639469126246</v>
      </c>
      <c r="BH181" s="276">
        <f t="shared" si="75"/>
        <v>1.1924822672007913</v>
      </c>
      <c r="BI181" s="276">
        <f t="shared" si="75"/>
        <v>1.2144583334840693</v>
      </c>
      <c r="BJ181" s="276" t="e">
        <f t="shared" si="75"/>
        <v>#REF!</v>
      </c>
      <c r="BK181" s="276" t="e">
        <f t="shared" si="75"/>
        <v>#REF!</v>
      </c>
      <c r="BL181" s="276" t="e">
        <f t="shared" si="75"/>
        <v>#REF!</v>
      </c>
      <c r="BM181" s="276" t="e">
        <f t="shared" si="75"/>
        <v>#REF!</v>
      </c>
      <c r="BN181" s="276" t="e">
        <f t="shared" si="75"/>
        <v>#REF!</v>
      </c>
      <c r="BO181" s="276" t="e">
        <f t="shared" ref="BO181:CX181" si="76">+BN181+IF(BO$121&gt;$D$176,$C176*($B176-BN181)*BO$121,0)</f>
        <v>#REF!</v>
      </c>
      <c r="BP181" s="276" t="e">
        <f t="shared" si="76"/>
        <v>#REF!</v>
      </c>
      <c r="BQ181" s="276" t="e">
        <f t="shared" si="76"/>
        <v>#REF!</v>
      </c>
      <c r="BR181" s="276" t="e">
        <f t="shared" si="76"/>
        <v>#REF!</v>
      </c>
      <c r="BS181" s="276" t="e">
        <f t="shared" si="76"/>
        <v>#REF!</v>
      </c>
      <c r="BT181" s="276" t="e">
        <f t="shared" si="76"/>
        <v>#REF!</v>
      </c>
      <c r="BU181" s="276" t="e">
        <f t="shared" si="76"/>
        <v>#REF!</v>
      </c>
      <c r="BV181" s="276" t="e">
        <f t="shared" si="76"/>
        <v>#REF!</v>
      </c>
      <c r="BW181" s="276" t="e">
        <f t="shared" si="76"/>
        <v>#REF!</v>
      </c>
      <c r="BX181" s="276" t="e">
        <f t="shared" si="76"/>
        <v>#REF!</v>
      </c>
      <c r="BY181" s="276" t="e">
        <f t="shared" si="76"/>
        <v>#REF!</v>
      </c>
      <c r="BZ181" s="276" t="e">
        <f t="shared" si="76"/>
        <v>#REF!</v>
      </c>
      <c r="CA181" s="276" t="e">
        <f t="shared" si="76"/>
        <v>#REF!</v>
      </c>
      <c r="CB181" s="276" t="e">
        <f t="shared" si="76"/>
        <v>#REF!</v>
      </c>
      <c r="CC181" s="276" t="e">
        <f t="shared" si="76"/>
        <v>#REF!</v>
      </c>
      <c r="CD181" s="276" t="e">
        <f t="shared" si="76"/>
        <v>#REF!</v>
      </c>
      <c r="CE181" s="276" t="e">
        <f t="shared" si="76"/>
        <v>#REF!</v>
      </c>
      <c r="CF181" s="276" t="e">
        <f t="shared" si="76"/>
        <v>#REF!</v>
      </c>
      <c r="CG181" s="276" t="e">
        <f t="shared" si="76"/>
        <v>#REF!</v>
      </c>
      <c r="CH181" s="276" t="e">
        <f t="shared" si="76"/>
        <v>#REF!</v>
      </c>
      <c r="CI181" s="276" t="e">
        <f t="shared" si="76"/>
        <v>#REF!</v>
      </c>
      <c r="CJ181" s="276" t="e">
        <f t="shared" si="76"/>
        <v>#REF!</v>
      </c>
      <c r="CK181" s="276" t="e">
        <f t="shared" si="76"/>
        <v>#REF!</v>
      </c>
      <c r="CL181" s="276" t="e">
        <f t="shared" si="76"/>
        <v>#REF!</v>
      </c>
      <c r="CM181" s="276" t="e">
        <f t="shared" si="76"/>
        <v>#REF!</v>
      </c>
      <c r="CN181" s="276" t="e">
        <f t="shared" si="76"/>
        <v>#REF!</v>
      </c>
      <c r="CO181" s="276" t="e">
        <f t="shared" si="76"/>
        <v>#REF!</v>
      </c>
      <c r="CP181" s="276" t="e">
        <f t="shared" si="76"/>
        <v>#REF!</v>
      </c>
      <c r="CQ181" s="276" t="e">
        <f t="shared" si="76"/>
        <v>#REF!</v>
      </c>
      <c r="CR181" s="276" t="e">
        <f t="shared" si="76"/>
        <v>#REF!</v>
      </c>
      <c r="CS181" s="276" t="e">
        <f t="shared" si="76"/>
        <v>#REF!</v>
      </c>
      <c r="CT181" s="276" t="e">
        <f t="shared" si="76"/>
        <v>#REF!</v>
      </c>
      <c r="CU181" s="276" t="e">
        <f t="shared" si="76"/>
        <v>#REF!</v>
      </c>
      <c r="CV181" s="276" t="e">
        <f t="shared" si="76"/>
        <v>#REF!</v>
      </c>
      <c r="CW181" s="276" t="e">
        <f t="shared" si="76"/>
        <v>#REF!</v>
      </c>
      <c r="CX181" s="276" t="e">
        <f t="shared" si="76"/>
        <v>#REF!</v>
      </c>
      <c r="CY181" s="276"/>
      <c r="CZ181" s="276"/>
      <c r="DA181" s="276"/>
      <c r="DB181" s="276"/>
      <c r="DC181" s="276"/>
      <c r="DD181" s="276"/>
      <c r="DE181" s="276"/>
      <c r="DF181" s="276"/>
      <c r="DG181" s="276"/>
      <c r="DH181" s="276"/>
      <c r="DI181" s="276"/>
      <c r="DJ181" s="276"/>
      <c r="DK181" s="276"/>
      <c r="DL181" s="276"/>
      <c r="DM181" s="276"/>
      <c r="DN181" s="276"/>
      <c r="DO181" s="276"/>
      <c r="DP181" s="276"/>
      <c r="DQ181" s="276"/>
      <c r="DR181" s="276"/>
    </row>
    <row r="182" spans="1:122" s="268" customFormat="1" ht="16.5">
      <c r="A182" s="268" t="s">
        <v>271</v>
      </c>
      <c r="B182" s="276">
        <f>SUM(B178:B181)</f>
        <v>0.11</v>
      </c>
      <c r="C182" s="276">
        <f>SUM(C178:C181)</f>
        <v>0.13792775278289832</v>
      </c>
      <c r="D182" s="276">
        <f>SUM(D178:D181)</f>
        <v>0.17699004875339266</v>
      </c>
      <c r="E182" s="276">
        <f t="shared" ref="E182:BP182" si="77">SUM(E178:E181)</f>
        <v>0.22596343671212693</v>
      </c>
      <c r="F182" s="276">
        <f t="shared" si="77"/>
        <v>0.28345085976072026</v>
      </c>
      <c r="G182" s="276">
        <f t="shared" si="77"/>
        <v>0.34804867463636663</v>
      </c>
      <c r="H182" s="276">
        <f t="shared" si="77"/>
        <v>0.4185123713748562</v>
      </c>
      <c r="I182" s="276">
        <f t="shared" si="77"/>
        <v>0.49381698340897551</v>
      </c>
      <c r="J182" s="276">
        <f t="shared" si="77"/>
        <v>0.59078811393799102</v>
      </c>
      <c r="K182" s="276">
        <f t="shared" si="77"/>
        <v>0.69227320045287488</v>
      </c>
      <c r="L182" s="276">
        <f t="shared" si="77"/>
        <v>0.79767032460858411</v>
      </c>
      <c r="M182" s="276">
        <f t="shared" si="77"/>
        <v>0.90681833287757541</v>
      </c>
      <c r="N182" s="276">
        <f t="shared" si="77"/>
        <v>1.019525043000016</v>
      </c>
      <c r="O182" s="276">
        <f t="shared" si="77"/>
        <v>1.1355937480720231</v>
      </c>
      <c r="P182" s="276">
        <f t="shared" si="77"/>
        <v>1.2548427373210134</v>
      </c>
      <c r="Q182" s="276">
        <f t="shared" si="77"/>
        <v>1.3766342673902148</v>
      </c>
      <c r="R182" s="276">
        <f t="shared" si="77"/>
        <v>1.4997154752492765</v>
      </c>
      <c r="S182" s="276">
        <f t="shared" si="77"/>
        <v>1.6227103234587545</v>
      </c>
      <c r="T182" s="276">
        <f t="shared" si="77"/>
        <v>1.7446079527461293</v>
      </c>
      <c r="U182" s="276">
        <f t="shared" si="77"/>
        <v>1.8649239810004288</v>
      </c>
      <c r="V182" s="276">
        <f t="shared" si="77"/>
        <v>1.9834955639475735</v>
      </c>
      <c r="W182" s="276">
        <f t="shared" si="77"/>
        <v>2.100347942317895</v>
      </c>
      <c r="X182" s="276">
        <f t="shared" si="77"/>
        <v>2.2156230659743175</v>
      </c>
      <c r="Y182" s="276">
        <f t="shared" si="77"/>
        <v>2.329524163459018</v>
      </c>
      <c r="Z182" s="276">
        <f t="shared" si="77"/>
        <v>2.4422888189931649</v>
      </c>
      <c r="AA182" s="276">
        <f t="shared" si="77"/>
        <v>2.5549031352309974</v>
      </c>
      <c r="AB182" s="276">
        <f t="shared" si="77"/>
        <v>2.6676253059042279</v>
      </c>
      <c r="AC182" s="276">
        <f t="shared" si="77"/>
        <v>2.7795575707466167</v>
      </c>
      <c r="AD182" s="276">
        <f t="shared" si="77"/>
        <v>2.8902112790188399</v>
      </c>
      <c r="AE182" s="276">
        <f t="shared" si="77"/>
        <v>2.9993559348325736</v>
      </c>
      <c r="AF182" s="276">
        <f t="shared" si="77"/>
        <v>3.1069200244369006</v>
      </c>
      <c r="AG182" s="276">
        <f t="shared" si="77"/>
        <v>3.2129263630427709</v>
      </c>
      <c r="AH182" s="276">
        <f t="shared" si="77"/>
        <v>3.3174503763680336</v>
      </c>
      <c r="AI182" s="276">
        <f t="shared" si="77"/>
        <v>3.4205935720658043</v>
      </c>
      <c r="AJ182" s="276">
        <f t="shared" si="77"/>
        <v>3.5224670301847398</v>
      </c>
      <c r="AK182" s="276">
        <f t="shared" si="77"/>
        <v>3.623181462154089</v>
      </c>
      <c r="AL182" s="276">
        <f t="shared" si="77"/>
        <v>3.7228415376319335</v>
      </c>
      <c r="AM182" s="276">
        <f t="shared" si="77"/>
        <v>3.8215429479993972</v>
      </c>
      <c r="AN182" s="276">
        <f t="shared" si="77"/>
        <v>3.9193711908244748</v>
      </c>
      <c r="AO182" s="276">
        <f t="shared" si="77"/>
        <v>4.0164014052795629</v>
      </c>
      <c r="AP182" s="276">
        <f t="shared" si="77"/>
        <v>4.1126988201857166</v>
      </c>
      <c r="AQ182" s="276">
        <f t="shared" si="77"/>
        <v>4.2083195314011634</v>
      </c>
      <c r="AR182" s="276">
        <f t="shared" si="77"/>
        <v>4.3033114286883558</v>
      </c>
      <c r="AS182" s="276">
        <f t="shared" si="77"/>
        <v>4.3977151608098586</v>
      </c>
      <c r="AT182" s="276">
        <f t="shared" si="77"/>
        <v>4.4915650727718388</v>
      </c>
      <c r="AU182" s="276">
        <f t="shared" si="77"/>
        <v>4.5848900785323048</v>
      </c>
      <c r="AV182" s="276">
        <f t="shared" si="77"/>
        <v>4.6777144513182201</v>
      </c>
      <c r="AW182" s="276">
        <f t="shared" si="77"/>
        <v>4.7700585254727033</v>
      </c>
      <c r="AX182" s="276">
        <f t="shared" si="77"/>
        <v>4.8619393108644617</v>
      </c>
      <c r="AY182" s="276">
        <f t="shared" si="77"/>
        <v>4.9533710249464553</v>
      </c>
      <c r="AZ182" s="276">
        <f t="shared" si="77"/>
        <v>5.0443655496336071</v>
      </c>
      <c r="BA182" s="276">
        <f t="shared" si="77"/>
        <v>5.1349328210063474</v>
      </c>
      <c r="BB182" s="276">
        <f t="shared" si="77"/>
        <v>5.2250811599207294</v>
      </c>
      <c r="BC182" s="276">
        <f t="shared" si="77"/>
        <v>5.3148175512348104</v>
      </c>
      <c r="BD182" s="276">
        <f t="shared" si="77"/>
        <v>5.4041478787515658</v>
      </c>
      <c r="BE182" s="276">
        <f t="shared" si="77"/>
        <v>5.4930771222623882</v>
      </c>
      <c r="BF182" s="276">
        <f t="shared" si="77"/>
        <v>5.5816095223338973</v>
      </c>
      <c r="BG182" s="276">
        <f t="shared" si="77"/>
        <v>5.6697487177628254</v>
      </c>
      <c r="BH182" s="276">
        <f t="shared" si="77"/>
        <v>5.7574978599560405</v>
      </c>
      <c r="BI182" s="276">
        <f t="shared" si="77"/>
        <v>5.8448597078883182</v>
      </c>
      <c r="BJ182" s="276" t="e">
        <f t="shared" si="77"/>
        <v>#REF!</v>
      </c>
      <c r="BK182" s="276" t="e">
        <f t="shared" si="77"/>
        <v>#REF!</v>
      </c>
      <c r="BL182" s="276" t="e">
        <f t="shared" si="77"/>
        <v>#REF!</v>
      </c>
      <c r="BM182" s="276" t="e">
        <f t="shared" si="77"/>
        <v>#REF!</v>
      </c>
      <c r="BN182" s="276" t="e">
        <f t="shared" si="77"/>
        <v>#REF!</v>
      </c>
      <c r="BO182" s="276" t="e">
        <f t="shared" si="77"/>
        <v>#REF!</v>
      </c>
      <c r="BP182" s="276" t="e">
        <f t="shared" si="77"/>
        <v>#REF!</v>
      </c>
      <c r="BQ182" s="276" t="e">
        <f t="shared" ref="BQ182:CX182" si="78">SUM(BQ178:BQ181)</f>
        <v>#REF!</v>
      </c>
      <c r="BR182" s="276" t="e">
        <f t="shared" si="78"/>
        <v>#REF!</v>
      </c>
      <c r="BS182" s="276" t="e">
        <f t="shared" si="78"/>
        <v>#REF!</v>
      </c>
      <c r="BT182" s="276" t="e">
        <f t="shared" si="78"/>
        <v>#REF!</v>
      </c>
      <c r="BU182" s="276" t="e">
        <f t="shared" si="78"/>
        <v>#REF!</v>
      </c>
      <c r="BV182" s="276" t="e">
        <f t="shared" si="78"/>
        <v>#REF!</v>
      </c>
      <c r="BW182" s="276" t="e">
        <f t="shared" si="78"/>
        <v>#REF!</v>
      </c>
      <c r="BX182" s="276" t="e">
        <f t="shared" si="78"/>
        <v>#REF!</v>
      </c>
      <c r="BY182" s="276" t="e">
        <f t="shared" si="78"/>
        <v>#REF!</v>
      </c>
      <c r="BZ182" s="276" t="e">
        <f t="shared" si="78"/>
        <v>#REF!</v>
      </c>
      <c r="CA182" s="276" t="e">
        <f t="shared" si="78"/>
        <v>#REF!</v>
      </c>
      <c r="CB182" s="276" t="e">
        <f t="shared" si="78"/>
        <v>#REF!</v>
      </c>
      <c r="CC182" s="276" t="e">
        <f t="shared" si="78"/>
        <v>#REF!</v>
      </c>
      <c r="CD182" s="276" t="e">
        <f t="shared" si="78"/>
        <v>#REF!</v>
      </c>
      <c r="CE182" s="276" t="e">
        <f t="shared" si="78"/>
        <v>#REF!</v>
      </c>
      <c r="CF182" s="276" t="e">
        <f t="shared" si="78"/>
        <v>#REF!</v>
      </c>
      <c r="CG182" s="276" t="e">
        <f t="shared" si="78"/>
        <v>#REF!</v>
      </c>
      <c r="CH182" s="276" t="e">
        <f t="shared" si="78"/>
        <v>#REF!</v>
      </c>
      <c r="CI182" s="276" t="e">
        <f t="shared" si="78"/>
        <v>#REF!</v>
      </c>
      <c r="CJ182" s="276" t="e">
        <f t="shared" si="78"/>
        <v>#REF!</v>
      </c>
      <c r="CK182" s="276" t="e">
        <f t="shared" si="78"/>
        <v>#REF!</v>
      </c>
      <c r="CL182" s="276" t="e">
        <f t="shared" si="78"/>
        <v>#REF!</v>
      </c>
      <c r="CM182" s="276" t="e">
        <f t="shared" si="78"/>
        <v>#REF!</v>
      </c>
      <c r="CN182" s="276" t="e">
        <f t="shared" si="78"/>
        <v>#REF!</v>
      </c>
      <c r="CO182" s="276" t="e">
        <f t="shared" si="78"/>
        <v>#REF!</v>
      </c>
      <c r="CP182" s="276" t="e">
        <f t="shared" si="78"/>
        <v>#REF!</v>
      </c>
      <c r="CQ182" s="276" t="e">
        <f t="shared" si="78"/>
        <v>#REF!</v>
      </c>
      <c r="CR182" s="276" t="e">
        <f t="shared" si="78"/>
        <v>#REF!</v>
      </c>
      <c r="CS182" s="276" t="e">
        <f t="shared" si="78"/>
        <v>#REF!</v>
      </c>
      <c r="CT182" s="276" t="e">
        <f t="shared" si="78"/>
        <v>#REF!</v>
      </c>
      <c r="CU182" s="276" t="e">
        <f t="shared" si="78"/>
        <v>#REF!</v>
      </c>
      <c r="CV182" s="276" t="e">
        <f t="shared" si="78"/>
        <v>#REF!</v>
      </c>
      <c r="CW182" s="276" t="e">
        <f t="shared" si="78"/>
        <v>#REF!</v>
      </c>
      <c r="CX182" s="276" t="e">
        <f t="shared" si="78"/>
        <v>#REF!</v>
      </c>
      <c r="CY182" s="276"/>
      <c r="CZ182" s="276"/>
      <c r="DA182" s="276"/>
      <c r="DB182" s="276"/>
      <c r="DC182" s="276"/>
      <c r="DD182" s="276"/>
      <c r="DE182" s="276"/>
      <c r="DF182" s="276"/>
      <c r="DG182" s="276"/>
      <c r="DH182" s="276"/>
      <c r="DI182" s="276"/>
      <c r="DJ182" s="276"/>
      <c r="DK182" s="276"/>
      <c r="DL182" s="276"/>
      <c r="DM182" s="276"/>
      <c r="DN182" s="276"/>
      <c r="DO182" s="276"/>
      <c r="DP182" s="276"/>
      <c r="DQ182" s="276"/>
      <c r="DR182" s="276"/>
    </row>
    <row r="184" spans="1:122" s="263" customFormat="1">
      <c r="A184" s="262"/>
      <c r="N184" s="264"/>
      <c r="O184" s="264"/>
      <c r="P184" s="264"/>
      <c r="Q184" s="264"/>
      <c r="R184" s="264"/>
      <c r="S184" s="264"/>
      <c r="T184" s="264"/>
      <c r="U184" s="264"/>
      <c r="V184" s="2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topLeftCell="A94" zoomScale="55" zoomScaleNormal="55" workbookViewId="0">
      <selection activeCell="X31" sqref="X31"/>
    </sheetView>
  </sheetViews>
  <sheetFormatPr defaultRowHeight="12.7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A71"/>
  <sheetViews>
    <sheetView workbookViewId="0">
      <selection activeCell="C74" sqref="C74"/>
    </sheetView>
  </sheetViews>
  <sheetFormatPr defaultRowHeight="16.5"/>
  <cols>
    <col min="1" max="16384" width="9.140625" style="65"/>
  </cols>
  <sheetData>
    <row r="1" spans="1:1">
      <c r="A1" s="64" t="s">
        <v>184</v>
      </c>
    </row>
    <row r="3" spans="1:1">
      <c r="A3" s="65" t="s">
        <v>286</v>
      </c>
    </row>
    <row r="5" spans="1:1">
      <c r="A5" s="65" t="s">
        <v>217</v>
      </c>
    </row>
    <row r="6" spans="1:1">
      <c r="A6" s="65" t="s">
        <v>300</v>
      </c>
    </row>
    <row r="8" spans="1:1">
      <c r="A8" s="65" t="s">
        <v>218</v>
      </c>
    </row>
    <row r="10" spans="1:1">
      <c r="A10" s="65" t="s">
        <v>219</v>
      </c>
    </row>
    <row r="12" spans="1:1">
      <c r="A12" s="65" t="s">
        <v>350</v>
      </c>
    </row>
    <row r="14" spans="1:1">
      <c r="A14" s="65" t="s">
        <v>287</v>
      </c>
    </row>
    <row r="15" spans="1:1">
      <c r="A15" s="65" t="s">
        <v>351</v>
      </c>
    </row>
    <row r="16" spans="1:1">
      <c r="A16" s="65" t="s">
        <v>168</v>
      </c>
    </row>
    <row r="17" spans="1:1">
      <c r="A17" s="65" t="s">
        <v>169</v>
      </c>
    </row>
    <row r="19" spans="1:1">
      <c r="A19" s="65" t="s">
        <v>288</v>
      </c>
    </row>
    <row r="20" spans="1:1">
      <c r="A20" s="65" t="s">
        <v>115</v>
      </c>
    </row>
    <row r="21" spans="1:1">
      <c r="A21" s="65" t="s">
        <v>170</v>
      </c>
    </row>
    <row r="22" spans="1:1">
      <c r="A22" s="65" t="s">
        <v>171</v>
      </c>
    </row>
    <row r="23" spans="1:1">
      <c r="A23" s="65" t="s">
        <v>172</v>
      </c>
    </row>
    <row r="25" spans="1:1">
      <c r="A25" s="65" t="s">
        <v>289</v>
      </c>
    </row>
    <row r="26" spans="1:1">
      <c r="A26" s="65" t="s">
        <v>116</v>
      </c>
    </row>
    <row r="27" spans="1:1">
      <c r="A27" s="65" t="s">
        <v>117</v>
      </c>
    </row>
    <row r="29" spans="1:1">
      <c r="A29" s="65" t="s">
        <v>220</v>
      </c>
    </row>
    <row r="31" spans="1:1">
      <c r="A31" s="65" t="s">
        <v>118</v>
      </c>
    </row>
    <row r="32" spans="1:1">
      <c r="A32" s="65" t="s">
        <v>290</v>
      </c>
    </row>
    <row r="33" spans="1:1">
      <c r="A33" s="65" t="s">
        <v>119</v>
      </c>
    </row>
    <row r="34" spans="1:1">
      <c r="A34" s="65" t="s">
        <v>120</v>
      </c>
    </row>
    <row r="35" spans="1:1">
      <c r="A35" s="65" t="s">
        <v>121</v>
      </c>
    </row>
    <row r="37" spans="1:1">
      <c r="A37" s="65" t="s">
        <v>122</v>
      </c>
    </row>
    <row r="39" spans="1:1">
      <c r="A39" s="65" t="s">
        <v>123</v>
      </c>
    </row>
    <row r="40" spans="1:1">
      <c r="A40" s="65" t="s">
        <v>291</v>
      </c>
    </row>
    <row r="42" spans="1:1">
      <c r="A42" s="65" t="s">
        <v>173</v>
      </c>
    </row>
    <row r="43" spans="1:1">
      <c r="A43" s="65" t="s">
        <v>187</v>
      </c>
    </row>
    <row r="44" spans="1:1">
      <c r="A44" s="65" t="s">
        <v>174</v>
      </c>
    </row>
    <row r="45" spans="1:1">
      <c r="A45" s="65" t="s">
        <v>176</v>
      </c>
    </row>
    <row r="46" spans="1:1">
      <c r="A46" s="65" t="s">
        <v>177</v>
      </c>
    </row>
    <row r="48" spans="1:1">
      <c r="A48" s="65" t="s">
        <v>301</v>
      </c>
    </row>
    <row r="49" spans="1:1">
      <c r="A49" s="65" t="s">
        <v>302</v>
      </c>
    </row>
    <row r="51" spans="1:1">
      <c r="A51" s="64" t="s">
        <v>303</v>
      </c>
    </row>
    <row r="52" spans="1:1">
      <c r="A52" s="64"/>
    </row>
    <row r="53" spans="1:1">
      <c r="A53" s="65" t="s">
        <v>178</v>
      </c>
    </row>
    <row r="54" spans="1:1">
      <c r="A54" s="65" t="s">
        <v>179</v>
      </c>
    </row>
    <row r="55" spans="1:1">
      <c r="A55" s="65" t="s">
        <v>180</v>
      </c>
    </row>
    <row r="56" spans="1:1">
      <c r="A56" s="65" t="s">
        <v>181</v>
      </c>
    </row>
    <row r="57" spans="1:1">
      <c r="A57" s="65" t="s">
        <v>182</v>
      </c>
    </row>
    <row r="59" spans="1:1">
      <c r="A59" s="65" t="s">
        <v>304</v>
      </c>
    </row>
    <row r="60" spans="1:1">
      <c r="A60" s="65" t="s">
        <v>124</v>
      </c>
    </row>
    <row r="62" spans="1:1">
      <c r="A62" s="65" t="s">
        <v>305</v>
      </c>
    </row>
    <row r="64" spans="1:1">
      <c r="A64" s="64" t="s">
        <v>344</v>
      </c>
    </row>
    <row r="66" spans="1:1">
      <c r="A66" s="65" t="s">
        <v>345</v>
      </c>
    </row>
    <row r="67" spans="1:1">
      <c r="A67" s="65" t="s">
        <v>346</v>
      </c>
    </row>
    <row r="69" spans="1:1">
      <c r="A69" s="65" t="s">
        <v>347</v>
      </c>
    </row>
    <row r="71" spans="1:1" ht="18.75">
      <c r="A71" s="32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Base</vt:lpstr>
      <vt:lpstr>Miu</vt:lpstr>
      <vt:lpstr>Tax</vt:lpstr>
      <vt:lpstr>LimT</vt:lpstr>
      <vt:lpstr>Copen</vt:lpstr>
      <vt:lpstr>Copenrich</vt:lpstr>
      <vt:lpstr>graphs</vt:lpstr>
      <vt:lpstr>How to Solve</vt:lpstr>
      <vt:lpstr>Release notes</vt:lpstr>
    </vt:vector>
  </TitlesOfParts>
  <Company>Yale University Department of Economics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EK</cp:lastModifiedBy>
  <cp:lastPrinted>2010-08-23T20:08:58Z</cp:lastPrinted>
  <dcterms:created xsi:type="dcterms:W3CDTF">1999-01-07T15:40:04Z</dcterms:created>
  <dcterms:modified xsi:type="dcterms:W3CDTF">2013-02-26T16:08:10Z</dcterms:modified>
</cp:coreProperties>
</file>