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3"/>
  <workbookPr/>
  <mc:AlternateContent xmlns:mc="http://schemas.openxmlformats.org/markup-compatibility/2006">
    <mc:Choice Requires="x15">
      <x15ac:absPath xmlns:x15ac="http://schemas.microsoft.com/office/spreadsheetml/2010/11/ac" url="https://d.docs.live.net/2eb24c32fa552e2d/Data Analyst Path/Analyst Builder/Data Analytics/Projects/Financial Modeling Projects/Costco Project/"/>
    </mc:Choice>
  </mc:AlternateContent>
  <xr:revisionPtr revIDLastSave="1736" documentId="8_{DD23497D-3EC1-4E45-BDF2-03D719928A33}" xr6:coauthVersionLast="47" xr6:coauthVersionMax="47" xr10:uidLastSave="{5D058C96-0BDE-4346-81B6-4F8AE8F505AA}"/>
  <bookViews>
    <workbookView xWindow="-28920" yWindow="-120" windowWidth="29040" windowHeight="15720" xr2:uid="{367F0AFE-EC4E-4E93-B0BA-BDB702BEF4B7}"/>
  </bookViews>
  <sheets>
    <sheet name="Dashboard" sheetId="6" r:id="rId1"/>
    <sheet name="Dashboard Info" sheetId="8" state="hidden" r:id="rId2"/>
    <sheet name="Financial Ratios" sheetId="5" r:id="rId3"/>
    <sheet name="Adjusted Income Statement" sheetId="7" r:id="rId4"/>
    <sheet name="Income Statement" sheetId="2" r:id="rId5"/>
    <sheet name="Balance Sheet" sheetId="3" r:id="rId6"/>
    <sheet name="Cash Flow Statement" sheetId="4" r:id="rId7"/>
  </sheets>
  <definedNames>
    <definedName name="Slicer_Year1">#N/A</definedName>
  </definedNames>
  <calcPr calcId="191029"/>
  <pivotCaches>
    <pivotCache cacheId="69" r:id="rId8"/>
    <pivotCache cacheId="73" r:id="rId9"/>
    <pivotCache cacheId="86"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4" l="1"/>
  <c r="D36" i="4"/>
  <c r="B36" i="4"/>
  <c r="C23" i="4"/>
  <c r="D23" i="4"/>
  <c r="B23" i="4"/>
  <c r="C10" i="4"/>
  <c r="D10" i="4"/>
  <c r="B10" i="4"/>
  <c r="D26" i="8"/>
  <c r="D27" i="8"/>
  <c r="D28" i="8"/>
  <c r="C35" i="8"/>
  <c r="C34" i="8"/>
  <c r="C33" i="8"/>
  <c r="B35" i="8"/>
  <c r="D35" i="8" s="1"/>
  <c r="B34" i="8"/>
  <c r="D34" i="8" s="1"/>
  <c r="B33" i="8"/>
  <c r="D33" i="8" s="1"/>
  <c r="C28" i="8"/>
  <c r="C27" i="8"/>
  <c r="C26" i="8"/>
  <c r="B28" i="8"/>
  <c r="B27" i="8"/>
  <c r="B26" i="8"/>
  <c r="A27" i="8"/>
  <c r="A28" i="8"/>
  <c r="A26" i="8"/>
  <c r="C13" i="8"/>
  <c r="D13" i="8"/>
  <c r="B13" i="8"/>
  <c r="C31" i="3"/>
  <c r="D14" i="5" s="1"/>
  <c r="H21" i="8"/>
  <c r="H20" i="8"/>
  <c r="H19" i="8"/>
  <c r="G21" i="8"/>
  <c r="G20" i="8"/>
  <c r="G19" i="8"/>
  <c r="F21" i="8"/>
  <c r="F20" i="8"/>
  <c r="F19" i="8"/>
  <c r="E21" i="8"/>
  <c r="E20" i="8"/>
  <c r="E19" i="8"/>
  <c r="D21" i="8"/>
  <c r="D20" i="8"/>
  <c r="D19" i="8"/>
  <c r="C21" i="8"/>
  <c r="C20" i="8"/>
  <c r="C19" i="8"/>
  <c r="B21" i="8"/>
  <c r="B20" i="8"/>
  <c r="B19" i="8"/>
  <c r="D9" i="5"/>
  <c r="E15" i="5"/>
  <c r="F15" i="5"/>
  <c r="D15" i="5"/>
  <c r="E19" i="5"/>
  <c r="F19" i="5"/>
  <c r="D19" i="5"/>
  <c r="E18" i="5"/>
  <c r="F18" i="5"/>
  <c r="D18" i="5"/>
  <c r="F14" i="5"/>
  <c r="E14" i="5"/>
  <c r="E11" i="5"/>
  <c r="F11" i="5"/>
  <c r="D11" i="5"/>
  <c r="E10" i="5"/>
  <c r="F10" i="5"/>
  <c r="D10" i="5"/>
  <c r="E9" i="5"/>
  <c r="F9" i="5"/>
  <c r="C13" i="7"/>
  <c r="D13" i="7"/>
  <c r="C14" i="7"/>
  <c r="D14" i="7"/>
  <c r="B14" i="7"/>
  <c r="B13" i="7"/>
  <c r="C12" i="7"/>
  <c r="D12" i="7"/>
  <c r="B12" i="7"/>
  <c r="C10" i="7"/>
  <c r="D10" i="7"/>
  <c r="B10" i="7"/>
  <c r="C9" i="7"/>
  <c r="D9" i="7"/>
  <c r="B9" i="7"/>
  <c r="C8" i="7"/>
  <c r="D8" i="7"/>
  <c r="B8" i="7"/>
  <c r="C7" i="7"/>
  <c r="D7" i="7"/>
  <c r="B7" i="7"/>
  <c r="C6" i="7"/>
  <c r="D6" i="7"/>
  <c r="B6" i="7"/>
  <c r="C11" i="7"/>
  <c r="D11" i="7"/>
  <c r="B11" i="7"/>
  <c r="C5" i="7"/>
  <c r="D5" i="7"/>
  <c r="B5" i="7"/>
  <c r="E8" i="5"/>
  <c r="F8" i="5"/>
  <c r="D8" i="5"/>
  <c r="E5" i="5"/>
  <c r="F5" i="5"/>
  <c r="D5" i="5"/>
  <c r="E40" i="3"/>
  <c r="D40" i="3"/>
  <c r="C40" i="3"/>
  <c r="D31" i="3"/>
  <c r="D25" i="3"/>
  <c r="E25" i="3"/>
  <c r="E31" i="3" s="1"/>
  <c r="C25" i="3"/>
  <c r="D15" i="3"/>
  <c r="E9" i="3"/>
  <c r="E15" i="3" s="1"/>
  <c r="D9" i="3"/>
  <c r="E4" i="5" s="1"/>
  <c r="C9" i="3"/>
  <c r="C15" i="3" s="1"/>
  <c r="C23" i="2"/>
  <c r="B23" i="2"/>
  <c r="C13" i="2"/>
  <c r="B13" i="2"/>
  <c r="C7" i="2"/>
  <c r="B7" i="2"/>
  <c r="C6" i="2"/>
  <c r="C12" i="2" s="1"/>
  <c r="D6" i="2"/>
  <c r="D12" i="2" s="1"/>
  <c r="B6" i="2"/>
  <c r="B12" i="2" s="1"/>
  <c r="D42" i="3" l="1"/>
  <c r="C42" i="3"/>
  <c r="E42" i="3"/>
  <c r="F4" i="5"/>
  <c r="D4" i="5"/>
</calcChain>
</file>

<file path=xl/sharedStrings.xml><?xml version="1.0" encoding="utf-8"?>
<sst xmlns="http://schemas.openxmlformats.org/spreadsheetml/2006/main" count="305" uniqueCount="189">
  <si>
    <t>Total revenue</t>
  </si>
  <si>
    <t> </t>
  </si>
  <si>
    <t>REVENUE</t>
  </si>
  <si>
    <t>Membership fees</t>
  </si>
  <si>
    <t>Net sales</t>
  </si>
  <si>
    <t>Diluted</t>
  </si>
  <si>
    <t>Basic</t>
  </si>
  <si>
    <t>Shares used in calculation (000's)</t>
  </si>
  <si>
    <t>NET INCOME PER COMMON SHARE ATTRIBUTABLE TO COSTCO:</t>
  </si>
  <si>
    <t>NET INCOME ATTRIBUTABLE TO COSTCO</t>
  </si>
  <si>
    <t>Net income attributable to noncontrolling interests</t>
  </si>
  <si>
    <t>Net income including noncontrolling interests</t>
  </si>
  <si>
    <t>Provision for income taxes</t>
  </si>
  <si>
    <t>INCOME BEFORE INCOME TAXES</t>
  </si>
  <si>
    <t>Interest income and other, net</t>
  </si>
  <si>
    <t>Interest expense</t>
  </si>
  <si>
    <t>OTHER INCOME (EXPENSE)</t>
  </si>
  <si>
    <t>Operating income</t>
  </si>
  <si>
    <t>Selling, general and administrative</t>
  </si>
  <si>
    <t>Merchandise costs</t>
  </si>
  <si>
    <t>OPERATING EXPENSES</t>
  </si>
  <si>
    <t>Aug. 28, 2022</t>
  </si>
  <si>
    <t>Sep. 03, 2023</t>
  </si>
  <si>
    <t>Sep. 01, 2024</t>
  </si>
  <si>
    <t>12 Months Ended</t>
  </si>
  <si>
    <t>Consolidated Statements Of Income - USD ($) shares in Thousands, $ in Millions</t>
  </si>
  <si>
    <t>[1] Net of unamortized debt discounts and issuance costs.</t>
  </si>
  <si>
    <t>TOTAL LIABILITIES AND EQUITY</t>
  </si>
  <si>
    <t>TOTAL EQUITY</t>
  </si>
  <si>
    <t>Retained earnings</t>
  </si>
  <si>
    <t>Accumulated other comprehensive loss</t>
  </si>
  <si>
    <t>Additional paid-in capital</t>
  </si>
  <si>
    <t>Common Stock $.005 par value; 900,000,000 shares authorized; 443,126,000 and 442,793,000 shares issued and outstanding</t>
  </si>
  <si>
    <t>Preferred stock $.005 par value; 100,000,000 shares authorized; no shares issued and outstanding</t>
  </si>
  <si>
    <t>EQUITY</t>
  </si>
  <si>
    <t>TOTAL LIABILITIES</t>
  </si>
  <si>
    <t>Other long-term liabilities</t>
  </si>
  <si>
    <t>Long-term operating lease liabilities</t>
  </si>
  <si>
    <t>Long-term debt, excluding current portion</t>
  </si>
  <si>
    <t>OTHER LIABILITIES</t>
  </si>
  <si>
    <t>Total current liabilities</t>
  </si>
  <si>
    <t>Other current liabilities</t>
  </si>
  <si>
    <t>[1]</t>
  </si>
  <si>
    <t>Current portion of long-term debt</t>
  </si>
  <si>
    <t>Deferred membership fees</t>
  </si>
  <si>
    <t>Accrued member rewards</t>
  </si>
  <si>
    <t>Accrued salaries and benefits</t>
  </si>
  <si>
    <t>Accounts payable</t>
  </si>
  <si>
    <t>CURRENT LIABILITIES</t>
  </si>
  <si>
    <t>Other long-term assets</t>
  </si>
  <si>
    <t>Operating lease right-of-use assets</t>
  </si>
  <si>
    <t>Property and equipment, net</t>
  </si>
  <si>
    <t>OTHER ASSETS</t>
  </si>
  <si>
    <t>Total current assets</t>
  </si>
  <si>
    <t>Other current assets</t>
  </si>
  <si>
    <t>Merchandise inventories</t>
  </si>
  <si>
    <t>Receivables, net</t>
  </si>
  <si>
    <t>Short-term investments</t>
  </si>
  <si>
    <t>Cash and cash equivalents</t>
  </si>
  <si>
    <t>CURRENT ASSETS</t>
  </si>
  <si>
    <t>Consolidated Balance Sheets - USD ($) $ in Millions</t>
  </si>
  <si>
    <t>Capital expenditures included in liabilities</t>
  </si>
  <si>
    <t>Cash dividend declared, but not yet paid</t>
  </si>
  <si>
    <t>SUPPLEMENTAL DISCLOSURE OF NON-CASH ACTIVITIES:</t>
  </si>
  <si>
    <t>Income taxes paid, net</t>
  </si>
  <si>
    <t>Interest</t>
  </si>
  <si>
    <t>SUPPLEMENTAL DISCLOSURE OF CASH FLOW INFORMATION:</t>
  </si>
  <si>
    <t>CASH AND CASH EQUIVALENTS END OF YEAR</t>
  </si>
  <si>
    <t>CASH AND CASH EQUIVALENTS BEGINNING OF YEAR</t>
  </si>
  <si>
    <t>Net change in cash and cash equivalents</t>
  </si>
  <si>
    <t>EFFECT OF EXCHANGE RATE CHANGES ON CASH AND CASH EQUIVALENTS</t>
  </si>
  <si>
    <t>Acquisition of noncontrolling interest</t>
  </si>
  <si>
    <t>Dividend to noncontrolling interest</t>
  </si>
  <si>
    <t>Financing lease payments and other financing activities, net</t>
  </si>
  <si>
    <t>Cash dividend payments</t>
  </si>
  <si>
    <t>Repurchases of common stock</t>
  </si>
  <si>
    <t>Tax withholdings on stock-based awards</t>
  </si>
  <si>
    <t>Proceeds from issuance of long-term debt</t>
  </si>
  <si>
    <t>Repayments of long-term debt</t>
  </si>
  <si>
    <t>Proceeds from short-term borrowings</t>
  </si>
  <si>
    <t>Repayments of short-term borrowings</t>
  </si>
  <si>
    <t>CASH FLOWS FROM FINANCING ACTIVITIES</t>
  </si>
  <si>
    <t>Net cash used in investing activities</t>
  </si>
  <si>
    <t>Other investing activities, net</t>
  </si>
  <si>
    <t>Additions to property and equipment</t>
  </si>
  <si>
    <t>Maturities and sales of short-term investments</t>
  </si>
  <si>
    <t>Purchases of short-term investments</t>
  </si>
  <si>
    <t>CASH FLOWS FROM INVESTING ACTIVITIES</t>
  </si>
  <si>
    <t>Net cash provided by operating activities</t>
  </si>
  <si>
    <t>Other operating assets and liabilities, net</t>
  </si>
  <si>
    <t>Changes in operating assets and liabilities:</t>
  </si>
  <si>
    <t>Impairment of assets and other non-cash operating activities, net</t>
  </si>
  <si>
    <t>Stock-based compensation</t>
  </si>
  <si>
    <t>Non-cash lease expense</t>
  </si>
  <si>
    <t>Depreciation and amortization</t>
  </si>
  <si>
    <t>Adjustments to reconcile net income including noncontrolling interests to net cash provided by operating activities:</t>
  </si>
  <si>
    <t>CASH FLOWS FROM OPERATING ACTIVITIES</t>
  </si>
  <si>
    <t>Consolidated Statements Of Cash Flows - USD ($) $ in Millions</t>
  </si>
  <si>
    <t>ASSETS</t>
  </si>
  <si>
    <t>LIABILITIES AND STOCKHOLDERS' EQUITY</t>
  </si>
  <si>
    <t>Profitability Ratios</t>
  </si>
  <si>
    <t>TOTAL ASSETS</t>
  </si>
  <si>
    <t>Growth Rate</t>
  </si>
  <si>
    <t>N/A</t>
  </si>
  <si>
    <t>Financial Ratios</t>
  </si>
  <si>
    <t>Liquidity Ratios</t>
  </si>
  <si>
    <t>Current Ratio</t>
  </si>
  <si>
    <t>Quick Ratio</t>
  </si>
  <si>
    <t>Gross Profit Margin</t>
  </si>
  <si>
    <t>Net Profit Margin</t>
  </si>
  <si>
    <t>Return on Assets</t>
  </si>
  <si>
    <t>Return on Equity</t>
  </si>
  <si>
    <t>Formula</t>
  </si>
  <si>
    <t>Total Current Assets / Total Current Liabilities</t>
  </si>
  <si>
    <t>(Cash + Receivables) / Total Current Liabilities</t>
  </si>
  <si>
    <t>(Gross Profit / Revenue) * 100</t>
  </si>
  <si>
    <t>(Net Income / Revenue) * 100</t>
  </si>
  <si>
    <t>(Net Income / Total Assets) * 100</t>
  </si>
  <si>
    <t>(Net Income / Shareholders' Equity) * 100</t>
  </si>
  <si>
    <t>Solvency Ratios</t>
  </si>
  <si>
    <t>Debt to Equity Ratio</t>
  </si>
  <si>
    <t>Total Liabilities / Shareholders' Equity</t>
  </si>
  <si>
    <t>Interest Coverage Ratio</t>
  </si>
  <si>
    <t>Operating Income / Interest Expense</t>
  </si>
  <si>
    <t>Efficiency Ratios</t>
  </si>
  <si>
    <t>Asset Turnover Ratio</t>
  </si>
  <si>
    <t>Inventory Turnover Ratio</t>
  </si>
  <si>
    <t>Revenue / Total Assets</t>
  </si>
  <si>
    <t>COGS / Inventory</t>
  </si>
  <si>
    <t>Purpose</t>
  </si>
  <si>
    <t>Shows how quickly Costco sells its inventory. Higher is better.</t>
  </si>
  <si>
    <t>Measures how efficiently Costco uses its assets to generate sales.</t>
  </si>
  <si>
    <t>Measures Costco’s ability to cover short-term debts. A ratio &gt;1 is ideal.</t>
  </si>
  <si>
    <t>More strict than Current Ratio; excludes inventory.</t>
  </si>
  <si>
    <t>Shows how much profit Costco makes after deducting merchandise costs.</t>
  </si>
  <si>
    <t>Measures how much of Costco’s revenue actually becomes profit.</t>
  </si>
  <si>
    <t>Measures how efficiently Costco uses assets to generate profit.</t>
  </si>
  <si>
    <t>Shows how much return investors get on their equity.</t>
  </si>
  <si>
    <t>Compares Costco’s debt vs. owner financing. A lower ratio is safer.</t>
  </si>
  <si>
    <t>Measures Costco’s ability to pay interest on debt. Higher is better.</t>
  </si>
  <si>
    <t>Noncontrolling interests</t>
  </si>
  <si>
    <t>Costco Wholesale Corp</t>
  </si>
  <si>
    <t>Income Statement</t>
  </si>
  <si>
    <t>For Year Ended Sep. 01, 2024</t>
  </si>
  <si>
    <t>Total Revenue</t>
  </si>
  <si>
    <t>Cost of Good Sold (COGS)</t>
  </si>
  <si>
    <t>Gross Profit (Revenue - COGS)</t>
  </si>
  <si>
    <t>Selling, General &amp; Admin Expenses (SG&amp;A)</t>
  </si>
  <si>
    <t>Operating Income (EBIT)(Gross Profit - SG&amp;A)</t>
  </si>
  <si>
    <t>Interest Expense</t>
  </si>
  <si>
    <t>Interest &amp; Other Income (Net)</t>
  </si>
  <si>
    <t>Income Before Taxes (EBT) (EBIT - Interest Expense + Other Income)</t>
  </si>
  <si>
    <t>Provision for Income Taxes</t>
  </si>
  <si>
    <t>Net Income (EBT - Taxes)</t>
  </si>
  <si>
    <t>Category</t>
  </si>
  <si>
    <t>Total Revenue ($M)</t>
  </si>
  <si>
    <t>Gross Profit ($M)</t>
  </si>
  <si>
    <t>Operating Income ($M)</t>
  </si>
  <si>
    <t>Net Income ($M)</t>
  </si>
  <si>
    <t>Debt-to-Equity Ratio</t>
  </si>
  <si>
    <t>Net Profit Margin (%)</t>
  </si>
  <si>
    <t>2024</t>
  </si>
  <si>
    <t>2023</t>
  </si>
  <si>
    <t>2022</t>
  </si>
  <si>
    <t>Row Labels</t>
  </si>
  <si>
    <t>Grand Total</t>
  </si>
  <si>
    <t>Column Labels</t>
  </si>
  <si>
    <t>Year</t>
  </si>
  <si>
    <t>Sum</t>
  </si>
  <si>
    <t>Average</t>
  </si>
  <si>
    <t>Running Total</t>
  </si>
  <si>
    <t>Count</t>
  </si>
  <si>
    <t>Summary Metrics</t>
  </si>
  <si>
    <t>Debt to Equity Ratio (Broad)</t>
  </si>
  <si>
    <t>Debt to Equity Ratio (Standard)</t>
  </si>
  <si>
    <t>Debt vs Equity Structure</t>
  </si>
  <si>
    <t>Revenue</t>
  </si>
  <si>
    <t>Net Sales ($M)</t>
  </si>
  <si>
    <t>Membership Fees ($M)</t>
  </si>
  <si>
    <t>Sum of Net Sales ($M)</t>
  </si>
  <si>
    <t>Sum of TOTAL EQUITY</t>
  </si>
  <si>
    <t>Sum of TOTAL LIABILITIES</t>
  </si>
  <si>
    <t>Values</t>
  </si>
  <si>
    <t>Sum of Total Revenue ($M)2</t>
  </si>
  <si>
    <t>D/E Ratio</t>
  </si>
  <si>
    <t>Membership Fees (in Millions)</t>
  </si>
  <si>
    <t>Total Cash Flow from Operating Activities</t>
  </si>
  <si>
    <t>Total Cash Flow from Investing Activities</t>
  </si>
  <si>
    <t>Total Cash Flow from Financing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</si>
</sst>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quot;$ &quot;#,##0_);_(&quot;$ &quot;\(#,##0\)"/>
    <numFmt numFmtId="165" formatCode="_(&quot;$ &quot;#,##0.00_);_(&quot;$ &quot;\(#,##0.00\)"/>
    <numFmt numFmtId="180" formatCode="_(&quot;$&quot;* #,##0_);_(&quot;$&quot;* \(#,##0\);_(&quot;$&quot;* &quot;-&quot;??_);_(@_)"/>
    <numFmt numFmtId="182" formatCode="_(* #,##0_);_(* \(#,##0\);_(* &quot;-&quot;??_);_(@_)"/>
  </numFmts>
  <fonts count="12" x14ac:knownFonts="1">
    <font>
      <sz val="11"/>
      <color theme="1"/>
      <name val="Aptos Narrow"/>
      <family val="2"/>
      <scheme val="minor"/>
    </font>
    <font>
      <b/>
      <sz val="11"/>
      <color theme="1"/>
      <name val="Aptos Narrow"/>
      <family val="2"/>
      <scheme val="minor"/>
    </font>
    <font>
      <sz val="11"/>
      <name val="Calibri"/>
    </font>
    <font>
      <b/>
      <sz val="11"/>
      <name val="Calibri"/>
    </font>
    <font>
      <b/>
      <sz val="11"/>
      <name val="Calibri"/>
      <family val="2"/>
    </font>
    <font>
      <sz val="11"/>
      <name val="Calibri"/>
      <family val="2"/>
    </font>
    <font>
      <b/>
      <u/>
      <sz val="11"/>
      <name val="Calibri"/>
      <family val="2"/>
    </font>
    <font>
      <sz val="11"/>
      <color theme="1"/>
      <name val="Aptos Narrow"/>
      <family val="2"/>
      <scheme val="minor"/>
    </font>
    <font>
      <b/>
      <sz val="11"/>
      <color theme="0"/>
      <name val="Aptos Narrow"/>
      <family val="2"/>
      <scheme val="minor"/>
    </font>
    <font>
      <b/>
      <u/>
      <sz val="11"/>
      <color theme="1"/>
      <name val="Aptos Narrow"/>
      <family val="2"/>
      <scheme val="minor"/>
    </font>
    <font>
      <b/>
      <sz val="11"/>
      <name val="Aptos Narrow"/>
      <family val="2"/>
      <scheme val="minor"/>
    </font>
    <font>
      <sz val="11"/>
      <name val="Aptos Narrow"/>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E5E5E5"/>
        <bgColor indexed="64"/>
      </patternFill>
    </fill>
  </fills>
  <borders count="13">
    <border>
      <left/>
      <right/>
      <top/>
      <bottom/>
      <diagonal/>
    </border>
    <border>
      <left/>
      <right/>
      <top style="thin">
        <color indexed="64"/>
      </top>
      <bottom style="double">
        <color indexed="64"/>
      </bottom>
      <diagonal/>
    </border>
    <border>
      <left/>
      <right/>
      <top/>
      <bottom style="medium">
        <color indexed="64"/>
      </bottom>
      <diagonal/>
    </border>
    <border>
      <left/>
      <right/>
      <top/>
      <bottom style="thin">
        <color indexed="64"/>
      </bottom>
      <diagonal/>
    </border>
    <border>
      <left/>
      <right/>
      <top/>
      <bottom style="double">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diagonal/>
    </border>
    <border>
      <left style="thin">
        <color theme="4" tint="0.39997558519241921"/>
      </left>
      <right/>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
    <xf numFmtId="0" fontId="0" fillId="0" borderId="0"/>
    <xf numFmtId="43" fontId="7"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cellStyleXfs>
  <cellXfs count="102">
    <xf numFmtId="0" fontId="0" fillId="0" borderId="0" xfId="0"/>
    <xf numFmtId="164" fontId="2" fillId="0" borderId="0" xfId="0" applyNumberFormat="1" applyFont="1" applyAlignment="1">
      <alignment horizontal="right" vertical="top"/>
    </xf>
    <xf numFmtId="0" fontId="2" fillId="0" borderId="0" xfId="0" applyFont="1" applyAlignment="1">
      <alignment vertical="top" wrapText="1"/>
    </xf>
    <xf numFmtId="0" fontId="3" fillId="0" borderId="0" xfId="0" applyFont="1" applyAlignment="1">
      <alignment vertical="top" wrapText="1"/>
    </xf>
    <xf numFmtId="37" fontId="2" fillId="0" borderId="0" xfId="0" applyNumberFormat="1" applyFont="1" applyAlignment="1">
      <alignment horizontal="right" vertical="top"/>
    </xf>
    <xf numFmtId="165" fontId="2" fillId="0" borderId="0" xfId="0" applyNumberFormat="1" applyFont="1" applyAlignment="1">
      <alignment horizontal="right" vertical="top"/>
    </xf>
    <xf numFmtId="0" fontId="2" fillId="0" borderId="0" xfId="0" applyFont="1" applyAlignment="1">
      <alignment horizontal="center" vertical="center" wrapText="1"/>
    </xf>
    <xf numFmtId="0" fontId="4" fillId="0" borderId="1" xfId="0" applyFont="1" applyBorder="1" applyAlignment="1">
      <alignment vertical="top" wrapText="1"/>
    </xf>
    <xf numFmtId="0" fontId="1" fillId="0" borderId="1" xfId="0" applyFont="1" applyBorder="1"/>
    <xf numFmtId="0" fontId="4" fillId="0" borderId="0" xfId="0" applyFont="1" applyAlignment="1">
      <alignment vertical="top" wrapText="1"/>
    </xf>
    <xf numFmtId="0" fontId="1" fillId="0" borderId="0" xfId="0" applyFont="1"/>
    <xf numFmtId="0" fontId="5" fillId="0" borderId="0" xfId="0" applyFont="1" applyAlignment="1">
      <alignment vertical="top" wrapText="1"/>
    </xf>
    <xf numFmtId="37" fontId="5" fillId="0" borderId="0" xfId="0" applyNumberFormat="1" applyFont="1" applyAlignment="1">
      <alignment horizontal="right" vertical="top"/>
    </xf>
    <xf numFmtId="0" fontId="4" fillId="0" borderId="0" xfId="0" applyFont="1" applyAlignment="1">
      <alignment horizontal="left" vertical="top" wrapText="1" indent="1"/>
    </xf>
    <xf numFmtId="0" fontId="5"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center" vertical="top" wrapText="1"/>
    </xf>
    <xf numFmtId="0" fontId="2" fillId="0" borderId="0" xfId="0" applyFont="1" applyAlignment="1">
      <alignment horizontal="left" vertical="top" wrapText="1" indent="1"/>
    </xf>
    <xf numFmtId="0" fontId="4" fillId="0" borderId="0" xfId="0" applyFont="1" applyAlignment="1">
      <alignment horizontal="left" vertical="top" wrapText="1"/>
    </xf>
    <xf numFmtId="37" fontId="5" fillId="0" borderId="2" xfId="0" applyNumberFormat="1" applyFont="1" applyBorder="1" applyAlignment="1">
      <alignment horizontal="right" vertical="top"/>
    </xf>
    <xf numFmtId="164" fontId="5" fillId="0" borderId="0" xfId="0" applyNumberFormat="1" applyFont="1" applyAlignment="1">
      <alignment horizontal="right" vertical="top"/>
    </xf>
    <xf numFmtId="37" fontId="5" fillId="0" borderId="1" xfId="0" applyNumberFormat="1" applyFont="1" applyBorder="1" applyAlignment="1">
      <alignment horizontal="right" vertical="top"/>
    </xf>
    <xf numFmtId="164" fontId="5" fillId="0" borderId="1" xfId="0" applyNumberFormat="1" applyFont="1" applyBorder="1" applyAlignment="1">
      <alignment horizontal="right" vertical="top"/>
    </xf>
    <xf numFmtId="0" fontId="2" fillId="0" borderId="0" xfId="0" applyFont="1" applyAlignment="1">
      <alignment vertical="center" wrapText="1"/>
    </xf>
    <xf numFmtId="0" fontId="0" fillId="0" borderId="0" xfId="0" applyAlignment="1"/>
    <xf numFmtId="0" fontId="2" fillId="0" borderId="0" xfId="0" applyFont="1" applyAlignment="1">
      <alignment horizontal="centerContinuous" vertical="center" wrapText="1"/>
    </xf>
    <xf numFmtId="0" fontId="0" fillId="0" borderId="0" xfId="0" applyAlignment="1">
      <alignment horizontal="centerContinuous"/>
    </xf>
    <xf numFmtId="0" fontId="0" fillId="0" borderId="0" xfId="0" applyAlignment="1">
      <alignment horizontal="center"/>
    </xf>
    <xf numFmtId="0" fontId="3" fillId="0" borderId="0" xfId="0" applyFont="1" applyAlignment="1">
      <alignment vertical="center" wrapText="1"/>
    </xf>
    <xf numFmtId="0" fontId="0" fillId="0" borderId="0" xfId="0" applyAlignment="1">
      <alignment horizontal="left" indent="1"/>
    </xf>
    <xf numFmtId="37" fontId="2" fillId="0" borderId="3" xfId="0" applyNumberFormat="1" applyFont="1" applyBorder="1" applyAlignment="1">
      <alignment horizontal="right" vertical="top"/>
    </xf>
    <xf numFmtId="164" fontId="0" fillId="0" borderId="0" xfId="0" applyNumberFormat="1"/>
    <xf numFmtId="164" fontId="2" fillId="0" borderId="4" xfId="0" applyNumberFormat="1" applyFont="1" applyBorder="1" applyAlignment="1">
      <alignment horizontal="right" vertical="top"/>
    </xf>
    <xf numFmtId="37" fontId="2" fillId="0" borderId="4" xfId="0" applyNumberFormat="1" applyFont="1" applyBorder="1" applyAlignment="1">
      <alignment horizontal="right" vertical="top"/>
    </xf>
    <xf numFmtId="0" fontId="5" fillId="0" borderId="0" xfId="0" applyFont="1" applyAlignment="1">
      <alignment horizontal="left" vertical="top" wrapText="1"/>
    </xf>
    <xf numFmtId="10" fontId="2" fillId="0" borderId="0" xfId="3" applyNumberFormat="1" applyFont="1" applyAlignment="1">
      <alignment horizontal="right" vertical="top"/>
    </xf>
    <xf numFmtId="10" fontId="5" fillId="0" borderId="0" xfId="3" applyNumberFormat="1" applyFont="1" applyAlignment="1">
      <alignment horizontal="right" vertical="top"/>
    </xf>
    <xf numFmtId="0" fontId="0" fillId="0" borderId="0" xfId="0" applyAlignment="1">
      <alignment horizontal="left"/>
    </xf>
    <xf numFmtId="0" fontId="9" fillId="0" borderId="0" xfId="0" applyFont="1"/>
    <xf numFmtId="0" fontId="9" fillId="0" borderId="0" xfId="0" applyFont="1" applyAlignment="1">
      <alignment horizontal="left"/>
    </xf>
    <xf numFmtId="0" fontId="1" fillId="0" borderId="0" xfId="0" applyFont="1" applyAlignment="1">
      <alignment wrapText="1"/>
    </xf>
    <xf numFmtId="0" fontId="9" fillId="0" borderId="0" xfId="0" applyFont="1" applyAlignment="1">
      <alignment wrapText="1"/>
    </xf>
    <xf numFmtId="0" fontId="0" fillId="0" borderId="0" xfId="0" applyAlignment="1">
      <alignment horizontal="left" wrapText="1"/>
    </xf>
    <xf numFmtId="0" fontId="9" fillId="0" borderId="0" xfId="0" applyFont="1" applyAlignment="1">
      <alignment horizontal="left" wrapText="1"/>
    </xf>
    <xf numFmtId="0" fontId="0" fillId="0" borderId="0" xfId="0" applyAlignment="1">
      <alignment wrapText="1"/>
    </xf>
    <xf numFmtId="10" fontId="0" fillId="0" borderId="0" xfId="3" applyNumberFormat="1" applyFont="1"/>
    <xf numFmtId="37" fontId="0" fillId="0" borderId="0" xfId="0" applyNumberFormat="1" applyAlignment="1"/>
    <xf numFmtId="37" fontId="5" fillId="0" borderId="0" xfId="0" applyNumberFormat="1" applyFont="1" applyBorder="1" applyAlignment="1">
      <alignment horizontal="right" vertical="top"/>
    </xf>
    <xf numFmtId="2" fontId="0" fillId="0" borderId="0" xfId="3" applyNumberFormat="1" applyFont="1"/>
    <xf numFmtId="2" fontId="0" fillId="0" borderId="0" xfId="0" applyNumberFormat="1"/>
    <xf numFmtId="0" fontId="0" fillId="0" borderId="0" xfId="0" applyAlignment="1">
      <alignment horizontal="left" vertical="center" indent="3"/>
    </xf>
    <xf numFmtId="0" fontId="0" fillId="0" borderId="2" xfId="0" applyBorder="1"/>
    <xf numFmtId="182" fontId="0" fillId="0" borderId="0" xfId="0" applyNumberFormat="1"/>
    <xf numFmtId="37" fontId="0" fillId="0" borderId="0" xfId="1" applyNumberFormat="1" applyFont="1"/>
    <xf numFmtId="37" fontId="0" fillId="0" borderId="0" xfId="0" applyNumberFormat="1"/>
    <xf numFmtId="39" fontId="0" fillId="0" borderId="0" xfId="0" applyNumberFormat="1"/>
    <xf numFmtId="10" fontId="0" fillId="0" borderId="0" xfId="0" applyNumberFormat="1"/>
    <xf numFmtId="0" fontId="0" fillId="0" borderId="0" xfId="0" pivotButton="1"/>
    <xf numFmtId="0" fontId="8"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10" fillId="0" borderId="0" xfId="0" applyFont="1" applyFill="1" applyBorder="1" applyAlignment="1">
      <alignment horizontal="center"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0" fillId="0" borderId="8" xfId="0" applyFont="1" applyFill="1" applyBorder="1" applyAlignment="1">
      <alignment horizontal="center" vertical="center"/>
    </xf>
    <xf numFmtId="2" fontId="11" fillId="0" borderId="8" xfId="3" applyNumberFormat="1" applyFont="1" applyFill="1" applyBorder="1" applyAlignment="1">
      <alignment horizontal="center"/>
    </xf>
    <xf numFmtId="2" fontId="11" fillId="0" borderId="6" xfId="3" applyNumberFormat="1" applyFont="1" applyFill="1" applyBorder="1" applyAlignment="1">
      <alignment horizontal="center"/>
    </xf>
    <xf numFmtId="2" fontId="11" fillId="0" borderId="8" xfId="0" applyNumberFormat="1" applyFont="1" applyFill="1" applyBorder="1" applyAlignment="1">
      <alignment horizontal="center"/>
    </xf>
    <xf numFmtId="2" fontId="11" fillId="0" borderId="5" xfId="0" applyNumberFormat="1" applyFont="1" applyFill="1" applyBorder="1" applyAlignment="1">
      <alignment horizontal="center"/>
    </xf>
    <xf numFmtId="10" fontId="11" fillId="0" borderId="8" xfId="3" applyNumberFormat="1" applyFont="1" applyFill="1" applyBorder="1" applyAlignment="1">
      <alignment horizontal="center"/>
    </xf>
    <xf numFmtId="10" fontId="11" fillId="0" borderId="5" xfId="3" applyNumberFormat="1" applyFont="1" applyFill="1" applyBorder="1" applyAlignment="1">
      <alignment horizontal="center"/>
    </xf>
    <xf numFmtId="39" fontId="11" fillId="0" borderId="8" xfId="0" applyNumberFormat="1" applyFont="1" applyFill="1" applyBorder="1" applyAlignment="1">
      <alignment horizontal="center"/>
    </xf>
    <xf numFmtId="39" fontId="11" fillId="0" borderId="5" xfId="0" applyNumberFormat="1" applyFont="1" applyFill="1" applyBorder="1" applyAlignment="1">
      <alignment horizontal="center"/>
    </xf>
    <xf numFmtId="0" fontId="10" fillId="0" borderId="9" xfId="0" applyFont="1" applyFill="1" applyBorder="1" applyAlignment="1">
      <alignment horizontal="center" vertical="center"/>
    </xf>
    <xf numFmtId="2" fontId="11" fillId="0" borderId="9" xfId="0" applyNumberFormat="1" applyFont="1" applyFill="1" applyBorder="1" applyAlignment="1">
      <alignment horizontal="center"/>
    </xf>
    <xf numFmtId="2" fontId="11" fillId="0" borderId="12" xfId="0" applyNumberFormat="1" applyFont="1" applyFill="1" applyBorder="1" applyAlignment="1">
      <alignment horizontal="center"/>
    </xf>
    <xf numFmtId="10" fontId="0" fillId="3" borderId="6" xfId="3" applyNumberFormat="1" applyFont="1" applyFill="1" applyBorder="1" applyAlignment="1">
      <alignment horizontal="center" vertical="center" wrapText="1"/>
    </xf>
    <xf numFmtId="10" fontId="0" fillId="3" borderId="7" xfId="3" applyNumberFormat="1" applyFont="1" applyFill="1" applyBorder="1" applyAlignment="1">
      <alignment horizontal="center" vertical="center" wrapText="1"/>
    </xf>
    <xf numFmtId="2" fontId="11" fillId="0" borderId="0" xfId="0" applyNumberFormat="1" applyFont="1" applyFill="1" applyBorder="1" applyAlignment="1">
      <alignment horizontal="center"/>
    </xf>
    <xf numFmtId="180" fontId="0" fillId="3" borderId="8" xfId="2" applyNumberFormat="1" applyFont="1" applyFill="1" applyBorder="1" applyAlignment="1">
      <alignment horizontal="center" vertical="center" wrapText="1"/>
    </xf>
    <xf numFmtId="180" fontId="0" fillId="0" borderId="8" xfId="2" applyNumberFormat="1" applyFont="1" applyBorder="1" applyAlignment="1">
      <alignment horizontal="center" vertical="center" wrapText="1"/>
    </xf>
    <xf numFmtId="180" fontId="0" fillId="0" borderId="9" xfId="2" applyNumberFormat="1" applyFont="1" applyBorder="1" applyAlignment="1">
      <alignment horizontal="center" vertical="center" wrapText="1"/>
    </xf>
    <xf numFmtId="180" fontId="0" fillId="3" borderId="9" xfId="2" applyNumberFormat="1" applyFont="1" applyFill="1" applyBorder="1" applyAlignment="1">
      <alignment horizontal="center" vertical="center" wrapText="1"/>
    </xf>
    <xf numFmtId="43" fontId="0" fillId="3" borderId="8" xfId="1" applyFont="1" applyFill="1" applyBorder="1" applyAlignment="1">
      <alignment horizontal="center" vertical="center" wrapText="1"/>
    </xf>
    <xf numFmtId="43" fontId="0" fillId="0" borderId="8" xfId="1" applyFont="1" applyBorder="1" applyAlignment="1">
      <alignment horizontal="center" vertical="center" wrapText="1"/>
    </xf>
    <xf numFmtId="43" fontId="0" fillId="3" borderId="9" xfId="1" applyFont="1" applyFill="1" applyBorder="1" applyAlignment="1">
      <alignment horizontal="center" vertical="center" wrapText="1"/>
    </xf>
    <xf numFmtId="43" fontId="0" fillId="0" borderId="9" xfId="1" applyFont="1" applyBorder="1" applyAlignment="1">
      <alignment horizontal="center" vertical="center" wrapText="1"/>
    </xf>
    <xf numFmtId="0" fontId="8" fillId="2" borderId="10"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3" borderId="11" xfId="0" applyFont="1" applyFill="1" applyBorder="1" applyAlignment="1">
      <alignment horizontal="center" vertical="center" wrapText="1"/>
    </xf>
    <xf numFmtId="0" fontId="0" fillId="4" borderId="0" xfId="0" applyFill="1"/>
    <xf numFmtId="182" fontId="0" fillId="4" borderId="0" xfId="1" applyNumberFormat="1" applyFont="1" applyFill="1"/>
    <xf numFmtId="2" fontId="0" fillId="4" borderId="0" xfId="0" applyNumberFormat="1" applyFill="1"/>
    <xf numFmtId="10" fontId="0" fillId="4" borderId="0" xfId="0" applyNumberFormat="1" applyFill="1"/>
    <xf numFmtId="180" fontId="0" fillId="0" borderId="0" xfId="2" applyNumberFormat="1" applyFont="1" applyAlignment="1">
      <alignment horizontal="center"/>
    </xf>
    <xf numFmtId="180" fontId="0" fillId="0" borderId="0" xfId="0" applyNumberFormat="1"/>
    <xf numFmtId="0" fontId="0" fillId="4" borderId="0" xfId="0" applyFill="1" applyAlignment="1">
      <alignment horizontal="left"/>
    </xf>
    <xf numFmtId="180" fontId="2" fillId="0" borderId="3" xfId="2" applyNumberFormat="1" applyFont="1" applyBorder="1" applyAlignment="1">
      <alignment horizontal="right" vertical="top"/>
    </xf>
    <xf numFmtId="180" fontId="4" fillId="0" borderId="0" xfId="2" applyNumberFormat="1" applyFont="1" applyBorder="1" applyAlignment="1">
      <alignment horizontal="right" vertical="top"/>
    </xf>
    <xf numFmtId="37" fontId="4" fillId="0" borderId="0" xfId="0" applyNumberFormat="1" applyFont="1" applyAlignment="1">
      <alignment horizontal="right" vertical="top"/>
    </xf>
    <xf numFmtId="182" fontId="1" fillId="0" borderId="2" xfId="0" applyNumberFormat="1" applyFont="1" applyBorder="1"/>
    <xf numFmtId="180" fontId="1" fillId="0" borderId="0" xfId="2" applyNumberFormat="1" applyFont="1"/>
  </cellXfs>
  <cellStyles count="4">
    <cellStyle name="Comma" xfId="1" builtinId="3"/>
    <cellStyle name="Currency" xfId="2" builtinId="4"/>
    <cellStyle name="Normal" xfId="0" builtinId="0"/>
    <cellStyle name="Percent" xfId="3" builtinId="5"/>
  </cellStyles>
  <dxfs count="4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numFmt numFmtId="2" formatCode="0.00"/>
    </dxf>
    <dxf>
      <fill>
        <patternFill>
          <bgColor rgb="FFE5E5E5"/>
        </patternFill>
      </fill>
    </dxf>
    <dxf>
      <fill>
        <patternFill>
          <bgColor rgb="FFE5E5E5"/>
        </patternFill>
      </fill>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80" formatCode="_(&quot;$&quot;* #,##0_);_(&quot;$&quot;* \(#,##0\);_(&quot;$&quot;*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80" formatCode="_(&quot;$&quot;* #,##0_);_(&quot;$&quot;* \(#,##0\);_(&quot;$&quot;*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80" formatCode="_(&quot;$&quot;* #,##0_);_(&quot;$&quot;* \(#,##0\);_(&quot;$&quot;* &quot;-&quot;??_);_(@_)"/>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numFmt numFmtId="5" formatCode="#,##0_);\(#,##0\)"/>
    </dxf>
    <dxf>
      <numFmt numFmtId="5" formatCode="#,##0_);\(#,##0\)"/>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Aptos Narrow"/>
        <family val="2"/>
        <scheme val="minor"/>
      </font>
      <numFmt numFmtId="0" formatCode="Genera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Aptos Narrow"/>
        <family val="2"/>
        <scheme val="minor"/>
      </font>
      <numFmt numFmtId="14" formatCode="0.00%"/>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Aptos Narrow"/>
        <family val="2"/>
        <scheme val="minor"/>
      </font>
      <numFmt numFmtId="14" formatCode="0.00%"/>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180" formatCode="_(&quot;$&quot;* #,##0_);_(&quot;$&quot;* \(#,##0\);_(&quot;$&quot;* &quot;-&quot;??_);_(@_)"/>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180" formatCode="_(&quot;$&quot;* #,##0_);_(&quot;$&quot;* \(#,##0\);_(&quot;$&quot;* &quot;-&quot;??_);_(@_)"/>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vertical/>
        <horizontal/>
      </border>
    </dxf>
    <dxf>
      <border outline="0">
        <top style="thin">
          <color theme="4" tint="0.39997558519241921"/>
        </top>
      </border>
    </dxf>
    <dxf>
      <font>
        <strike val="0"/>
        <outline val="0"/>
        <shadow val="0"/>
        <u val="none"/>
        <vertAlign val="baseline"/>
        <sz val="11"/>
        <color auto="1"/>
        <name val="Aptos Narrow"/>
        <family val="2"/>
        <scheme val="minor"/>
      </font>
      <fill>
        <patternFill patternType="none">
          <fgColor indexed="64"/>
          <bgColor auto="1"/>
        </patternFill>
      </fill>
      <alignment horizontal="center" textRotation="0" indent="0" justifyLastLine="0" shrinkToFit="0" readingOrder="0"/>
    </dxf>
    <dxf>
      <font>
        <strike val="0"/>
        <outline val="0"/>
        <shadow val="0"/>
        <u val="none"/>
        <vertAlign val="baseline"/>
        <sz val="11"/>
        <color auto="1"/>
        <name val="Aptos Narrow"/>
        <family val="2"/>
        <scheme val="minor"/>
      </font>
      <fill>
        <patternFill patternType="none">
          <fgColor indexed="64"/>
          <bgColor auto="1"/>
        </patternFill>
      </fill>
      <alignment horizontal="center" textRotation="0" indent="0" justifyLastLine="0" shrinkToFit="0" readingOrder="0"/>
    </dxf>
    <dxf>
      <font>
        <b val="0"/>
        <i val="0"/>
        <strike val="0"/>
        <condense val="0"/>
        <extend val="0"/>
        <outline val="0"/>
        <shadow val="0"/>
        <u val="none"/>
        <vertAlign val="baseline"/>
        <sz val="11"/>
        <color auto="1"/>
        <name val="Aptos Narrow"/>
        <family val="2"/>
        <scheme val="minor"/>
      </font>
      <numFmt numFmtId="2" formatCode="0.00"/>
      <fill>
        <patternFill patternType="none">
          <fgColor indexed="64"/>
          <bgColor auto="1"/>
        </patternFill>
      </fill>
      <alignment horizontal="center" textRotation="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font>
        <strike val="0"/>
        <outline val="0"/>
        <shadow val="0"/>
        <u val="none"/>
        <vertAlign val="baseline"/>
        <sz val="11"/>
        <color auto="1"/>
        <name val="Aptos Narrow"/>
        <family val="2"/>
        <scheme val="minor"/>
      </font>
      <fill>
        <patternFill patternType="none">
          <fgColor indexed="64"/>
          <bgColor auto="1"/>
        </patternFill>
      </fill>
      <alignment horizontal="center" textRotation="0" indent="0" justifyLastLine="0" shrinkToFit="0" readingOrder="0"/>
    </dxf>
    <dxf>
      <font>
        <strike val="0"/>
        <outline val="0"/>
        <shadow val="0"/>
        <u val="none"/>
        <vertAlign val="baseline"/>
        <sz val="11"/>
        <color auto="1"/>
        <name val="Aptos Narrow"/>
        <family val="2"/>
        <scheme val="minor"/>
      </font>
      <fill>
        <patternFill patternType="none">
          <fgColor indexed="64"/>
          <bgColor auto="1"/>
        </patternFill>
      </fill>
      <alignment horizontal="center" textRotation="0" indent="0" justifyLastLine="0" shrinkToFit="0" readingOrder="0"/>
    </dxf>
    <dxf>
      <font>
        <strike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0" indent="0" justifyLastLine="0" shrinkToFit="0" readingOrder="0"/>
    </dxf>
    <dxf>
      <border outline="0">
        <left style="thin">
          <color theme="4" tint="0.39997558519241921"/>
        </left>
        <top style="thin">
          <color theme="4" tint="0.39997558519241921"/>
        </top>
      </border>
    </dxf>
  </dxfs>
  <tableStyles count="0" defaultTableStyle="TableStyleMedium2" defaultPivotStyle="PivotStyleLight16"/>
  <colors>
    <mruColors>
      <color rgb="FFE5E5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Financial Performance (2022 - 2024)</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 Info'!$A$19</c:f>
              <c:strCache>
                <c:ptCount val="1"/>
                <c:pt idx="0">
                  <c:v>2024</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'Dashboard Info'!$B$18:$H$18</c15:sqref>
                  </c15:fullRef>
                </c:ext>
              </c:extLst>
              <c:f>'Dashboard Info'!$B$18:$E$18</c:f>
              <c:strCache>
                <c:ptCount val="4"/>
                <c:pt idx="0">
                  <c:v>Total Revenue ($M)</c:v>
                </c:pt>
                <c:pt idx="1">
                  <c:v>Gross Profit ($M)</c:v>
                </c:pt>
                <c:pt idx="2">
                  <c:v>Operating Income ($M)</c:v>
                </c:pt>
                <c:pt idx="3">
                  <c:v>Net Income ($M)</c:v>
                </c:pt>
              </c:strCache>
            </c:strRef>
          </c:cat>
          <c:val>
            <c:numRef>
              <c:extLst>
                <c:ext xmlns:c15="http://schemas.microsoft.com/office/drawing/2012/chart" uri="{02D57815-91ED-43cb-92C2-25804820EDAC}">
                  <c15:fullRef>
                    <c15:sqref>'Dashboard Info'!$B$19:$H$19</c15:sqref>
                  </c15:fullRef>
                </c:ext>
              </c:extLst>
              <c:f>'Dashboard Info'!$B$19:$E$19</c:f>
              <c:numCache>
                <c:formatCode>_("$"* #,##0_);_("$"* \(#,##0\);_("$"* "-"??_);_(@_)</c:formatCode>
                <c:ptCount val="4"/>
                <c:pt idx="0">
                  <c:v>254453</c:v>
                </c:pt>
                <c:pt idx="1">
                  <c:v>32095</c:v>
                </c:pt>
                <c:pt idx="2">
                  <c:v>9285</c:v>
                </c:pt>
                <c:pt idx="3">
                  <c:v>7367</c:v>
                </c:pt>
              </c:numCache>
            </c:numRef>
          </c:val>
          <c:extLst>
            <c:ext xmlns:c16="http://schemas.microsoft.com/office/drawing/2014/chart" uri="{C3380CC4-5D6E-409C-BE32-E72D297353CC}">
              <c16:uniqueId val="{00000000-6A8B-42D2-A00A-4219876CAB8F}"/>
            </c:ext>
          </c:extLst>
        </c:ser>
        <c:ser>
          <c:idx val="1"/>
          <c:order val="1"/>
          <c:tx>
            <c:strRef>
              <c:f>'Dashboard Info'!$A$20</c:f>
              <c:strCache>
                <c:ptCount val="1"/>
                <c:pt idx="0">
                  <c:v>2023</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'Dashboard Info'!$B$18:$H$18</c15:sqref>
                  </c15:fullRef>
                </c:ext>
              </c:extLst>
              <c:f>'Dashboard Info'!$B$18:$E$18</c:f>
              <c:strCache>
                <c:ptCount val="4"/>
                <c:pt idx="0">
                  <c:v>Total Revenue ($M)</c:v>
                </c:pt>
                <c:pt idx="1">
                  <c:v>Gross Profit ($M)</c:v>
                </c:pt>
                <c:pt idx="2">
                  <c:v>Operating Income ($M)</c:v>
                </c:pt>
                <c:pt idx="3">
                  <c:v>Net Income ($M)</c:v>
                </c:pt>
              </c:strCache>
            </c:strRef>
          </c:cat>
          <c:val>
            <c:numRef>
              <c:extLst>
                <c:ext xmlns:c15="http://schemas.microsoft.com/office/drawing/2012/chart" uri="{02D57815-91ED-43cb-92C2-25804820EDAC}">
                  <c15:fullRef>
                    <c15:sqref>'Dashboard Info'!$B$20:$H$20</c15:sqref>
                  </c15:fullRef>
                </c:ext>
              </c:extLst>
              <c:f>'Dashboard Info'!$B$20:$E$20</c:f>
              <c:numCache>
                <c:formatCode>_("$"* #,##0_);_("$"* \(#,##0\);_("$"* "-"??_);_(@_)</c:formatCode>
                <c:ptCount val="4"/>
                <c:pt idx="0">
                  <c:v>242290</c:v>
                </c:pt>
                <c:pt idx="1">
                  <c:v>29704</c:v>
                </c:pt>
                <c:pt idx="2">
                  <c:v>8114</c:v>
                </c:pt>
                <c:pt idx="3">
                  <c:v>6292</c:v>
                </c:pt>
              </c:numCache>
            </c:numRef>
          </c:val>
          <c:extLst>
            <c:ext xmlns:c16="http://schemas.microsoft.com/office/drawing/2014/chart" uri="{C3380CC4-5D6E-409C-BE32-E72D297353CC}">
              <c16:uniqueId val="{00000001-6A8B-42D2-A00A-4219876CAB8F}"/>
            </c:ext>
          </c:extLst>
        </c:ser>
        <c:ser>
          <c:idx val="2"/>
          <c:order val="2"/>
          <c:tx>
            <c:strRef>
              <c:f>'Dashboard Info'!$A$21</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'Dashboard Info'!$B$18:$H$18</c15:sqref>
                  </c15:fullRef>
                </c:ext>
              </c:extLst>
              <c:f>'Dashboard Info'!$B$18:$E$18</c:f>
              <c:strCache>
                <c:ptCount val="4"/>
                <c:pt idx="0">
                  <c:v>Total Revenue ($M)</c:v>
                </c:pt>
                <c:pt idx="1">
                  <c:v>Gross Profit ($M)</c:v>
                </c:pt>
                <c:pt idx="2">
                  <c:v>Operating Income ($M)</c:v>
                </c:pt>
                <c:pt idx="3">
                  <c:v>Net Income ($M)</c:v>
                </c:pt>
              </c:strCache>
            </c:strRef>
          </c:cat>
          <c:val>
            <c:numRef>
              <c:extLst>
                <c:ext xmlns:c15="http://schemas.microsoft.com/office/drawing/2012/chart" uri="{02D57815-91ED-43cb-92C2-25804820EDAC}">
                  <c15:fullRef>
                    <c15:sqref>'Dashboard Info'!$B$21:$H$21</c15:sqref>
                  </c15:fullRef>
                </c:ext>
              </c:extLst>
              <c:f>'Dashboard Info'!$B$21:$E$21</c:f>
              <c:numCache>
                <c:formatCode>_("$"* #,##0_);_("$"* \(#,##0\);_("$"* "-"??_);_(@_)</c:formatCode>
                <c:ptCount val="4"/>
                <c:pt idx="0">
                  <c:v>226954</c:v>
                </c:pt>
                <c:pt idx="1">
                  <c:v>27572</c:v>
                </c:pt>
                <c:pt idx="2">
                  <c:v>7793</c:v>
                </c:pt>
                <c:pt idx="3">
                  <c:v>5915</c:v>
                </c:pt>
              </c:numCache>
            </c:numRef>
          </c:val>
          <c:extLst>
            <c:ext xmlns:c16="http://schemas.microsoft.com/office/drawing/2014/chart" uri="{C3380CC4-5D6E-409C-BE32-E72D297353CC}">
              <c16:uniqueId val="{00000002-6A8B-42D2-A00A-4219876CAB8F}"/>
            </c:ext>
          </c:extLst>
        </c:ser>
        <c:dLbls>
          <c:dLblPos val="outEnd"/>
          <c:showLegendKey val="0"/>
          <c:showVal val="1"/>
          <c:showCatName val="0"/>
          <c:showSerName val="0"/>
          <c:showPercent val="0"/>
          <c:showBubbleSize val="0"/>
        </c:dLbls>
        <c:gapWidth val="104"/>
        <c:overlap val="-100"/>
        <c:axId val="380311056"/>
        <c:axId val="380309616"/>
      </c:barChart>
      <c:catAx>
        <c:axId val="380311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380309616"/>
        <c:crosses val="autoZero"/>
        <c:auto val="1"/>
        <c:lblAlgn val="ctr"/>
        <c:lblOffset val="100"/>
        <c:noMultiLvlLbl val="0"/>
      </c:catAx>
      <c:valAx>
        <c:axId val="380309616"/>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380311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FF0000"/>
      </a:solidFill>
      <a:round/>
    </a:ln>
    <a:effectLst/>
  </c:spPr>
  <c:txPr>
    <a:bodyPr/>
    <a:lstStyle/>
    <a:p>
      <a:pPr>
        <a:defRPr>
          <a:ln>
            <a:noFill/>
          </a:ln>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Profitability Ratios</a:t>
            </a:r>
            <a:r>
              <a:rPr lang="en-US" baseline="0"/>
              <a:t> (2022 - 2024)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'Dashboard Info'!$B$2</c:f>
              <c:strCache>
                <c:ptCount val="1"/>
                <c:pt idx="0">
                  <c:v>Sep. 01, 2024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'Dashboard Info'!$A$3:$A$13</c15:sqref>
                  </c15:fullRef>
                </c:ext>
              </c:extLst>
              <c:f>'Dashboard Info'!$A$6:$A$8</c:f>
              <c:strCache>
                <c:ptCount val="3"/>
                <c:pt idx="0">
                  <c:v>Net Profit Margin</c:v>
                </c:pt>
                <c:pt idx="1">
                  <c:v>Return on Assets</c:v>
                </c:pt>
                <c:pt idx="2">
                  <c:v>Return on Equity</c:v>
                </c:pt>
              </c:strCache>
            </c:strRef>
          </c:cat>
          <c:val>
            <c:numRef>
              <c:extLst>
                <c:ext xmlns:c15="http://schemas.microsoft.com/office/drawing/2012/chart" uri="{02D57815-91ED-43cb-92C2-25804820EDAC}">
                  <c15:fullRef>
                    <c15:sqref>'Dashboard Info'!$B$3:$B$13</c15:sqref>
                  </c15:fullRef>
                </c:ext>
              </c:extLst>
              <c:f>'Dashboard Info'!$B$6:$B$8</c:f>
              <c:numCache>
                <c:formatCode>0.00</c:formatCode>
                <c:ptCount val="3"/>
                <c:pt idx="0" formatCode="0.00%">
                  <c:v>2.8952301603832536E-2</c:v>
                </c:pt>
                <c:pt idx="1" formatCode="0.00%">
                  <c:v>0.1054975583909725</c:v>
                </c:pt>
                <c:pt idx="2" formatCode="0.00%">
                  <c:v>0.31187029040724751</c:v>
                </c:pt>
              </c:numCache>
            </c:numRef>
          </c:val>
          <c:extLst>
            <c:ext xmlns:c16="http://schemas.microsoft.com/office/drawing/2014/chart" uri="{C3380CC4-5D6E-409C-BE32-E72D297353CC}">
              <c16:uniqueId val="{00000000-285C-48AD-9096-6DD768749B0E}"/>
            </c:ext>
          </c:extLst>
        </c:ser>
        <c:ser>
          <c:idx val="1"/>
          <c:order val="1"/>
          <c:tx>
            <c:strRef>
              <c:f>'Dashboard Info'!$C$2</c:f>
              <c:strCache>
                <c:ptCount val="1"/>
                <c:pt idx="0">
                  <c:v>Sep. 03, 2023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'Dashboard Info'!$A$3:$A$13</c15:sqref>
                  </c15:fullRef>
                </c:ext>
              </c:extLst>
              <c:f>'Dashboard Info'!$A$6:$A$8</c:f>
              <c:strCache>
                <c:ptCount val="3"/>
                <c:pt idx="0">
                  <c:v>Net Profit Margin</c:v>
                </c:pt>
                <c:pt idx="1">
                  <c:v>Return on Assets</c:v>
                </c:pt>
                <c:pt idx="2">
                  <c:v>Return on Equity</c:v>
                </c:pt>
              </c:strCache>
            </c:strRef>
          </c:cat>
          <c:val>
            <c:numRef>
              <c:extLst>
                <c:ext xmlns:c15="http://schemas.microsoft.com/office/drawing/2012/chart" uri="{02D57815-91ED-43cb-92C2-25804820EDAC}">
                  <c15:fullRef>
                    <c15:sqref>'Dashboard Info'!$C$3:$C$13</c15:sqref>
                  </c15:fullRef>
                </c:ext>
              </c:extLst>
              <c:f>'Dashboard Info'!$C$6:$C$8</c:f>
              <c:numCache>
                <c:formatCode>0.00</c:formatCode>
                <c:ptCount val="3"/>
                <c:pt idx="0" formatCode="0.00%">
                  <c:v>2.5968880267448098E-2</c:v>
                </c:pt>
                <c:pt idx="1" formatCode="0.00%">
                  <c:v>9.1196335913267826E-2</c:v>
                </c:pt>
                <c:pt idx="2" formatCode="0.00%">
                  <c:v>0.25109745390693589</c:v>
                </c:pt>
              </c:numCache>
            </c:numRef>
          </c:val>
          <c:extLst>
            <c:ext xmlns:c16="http://schemas.microsoft.com/office/drawing/2014/chart" uri="{C3380CC4-5D6E-409C-BE32-E72D297353CC}">
              <c16:uniqueId val="{00000001-285C-48AD-9096-6DD768749B0E}"/>
            </c:ext>
          </c:extLst>
        </c:ser>
        <c:ser>
          <c:idx val="2"/>
          <c:order val="2"/>
          <c:tx>
            <c:strRef>
              <c:f>'Dashboard Info'!$D$2</c:f>
              <c:strCache>
                <c:ptCount val="1"/>
                <c:pt idx="0">
                  <c:v>Aug. 28, 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'Dashboard Info'!$A$3:$A$13</c15:sqref>
                  </c15:fullRef>
                </c:ext>
              </c:extLst>
              <c:f>'Dashboard Info'!$A$6:$A$8</c:f>
              <c:strCache>
                <c:ptCount val="3"/>
                <c:pt idx="0">
                  <c:v>Net Profit Margin</c:v>
                </c:pt>
                <c:pt idx="1">
                  <c:v>Return on Assets</c:v>
                </c:pt>
                <c:pt idx="2">
                  <c:v>Return on Equity</c:v>
                </c:pt>
              </c:strCache>
            </c:strRef>
          </c:cat>
          <c:val>
            <c:numRef>
              <c:extLst>
                <c:ext xmlns:c15="http://schemas.microsoft.com/office/drawing/2012/chart" uri="{02D57815-91ED-43cb-92C2-25804820EDAC}">
                  <c15:fullRef>
                    <c15:sqref>'Dashboard Info'!$D$3:$D$13</c15:sqref>
                  </c15:fullRef>
                </c:ext>
              </c:extLst>
              <c:f>'Dashboard Info'!$D$6:$D$8</c:f>
              <c:numCache>
                <c:formatCode>0.00</c:formatCode>
                <c:ptCount val="3"/>
                <c:pt idx="0" formatCode="0.00%">
                  <c:v>2.6062550120288693E-2</c:v>
                </c:pt>
                <c:pt idx="1" formatCode="0.00%">
                  <c:v>9.1076270922295297E-2</c:v>
                </c:pt>
                <c:pt idx="2" formatCode="0.00%">
                  <c:v>0.28304354143459098</c:v>
                </c:pt>
              </c:numCache>
            </c:numRef>
          </c:val>
          <c:extLst>
            <c:ext xmlns:c16="http://schemas.microsoft.com/office/drawing/2014/chart" uri="{C3380CC4-5D6E-409C-BE32-E72D297353CC}">
              <c16:uniqueId val="{00000002-285C-48AD-9096-6DD768749B0E}"/>
            </c:ext>
          </c:extLst>
        </c:ser>
        <c:dLbls>
          <c:dLblPos val="outEnd"/>
          <c:showLegendKey val="0"/>
          <c:showVal val="1"/>
          <c:showCatName val="0"/>
          <c:showSerName val="0"/>
          <c:showPercent val="0"/>
          <c:showBubbleSize val="0"/>
        </c:dLbls>
        <c:gapWidth val="182"/>
        <c:axId val="380309136"/>
        <c:axId val="380298096"/>
      </c:barChart>
      <c:catAx>
        <c:axId val="380309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298096"/>
        <c:crosses val="autoZero"/>
        <c:auto val="1"/>
        <c:lblAlgn val="ctr"/>
        <c:lblOffset val="100"/>
        <c:noMultiLvlLbl val="0"/>
      </c:catAx>
      <c:valAx>
        <c:axId val="3802980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309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Liquidity Ratios (2022</a:t>
            </a:r>
            <a:r>
              <a:rPr lang="en-US" baseline="0"/>
              <a:t> - 2024)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 Info'!$B$2</c:f>
              <c:strCache>
                <c:ptCount val="1"/>
                <c:pt idx="0">
                  <c:v>Sep. 01, 2024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'Dashboard Info'!$A$3:$A$13</c15:sqref>
                  </c15:fullRef>
                </c:ext>
              </c:extLst>
              <c:f>'Dashboard Info'!$A$3:$A$4</c:f>
              <c:strCache>
                <c:ptCount val="2"/>
                <c:pt idx="0">
                  <c:v>Current Ratio</c:v>
                </c:pt>
                <c:pt idx="1">
                  <c:v>Quick Ratio</c:v>
                </c:pt>
              </c:strCache>
            </c:strRef>
          </c:cat>
          <c:val>
            <c:numRef>
              <c:extLst>
                <c:ext xmlns:c15="http://schemas.microsoft.com/office/drawing/2012/chart" uri="{02D57815-91ED-43cb-92C2-25804820EDAC}">
                  <c15:fullRef>
                    <c15:sqref>'Dashboard Info'!$B$3:$B$13</c15:sqref>
                  </c15:fullRef>
                </c:ext>
              </c:extLst>
              <c:f>'Dashboard Info'!$B$3:$B$4</c:f>
              <c:numCache>
                <c:formatCode>0.00</c:formatCode>
                <c:ptCount val="2"/>
                <c:pt idx="0">
                  <c:v>0.96565531242950597</c:v>
                </c:pt>
                <c:pt idx="1">
                  <c:v>0.35605120685765845</c:v>
                </c:pt>
              </c:numCache>
            </c:numRef>
          </c:val>
          <c:extLst>
            <c:ext xmlns:c16="http://schemas.microsoft.com/office/drawing/2014/chart" uri="{C3380CC4-5D6E-409C-BE32-E72D297353CC}">
              <c16:uniqueId val="{00000000-E4DB-4CAE-8748-231CA97D348C}"/>
            </c:ext>
          </c:extLst>
        </c:ser>
        <c:ser>
          <c:idx val="1"/>
          <c:order val="1"/>
          <c:tx>
            <c:strRef>
              <c:f>'Dashboard Info'!$C$2</c:f>
              <c:strCache>
                <c:ptCount val="1"/>
                <c:pt idx="0">
                  <c:v>Sep. 03, 2023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'Dashboard Info'!$A$3:$A$13</c15:sqref>
                  </c15:fullRef>
                </c:ext>
              </c:extLst>
              <c:f>'Dashboard Info'!$A$3:$A$4</c:f>
              <c:strCache>
                <c:ptCount val="2"/>
                <c:pt idx="0">
                  <c:v>Current Ratio</c:v>
                </c:pt>
                <c:pt idx="1">
                  <c:v>Quick Ratio</c:v>
                </c:pt>
              </c:strCache>
            </c:strRef>
          </c:cat>
          <c:val>
            <c:numRef>
              <c:extLst>
                <c:ext xmlns:c15="http://schemas.microsoft.com/office/drawing/2012/chart" uri="{02D57815-91ED-43cb-92C2-25804820EDAC}">
                  <c15:fullRef>
                    <c15:sqref>'Dashboard Info'!$C$3:$C$13</c15:sqref>
                  </c15:fullRef>
                </c:ext>
              </c:extLst>
              <c:f>'Dashboard Info'!$C$3:$C$4</c:f>
              <c:numCache>
                <c:formatCode>0.00</c:formatCode>
                <c:ptCount val="2"/>
                <c:pt idx="0">
                  <c:v>1.0683679242473871</c:v>
                </c:pt>
                <c:pt idx="1">
                  <c:v>0.47598487329899059</c:v>
                </c:pt>
              </c:numCache>
            </c:numRef>
          </c:val>
          <c:extLst>
            <c:ext xmlns:c16="http://schemas.microsoft.com/office/drawing/2014/chart" uri="{C3380CC4-5D6E-409C-BE32-E72D297353CC}">
              <c16:uniqueId val="{00000001-E4DB-4CAE-8748-231CA97D348C}"/>
            </c:ext>
          </c:extLst>
        </c:ser>
        <c:ser>
          <c:idx val="2"/>
          <c:order val="2"/>
          <c:tx>
            <c:strRef>
              <c:f>'Dashboard Info'!$D$2</c:f>
              <c:strCache>
                <c:ptCount val="1"/>
                <c:pt idx="0">
                  <c:v>Aug. 28, 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'Dashboard Info'!$A$3:$A$13</c15:sqref>
                  </c15:fullRef>
                </c:ext>
              </c:extLst>
              <c:f>'Dashboard Info'!$A$3:$A$4</c:f>
              <c:strCache>
                <c:ptCount val="2"/>
                <c:pt idx="0">
                  <c:v>Current Ratio</c:v>
                </c:pt>
                <c:pt idx="1">
                  <c:v>Quick Ratio</c:v>
                </c:pt>
              </c:strCache>
            </c:strRef>
          </c:cat>
          <c:val>
            <c:numRef>
              <c:extLst>
                <c:ext xmlns:c15="http://schemas.microsoft.com/office/drawing/2012/chart" uri="{02D57815-91ED-43cb-92C2-25804820EDAC}">
                  <c15:fullRef>
                    <c15:sqref>'Dashboard Info'!$D$3:$D$13</c15:sqref>
                  </c15:fullRef>
                </c:ext>
              </c:extLst>
              <c:f>'Dashboard Info'!$D$3:$D$4</c:f>
              <c:numCache>
                <c:formatCode>0.00</c:formatCode>
                <c:ptCount val="2"/>
                <c:pt idx="0">
                  <c:v>1.0218138633664604</c:v>
                </c:pt>
                <c:pt idx="1">
                  <c:v>0.38889930620663793</c:v>
                </c:pt>
              </c:numCache>
            </c:numRef>
          </c:val>
          <c:extLst>
            <c:ext xmlns:c16="http://schemas.microsoft.com/office/drawing/2014/chart" uri="{C3380CC4-5D6E-409C-BE32-E72D297353CC}">
              <c16:uniqueId val="{00000002-E4DB-4CAE-8748-231CA97D348C}"/>
            </c:ext>
          </c:extLst>
        </c:ser>
        <c:dLbls>
          <c:dLblPos val="outEnd"/>
          <c:showLegendKey val="0"/>
          <c:showVal val="1"/>
          <c:showCatName val="0"/>
          <c:showSerName val="0"/>
          <c:showPercent val="0"/>
          <c:showBubbleSize val="0"/>
        </c:dLbls>
        <c:gapWidth val="219"/>
        <c:overlap val="-27"/>
        <c:axId val="428039712"/>
        <c:axId val="428039232"/>
      </c:barChart>
      <c:catAx>
        <c:axId val="42803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39232"/>
        <c:crosses val="autoZero"/>
        <c:auto val="1"/>
        <c:lblAlgn val="ctr"/>
        <c:lblOffset val="100"/>
        <c:noMultiLvlLbl val="0"/>
      </c:catAx>
      <c:valAx>
        <c:axId val="428039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39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[COSTCO FINANCIAL MODELING PROJECT.xlsx]Dashboard Info!revenue_source</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Membership Fees ($M) (2022 -2024)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4.19868022586916E-3"/>
              <c:y val="-0.12452917512658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dLbl>
          <c:idx val="0"/>
          <c:layout>
            <c:manualLayout>
              <c:x val="-7.697491492014891E-17"/>
              <c:y val="-0.361134607867106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w="19050">
            <a:solidFill>
              <a:schemeClr val="lt1"/>
            </a:solidFill>
          </a:ln>
          <a:effectLst/>
        </c:spPr>
        <c:dLbl>
          <c:idx val="0"/>
          <c:layout>
            <c:manualLayout>
              <c:x val="0"/>
              <c:y val="-9.96233401012706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w="19050">
            <a:solidFill>
              <a:schemeClr val="lt1"/>
            </a:solidFill>
          </a:ln>
          <a:effectLst/>
        </c:spPr>
        <c:dLbl>
          <c:idx val="0"/>
          <c:layout>
            <c:manualLayout>
              <c:x val="0"/>
              <c:y val="-9.96233401012706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chemeClr val="bg1"/>
            </a:solid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2.7045300878972278E-3"/>
              <c:y val="-9.96233401012706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0"/>
              <c:y val="-0.35283266285866688"/>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 Info'!$B$37</c:f>
              <c:strCache>
                <c:ptCount val="1"/>
                <c:pt idx="0">
                  <c:v>Total</c:v>
                </c:pt>
              </c:strCache>
            </c:strRef>
          </c:tx>
          <c:spPr>
            <a:solidFill>
              <a:schemeClr val="accent1"/>
            </a:solidFill>
            <a:ln w="19050">
              <a:solidFill>
                <a:schemeClr val="lt1"/>
              </a:solidFill>
            </a:ln>
            <a:effectLst/>
          </c:spPr>
          <c:invertIfNegative val="0"/>
          <c:dLbls>
            <c:spPr>
              <a:solidFill>
                <a:schemeClr val="bg1"/>
              </a:solid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Info'!$A$38:$A$41</c:f>
              <c:strCache>
                <c:ptCount val="3"/>
                <c:pt idx="0">
                  <c:v>2022</c:v>
                </c:pt>
                <c:pt idx="1">
                  <c:v>2023</c:v>
                </c:pt>
                <c:pt idx="2">
                  <c:v>2024</c:v>
                </c:pt>
              </c:strCache>
            </c:strRef>
          </c:cat>
          <c:val>
            <c:numRef>
              <c:f>'Dashboard Info'!$B$38:$B$41</c:f>
              <c:numCache>
                <c:formatCode>_("$"* #,##0_);_("$"* \(#,##0\);_("$"* "-"??_);_(@_)</c:formatCode>
                <c:ptCount val="3"/>
                <c:pt idx="0">
                  <c:v>4224</c:v>
                </c:pt>
                <c:pt idx="1">
                  <c:v>4580</c:v>
                </c:pt>
                <c:pt idx="2">
                  <c:v>4828</c:v>
                </c:pt>
              </c:numCache>
            </c:numRef>
          </c:val>
          <c:extLst>
            <c:ext xmlns:c16="http://schemas.microsoft.com/office/drawing/2014/chart" uri="{C3380CC4-5D6E-409C-BE32-E72D297353CC}">
              <c16:uniqueId val="{00000000-D4EB-4BD7-96B0-28C87F3C86D9}"/>
            </c:ext>
          </c:extLst>
        </c:ser>
        <c:dLbls>
          <c:dLblPos val="ctr"/>
          <c:showLegendKey val="0"/>
          <c:showVal val="1"/>
          <c:showCatName val="0"/>
          <c:showSerName val="0"/>
          <c:showPercent val="0"/>
          <c:showBubbleSize val="0"/>
        </c:dLbls>
        <c:gapWidth val="150"/>
        <c:overlap val="100"/>
        <c:axId val="428112192"/>
        <c:axId val="428095872"/>
      </c:barChart>
      <c:catAx>
        <c:axId val="428112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95872"/>
        <c:crosses val="autoZero"/>
        <c:auto val="1"/>
        <c:lblAlgn val="ctr"/>
        <c:lblOffset val="100"/>
        <c:noMultiLvlLbl val="0"/>
      </c:catAx>
      <c:valAx>
        <c:axId val="4280958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1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[COSTCO FINANCIAL MODELING PROJECT.xlsx]Dashboard Info!PivotTable23</c:name>
    <c:fmtId val="27"/>
  </c:pivotSource>
  <c:chart>
    <c:title>
      <c:tx>
        <c:rich>
          <a:bodyPr rot="0" spcFirstLastPara="1" vertOverflow="ellipsis" vert="horz" wrap="square" anchor="ctr" anchorCtr="1"/>
          <a:lstStyle/>
          <a:p>
            <a:pPr algn="ctr" rtl="0">
              <a:defRPr lang="en-US" sz="1400" b="0" i="0" u="none" strike="noStrike" kern="1200" spc="0" baseline="0">
                <a:solidFill>
                  <a:srgbClr val="004F9F">
                    <a:lumMod val="65000"/>
                    <a:lumOff val="35000"/>
                  </a:srgbClr>
                </a:solidFill>
                <a:latin typeface="+mn-lt"/>
                <a:ea typeface="+mn-ea"/>
                <a:cs typeface="+mn-cs"/>
              </a:defRPr>
            </a:pPr>
            <a:r>
              <a:rPr lang="en-US" sz="1400" b="0" i="0" u="none" strike="noStrike" kern="1200" spc="0" baseline="0">
                <a:solidFill>
                  <a:srgbClr val="004F9F">
                    <a:lumMod val="65000"/>
                    <a:lumOff val="35000"/>
                  </a:srgbClr>
                </a:solidFill>
                <a:latin typeface="+mn-lt"/>
                <a:ea typeface="+mn-ea"/>
                <a:cs typeface="+mn-cs"/>
              </a:rPr>
              <a:t>Net Sales ($M) (2022-2024)</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rgbClr val="004F9F">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a:solidFill>
                <a:schemeClr val="bg1"/>
              </a:solid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 Info'!$B$53</c:f>
              <c:strCache>
                <c:ptCount val="1"/>
                <c:pt idx="0">
                  <c:v>Total</c:v>
                </c:pt>
              </c:strCache>
            </c:strRef>
          </c:tx>
          <c:spPr>
            <a:solidFill>
              <a:schemeClr val="accent1"/>
            </a:solidFill>
            <a:ln>
              <a:noFill/>
            </a:ln>
            <a:effectLst/>
          </c:spPr>
          <c:invertIfNegative val="0"/>
          <c:dLbls>
            <c:spPr>
              <a:solidFill>
                <a:schemeClr val="bg1"/>
              </a:solidFill>
              <a:ln>
                <a:solidFill>
                  <a:schemeClr val="bg1"/>
                </a:solid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Info'!$A$54:$A$57</c:f>
              <c:strCache>
                <c:ptCount val="3"/>
                <c:pt idx="0">
                  <c:v>2022</c:v>
                </c:pt>
                <c:pt idx="1">
                  <c:v>2023</c:v>
                </c:pt>
                <c:pt idx="2">
                  <c:v>2024</c:v>
                </c:pt>
              </c:strCache>
            </c:strRef>
          </c:cat>
          <c:val>
            <c:numRef>
              <c:f>'Dashboard Info'!$B$54:$B$57</c:f>
              <c:numCache>
                <c:formatCode>_("$"* #,##0_);_("$"* \(#,##0\);_("$"* "-"??_);_(@_)</c:formatCode>
                <c:ptCount val="3"/>
                <c:pt idx="0">
                  <c:v>222730</c:v>
                </c:pt>
                <c:pt idx="1">
                  <c:v>237710</c:v>
                </c:pt>
                <c:pt idx="2">
                  <c:v>249625</c:v>
                </c:pt>
              </c:numCache>
            </c:numRef>
          </c:val>
          <c:extLst>
            <c:ext xmlns:c16="http://schemas.microsoft.com/office/drawing/2014/chart" uri="{C3380CC4-5D6E-409C-BE32-E72D297353CC}">
              <c16:uniqueId val="{00000000-C569-41F1-9DA2-78F03EB2B9DE}"/>
            </c:ext>
          </c:extLst>
        </c:ser>
        <c:dLbls>
          <c:dLblPos val="ctr"/>
          <c:showLegendKey val="0"/>
          <c:showVal val="1"/>
          <c:showCatName val="0"/>
          <c:showSerName val="0"/>
          <c:showPercent val="0"/>
          <c:showBubbleSize val="0"/>
        </c:dLbls>
        <c:gapWidth val="150"/>
        <c:overlap val="100"/>
        <c:axId val="534511632"/>
        <c:axId val="534510192"/>
      </c:barChart>
      <c:catAx>
        <c:axId val="53451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534510192"/>
        <c:crosses val="autoZero"/>
        <c:auto val="1"/>
        <c:lblAlgn val="ctr"/>
        <c:lblOffset val="100"/>
        <c:noMultiLvlLbl val="0"/>
      </c:catAx>
      <c:valAx>
        <c:axId val="5345101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53451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[COSTCO FINANCIAL MODELING PROJECT.xlsx]Dashboard Info!PivotTable28</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4F9F">
                    <a:lumMod val="65000"/>
                    <a:lumOff val="35000"/>
                  </a:srgbClr>
                </a:solidFill>
                <a:latin typeface="+mn-lt"/>
                <a:ea typeface="+mn-ea"/>
                <a:cs typeface="+mn-cs"/>
              </a:defRPr>
            </a:pPr>
            <a:r>
              <a:rPr lang="en-US" sz="1400" b="0" i="0" u="none" strike="noStrike" kern="1200" spc="0" baseline="0">
                <a:solidFill>
                  <a:srgbClr val="004F9F">
                    <a:lumMod val="65000"/>
                    <a:lumOff val="35000"/>
                  </a:srgbClr>
                </a:solidFill>
              </a:rPr>
              <a:t>Debt vs. Equity Structure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4F9F">
                  <a:lumMod val="65000"/>
                  <a:lumOff val="35000"/>
                </a:srgb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 Info'!$J$26:$J$27</c:f>
              <c:strCache>
                <c:ptCount val="1"/>
                <c:pt idx="0">
                  <c:v>2022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0D2-4A4D-9F5D-A947D69350C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0D2-4A4D-9F5D-A947D69350C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0D2-4A4D-9F5D-A947D69350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Info'!$I$28:$I$29</c:f>
              <c:strCache>
                <c:ptCount val="2"/>
                <c:pt idx="0">
                  <c:v>Sum of TOTAL LIABILITIES</c:v>
                </c:pt>
                <c:pt idx="1">
                  <c:v>Sum of TOTAL EQUITY</c:v>
                </c:pt>
              </c:strCache>
            </c:strRef>
          </c:cat>
          <c:val>
            <c:numRef>
              <c:f>'Dashboard Info'!$J$28:$J$29</c:f>
              <c:numCache>
                <c:formatCode>#,##0_);\(#,##0\)</c:formatCode>
                <c:ptCount val="2"/>
                <c:pt idx="0">
                  <c:v>43519</c:v>
                </c:pt>
                <c:pt idx="1">
                  <c:v>20647</c:v>
                </c:pt>
              </c:numCache>
            </c:numRef>
          </c:val>
          <c:extLst>
            <c:ext xmlns:c16="http://schemas.microsoft.com/office/drawing/2014/chart" uri="{C3380CC4-5D6E-409C-BE32-E72D297353CC}">
              <c16:uniqueId val="{00000006-B0D2-4A4D-9F5D-A947D69350C3}"/>
            </c:ext>
          </c:extLst>
        </c:ser>
        <c:ser>
          <c:idx val="1"/>
          <c:order val="1"/>
          <c:tx>
            <c:strRef>
              <c:f>'Dashboard Info'!$K$26:$K$27</c:f>
              <c:strCache>
                <c:ptCount val="1"/>
                <c:pt idx="0">
                  <c:v>2023</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Info'!$I$28:$I$29</c:f>
              <c:strCache>
                <c:ptCount val="2"/>
                <c:pt idx="0">
                  <c:v>Sum of TOTAL LIABILITIES</c:v>
                </c:pt>
                <c:pt idx="1">
                  <c:v>Sum of TOTAL EQUITY</c:v>
                </c:pt>
              </c:strCache>
            </c:strRef>
          </c:cat>
          <c:val>
            <c:numRef>
              <c:f>'Dashboard Info'!$K$28:$K$29</c:f>
              <c:numCache>
                <c:formatCode>#,##0_);\(#,##0\)</c:formatCode>
                <c:ptCount val="2"/>
                <c:pt idx="0">
                  <c:v>43936</c:v>
                </c:pt>
                <c:pt idx="1">
                  <c:v>25058</c:v>
                </c:pt>
              </c:numCache>
            </c:numRef>
          </c:val>
          <c:extLst>
            <c:ext xmlns:c16="http://schemas.microsoft.com/office/drawing/2014/chart" uri="{C3380CC4-5D6E-409C-BE32-E72D297353CC}">
              <c16:uniqueId val="{00000017-B0D2-4A4D-9F5D-A947D69350C3}"/>
            </c:ext>
          </c:extLst>
        </c:ser>
        <c:ser>
          <c:idx val="2"/>
          <c:order val="2"/>
          <c:tx>
            <c:strRef>
              <c:f>'Dashboard Info'!$L$26:$L$27</c:f>
              <c:strCache>
                <c:ptCount val="1"/>
                <c:pt idx="0">
                  <c:v>2024</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Info'!$I$28:$I$29</c:f>
              <c:strCache>
                <c:ptCount val="2"/>
                <c:pt idx="0">
                  <c:v>Sum of TOTAL LIABILITIES</c:v>
                </c:pt>
                <c:pt idx="1">
                  <c:v>Sum of TOTAL EQUITY</c:v>
                </c:pt>
              </c:strCache>
            </c:strRef>
          </c:cat>
          <c:val>
            <c:numRef>
              <c:f>'Dashboard Info'!$L$28:$L$29</c:f>
              <c:numCache>
                <c:formatCode>#,##0_);\(#,##0\)</c:formatCode>
                <c:ptCount val="2"/>
                <c:pt idx="0">
                  <c:v>46209</c:v>
                </c:pt>
                <c:pt idx="1">
                  <c:v>23622</c:v>
                </c:pt>
              </c:numCache>
            </c:numRef>
          </c:val>
          <c:extLst>
            <c:ext xmlns:c16="http://schemas.microsoft.com/office/drawing/2014/chart" uri="{C3380CC4-5D6E-409C-BE32-E72D297353CC}">
              <c16:uniqueId val="{00000018-B0D2-4A4D-9F5D-A947D69350C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19049</xdr:colOff>
      <xdr:row>2</xdr:row>
      <xdr:rowOff>171450</xdr:rowOff>
    </xdr:to>
    <xdr:sp macro="" textlink="">
      <xdr:nvSpPr>
        <xdr:cNvPr id="7" name="Flowchart: Alternate Process 6">
          <a:extLst>
            <a:ext uri="{FF2B5EF4-FFF2-40B4-BE49-F238E27FC236}">
              <a16:creationId xmlns:a16="http://schemas.microsoft.com/office/drawing/2014/main" id="{1C2CF586-345B-A9D2-74FC-EB835929490B}"/>
            </a:ext>
          </a:extLst>
        </xdr:cNvPr>
        <xdr:cNvSpPr/>
      </xdr:nvSpPr>
      <xdr:spPr>
        <a:xfrm>
          <a:off x="0" y="266700"/>
          <a:ext cx="17011649" cy="666750"/>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209550</xdr:colOff>
      <xdr:row>0</xdr:row>
      <xdr:rowOff>0</xdr:rowOff>
    </xdr:from>
    <xdr:to>
      <xdr:col>7</xdr:col>
      <xdr:colOff>2085974</xdr:colOff>
      <xdr:row>2</xdr:row>
      <xdr:rowOff>133350</xdr:rowOff>
    </xdr:to>
    <xdr:sp macro="" textlink="">
      <xdr:nvSpPr>
        <xdr:cNvPr id="8" name="TextBox 7">
          <a:extLst>
            <a:ext uri="{FF2B5EF4-FFF2-40B4-BE49-F238E27FC236}">
              <a16:creationId xmlns:a16="http://schemas.microsoft.com/office/drawing/2014/main" id="{C63F048E-4D2C-B34D-3082-CBD200A0687D}"/>
            </a:ext>
          </a:extLst>
        </xdr:cNvPr>
        <xdr:cNvSpPr txBox="1"/>
      </xdr:nvSpPr>
      <xdr:spPr>
        <a:xfrm>
          <a:off x="209550" y="345499"/>
          <a:ext cx="16744949" cy="549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u="sng"/>
            <a:t>Costco Wholesale</a:t>
          </a:r>
          <a:r>
            <a:rPr lang="en-US" sz="3600" b="1" u="sng" baseline="0"/>
            <a:t> Corp </a:t>
          </a:r>
          <a:r>
            <a:rPr lang="en-US" sz="3600" b="1" u="sng"/>
            <a:t>Financial Analysis</a:t>
          </a:r>
        </a:p>
      </xdr:txBody>
    </xdr:sp>
    <xdr:clientData/>
  </xdr:twoCellAnchor>
  <xdr:twoCellAnchor>
    <xdr:from>
      <xdr:col>0</xdr:col>
      <xdr:colOff>0</xdr:colOff>
      <xdr:row>3</xdr:row>
      <xdr:rowOff>151832</xdr:rowOff>
    </xdr:from>
    <xdr:to>
      <xdr:col>3</xdr:col>
      <xdr:colOff>1181099</xdr:colOff>
      <xdr:row>19</xdr:row>
      <xdr:rowOff>170882</xdr:rowOff>
    </xdr:to>
    <xdr:graphicFrame macro="">
      <xdr:nvGraphicFramePr>
        <xdr:cNvPr id="9" name="Chart 8">
          <a:extLst>
            <a:ext uri="{FF2B5EF4-FFF2-40B4-BE49-F238E27FC236}">
              <a16:creationId xmlns:a16="http://schemas.microsoft.com/office/drawing/2014/main" id="{CEF749B7-2920-4B2A-BC09-3CD005F96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1409699</xdr:colOff>
      <xdr:row>3</xdr:row>
      <xdr:rowOff>151832</xdr:rowOff>
    </xdr:from>
    <xdr:to>
      <xdr:col>8</xdr:col>
      <xdr:colOff>19049</xdr:colOff>
      <xdr:row>19</xdr:row>
      <xdr:rowOff>167072</xdr:rowOff>
    </xdr:to>
    <xdr:graphicFrame macro="">
      <xdr:nvGraphicFramePr>
        <xdr:cNvPr id="11" name="Chart 10">
          <a:extLst>
            <a:ext uri="{FF2B5EF4-FFF2-40B4-BE49-F238E27FC236}">
              <a16:creationId xmlns:a16="http://schemas.microsoft.com/office/drawing/2014/main" id="{08A42402-A818-33A8-4340-10FF17582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1400175</xdr:colOff>
      <xdr:row>20</xdr:row>
      <xdr:rowOff>154639</xdr:rowOff>
    </xdr:from>
    <xdr:to>
      <xdr:col>8</xdr:col>
      <xdr:colOff>5446</xdr:colOff>
      <xdr:row>39</xdr:row>
      <xdr:rowOff>37291</xdr:rowOff>
    </xdr:to>
    <xdr:graphicFrame macro="">
      <xdr:nvGraphicFramePr>
        <xdr:cNvPr id="15" name="Chart 14">
          <a:extLst>
            <a:ext uri="{FF2B5EF4-FFF2-40B4-BE49-F238E27FC236}">
              <a16:creationId xmlns:a16="http://schemas.microsoft.com/office/drawing/2014/main" id="{E8E9F0FB-9D13-40A0-8695-EB5643EBB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1431130</xdr:colOff>
      <xdr:row>3</xdr:row>
      <xdr:rowOff>151832</xdr:rowOff>
    </xdr:from>
    <xdr:to>
      <xdr:col>5</xdr:col>
      <xdr:colOff>1159667</xdr:colOff>
      <xdr:row>19</xdr:row>
      <xdr:rowOff>163356</xdr:rowOff>
    </xdr:to>
    <xdr:graphicFrame macro="">
      <xdr:nvGraphicFramePr>
        <xdr:cNvPr id="21" name="Chart 20">
          <a:extLst>
            <a:ext uri="{FF2B5EF4-FFF2-40B4-BE49-F238E27FC236}">
              <a16:creationId xmlns:a16="http://schemas.microsoft.com/office/drawing/2014/main" id="{18D9781C-FF08-58DB-10F6-CFAD8CB2F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1421368</xdr:colOff>
      <xdr:row>20</xdr:row>
      <xdr:rowOff>154639</xdr:rowOff>
    </xdr:from>
    <xdr:to>
      <xdr:col>5</xdr:col>
      <xdr:colOff>1150858</xdr:colOff>
      <xdr:row>39</xdr:row>
      <xdr:rowOff>37291</xdr:rowOff>
    </xdr:to>
    <xdr:graphicFrame macro="">
      <xdr:nvGraphicFramePr>
        <xdr:cNvPr id="28" name="Chart 27">
          <a:extLst>
            <a:ext uri="{FF2B5EF4-FFF2-40B4-BE49-F238E27FC236}">
              <a16:creationId xmlns:a16="http://schemas.microsoft.com/office/drawing/2014/main" id="{6FC74A8E-8CA3-4DE7-A79B-867D2BB84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323850</xdr:colOff>
      <xdr:row>40</xdr:row>
      <xdr:rowOff>28575</xdr:rowOff>
    </xdr:from>
    <xdr:to>
      <xdr:col>7</xdr:col>
      <xdr:colOff>1590675</xdr:colOff>
      <xdr:row>51</xdr:row>
      <xdr:rowOff>19050</xdr:rowOff>
    </xdr:to>
    <xdr:grpSp>
      <xdr:nvGrpSpPr>
        <xdr:cNvPr id="38" name="Group 37">
          <a:extLst>
            <a:ext uri="{FF2B5EF4-FFF2-40B4-BE49-F238E27FC236}">
              <a16:creationId xmlns:a16="http://schemas.microsoft.com/office/drawing/2014/main" id="{1CD25237-56C4-5C60-AAC3-658714CE92C4}"/>
            </a:ext>
          </a:extLst>
        </xdr:cNvPr>
        <xdr:cNvGrpSpPr/>
      </xdr:nvGrpSpPr>
      <xdr:grpSpPr>
        <a:xfrm>
          <a:off x="809625" y="7648575"/>
          <a:ext cx="13211175" cy="2085975"/>
          <a:chOff x="809625" y="7648575"/>
          <a:chExt cx="13211175" cy="2085975"/>
        </a:xfrm>
      </xdr:grpSpPr>
      <xdr:sp macro="" textlink="">
        <xdr:nvSpPr>
          <xdr:cNvPr id="30" name="Flowchart: Process 29">
            <a:extLst>
              <a:ext uri="{FF2B5EF4-FFF2-40B4-BE49-F238E27FC236}">
                <a16:creationId xmlns:a16="http://schemas.microsoft.com/office/drawing/2014/main" id="{8443D6B7-023B-4C8E-F703-8A786B1F52A2}"/>
              </a:ext>
            </a:extLst>
          </xdr:cNvPr>
          <xdr:cNvSpPr/>
        </xdr:nvSpPr>
        <xdr:spPr>
          <a:xfrm>
            <a:off x="809625" y="7648575"/>
            <a:ext cx="13211175" cy="2085975"/>
          </a:xfrm>
          <a:prstGeom prst="flowChart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TextBox 28">
            <a:extLst>
              <a:ext uri="{FF2B5EF4-FFF2-40B4-BE49-F238E27FC236}">
                <a16:creationId xmlns:a16="http://schemas.microsoft.com/office/drawing/2014/main" id="{B0FC9EFD-C8DF-303D-424C-68E4ADE8A380}"/>
              </a:ext>
            </a:extLst>
          </xdr:cNvPr>
          <xdr:cNvSpPr txBox="1"/>
        </xdr:nvSpPr>
        <xdr:spPr>
          <a:xfrm>
            <a:off x="895732" y="7753349"/>
            <a:ext cx="13038963" cy="1876425"/>
          </a:xfrm>
          <a:prstGeom prst="rect">
            <a:avLst/>
          </a:prstGeom>
          <a:solidFill>
            <a:srgbClr val="E5E5E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t>Key Insights </a:t>
            </a:r>
          </a:p>
          <a:p>
            <a:pPr lvl="0"/>
            <a:r>
              <a:rPr lang="en-US" sz="1100" b="1"/>
              <a:t>Revenue: </a:t>
            </a:r>
            <a:r>
              <a:rPr lang="en-US" sz="1100"/>
              <a:t>Revenue increased  6.76%</a:t>
            </a:r>
            <a:r>
              <a:rPr lang="en-US" sz="1100" baseline="0"/>
              <a:t> from 2022 to 2023 and 5.02% from 2023 to 2024. This shows that Costco continues to grow Year-over-Year. Both net sales and membership fees have increased over time. </a:t>
            </a:r>
          </a:p>
          <a:p>
            <a:pPr marL="0" lvl="0" indent="0"/>
            <a:endParaRPr lang="en-US" sz="1100" b="1">
              <a:solidFill>
                <a:schemeClr val="dk1"/>
              </a:solidFill>
              <a:latin typeface="+mn-lt"/>
              <a:ea typeface="+mn-ea"/>
              <a:cs typeface="+mn-cs"/>
            </a:endParaRPr>
          </a:p>
          <a:p>
            <a:pPr marL="0" lvl="0" indent="0"/>
            <a:r>
              <a:rPr lang="en-US" sz="1100" b="1">
                <a:solidFill>
                  <a:schemeClr val="dk1"/>
                </a:solidFill>
                <a:latin typeface="+mn-lt"/>
                <a:ea typeface="+mn-ea"/>
                <a:cs typeface="+mn-cs"/>
              </a:rPr>
              <a:t>Profitability: </a:t>
            </a:r>
            <a:r>
              <a:rPr lang="en-US" sz="1100" baseline="0"/>
              <a:t>Costco's net profit margin increased by 0.30% from 2023 to 2024 contributing an additional $763.36M in net income.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Liquidity: </a:t>
            </a:r>
            <a:r>
              <a:rPr lang="en-US" sz="1100" baseline="0">
                <a:solidFill>
                  <a:schemeClr val="dk1"/>
                </a:solidFill>
                <a:effectLst/>
                <a:latin typeface="+mn-lt"/>
                <a:ea typeface="+mn-ea"/>
                <a:cs typeface="+mn-cs"/>
              </a:rPr>
              <a:t>Costco's current ratio decreased by 0.10, signaling that Costco may need to monitor their short-term liquidity.</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Debt: </a:t>
            </a:r>
            <a:r>
              <a:rPr lang="en-US">
                <a:effectLst/>
              </a:rPr>
              <a:t>From 2023</a:t>
            </a:r>
            <a:r>
              <a:rPr lang="en-US" baseline="0">
                <a:effectLst/>
              </a:rPr>
              <a:t> to 2024, Costco's Debt-to-Equity Ratio increased to 1.96, meaning Costco is financing more through debt, such as their 31 new stores opened in 2024.</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Member Retention: </a:t>
            </a:r>
            <a:r>
              <a:rPr lang="en-US" baseline="0">
                <a:effectLst/>
              </a:rPr>
              <a:t>Membership fees grew by 5.4% from 2023 to 2024, reflecting strong customer retention.</a:t>
            </a:r>
            <a:endParaRPr lang="en-US">
              <a:effectLst/>
            </a:endParaRPr>
          </a:p>
          <a:p>
            <a:endParaRPr lang="en-US">
              <a:effectLst/>
            </a:endParaRPr>
          </a:p>
          <a:p>
            <a:pPr lvl="0"/>
            <a:endParaRPr lang="en-US" sz="1100" baseline="0"/>
          </a:p>
          <a:p>
            <a:endParaRPr lang="en-US" sz="1100"/>
          </a:p>
        </xdr:txBody>
      </xdr:sp>
    </xdr:grpSp>
    <xdr:clientData/>
  </xdr:twoCellAnchor>
  <xdr:twoCellAnchor>
    <xdr:from>
      <xdr:col>0</xdr:col>
      <xdr:colOff>0</xdr:colOff>
      <xdr:row>20</xdr:row>
      <xdr:rowOff>154639</xdr:rowOff>
    </xdr:from>
    <xdr:to>
      <xdr:col>3</xdr:col>
      <xdr:colOff>1381125</xdr:colOff>
      <xdr:row>39</xdr:row>
      <xdr:rowOff>40339</xdr:rowOff>
    </xdr:to>
    <xdr:grpSp>
      <xdr:nvGrpSpPr>
        <xdr:cNvPr id="37" name="Group 36">
          <a:extLst>
            <a:ext uri="{FF2B5EF4-FFF2-40B4-BE49-F238E27FC236}">
              <a16:creationId xmlns:a16="http://schemas.microsoft.com/office/drawing/2014/main" id="{C80EC855-8A56-D094-71A5-97D430969B46}"/>
            </a:ext>
          </a:extLst>
        </xdr:cNvPr>
        <xdr:cNvGrpSpPr/>
      </xdr:nvGrpSpPr>
      <xdr:grpSpPr>
        <a:xfrm>
          <a:off x="0" y="3964639"/>
          <a:ext cx="5314950" cy="3505200"/>
          <a:chOff x="0" y="3867150"/>
          <a:chExt cx="4495800" cy="3505200"/>
        </a:xfrm>
      </xdr:grpSpPr>
      <xdr:graphicFrame macro="">
        <xdr:nvGraphicFramePr>
          <xdr:cNvPr id="32" name="Chart 31">
            <a:extLst>
              <a:ext uri="{FF2B5EF4-FFF2-40B4-BE49-F238E27FC236}">
                <a16:creationId xmlns:a16="http://schemas.microsoft.com/office/drawing/2014/main" id="{B0B8EB1F-BC55-4164-8136-6C7B308EA886}"/>
              </a:ext>
            </a:extLst>
          </xdr:cNvPr>
          <xdr:cNvGraphicFramePr>
            <a:graphicFrameLocks/>
          </xdr:cNvGraphicFramePr>
        </xdr:nvGraphicFramePr>
        <xdr:xfrm>
          <a:off x="21795" y="4629150"/>
          <a:ext cx="4293030" cy="2743200"/>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mc:Choice xmlns:a14="http://schemas.microsoft.com/office/drawing/2010/main" Requires="a14">
          <xdr:graphicFrame macro="">
            <xdr:nvGraphicFramePr>
              <xdr:cNvPr id="33" name="Year 1">
                <a:extLst>
                  <a:ext uri="{FF2B5EF4-FFF2-40B4-BE49-F238E27FC236}">
                    <a16:creationId xmlns:a16="http://schemas.microsoft.com/office/drawing/2014/main" id="{5B585EC7-073F-4FC7-8A29-A96E3DA13CC9}"/>
                  </a:ext>
                </a:extLst>
              </xdr:cNvPr>
              <xdr:cNvGraphicFramePr/>
            </xdr:nvGraphicFramePr>
            <xdr:xfrm>
              <a:off x="0" y="3867150"/>
              <a:ext cx="4314825" cy="76200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0" y="3964639"/>
                <a:ext cx="5101001"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36" name="Group 35">
            <a:extLst>
              <a:ext uri="{FF2B5EF4-FFF2-40B4-BE49-F238E27FC236}">
                <a16:creationId xmlns:a16="http://schemas.microsoft.com/office/drawing/2014/main" id="{BB328E9A-A38D-3311-1CB9-EB041E544AA8}"/>
              </a:ext>
            </a:extLst>
          </xdr:cNvPr>
          <xdr:cNvGrpSpPr/>
        </xdr:nvGrpSpPr>
        <xdr:grpSpPr>
          <a:xfrm>
            <a:off x="2857499" y="6562725"/>
            <a:ext cx="1638301" cy="314325"/>
            <a:chOff x="1162049" y="7505700"/>
            <a:chExt cx="1219201" cy="314325"/>
          </a:xfrm>
        </xdr:grpSpPr>
        <xdr:sp macro="" textlink="'Dashboard Info'!O33">
          <xdr:nvSpPr>
            <xdr:cNvPr id="35" name="TextBox 34">
              <a:extLst>
                <a:ext uri="{FF2B5EF4-FFF2-40B4-BE49-F238E27FC236}">
                  <a16:creationId xmlns:a16="http://schemas.microsoft.com/office/drawing/2014/main" id="{4786E1C9-609A-D627-2ECD-5DCE359034E4}"/>
                </a:ext>
              </a:extLst>
            </xdr:cNvPr>
            <xdr:cNvSpPr txBox="1"/>
          </xdr:nvSpPr>
          <xdr:spPr>
            <a:xfrm>
              <a:off x="1162049" y="7505700"/>
              <a:ext cx="7715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t>D/E</a:t>
              </a:r>
              <a:r>
                <a:rPr lang="en-US" sz="1400" baseline="0"/>
                <a:t> Ratio</a:t>
              </a:r>
              <a:endParaRPr lang="en-US" sz="1400"/>
            </a:p>
          </xdr:txBody>
        </xdr:sp>
        <xdr:sp macro="" textlink="'Dashboard Info'!O33">
          <xdr:nvSpPr>
            <xdr:cNvPr id="34" name="TextBox 33">
              <a:extLst>
                <a:ext uri="{FF2B5EF4-FFF2-40B4-BE49-F238E27FC236}">
                  <a16:creationId xmlns:a16="http://schemas.microsoft.com/office/drawing/2014/main" id="{30D852F7-CC64-35A2-35AF-794B8C642250}"/>
                </a:ext>
              </a:extLst>
            </xdr:cNvPr>
            <xdr:cNvSpPr txBox="1"/>
          </xdr:nvSpPr>
          <xdr:spPr>
            <a:xfrm>
              <a:off x="1790700" y="7505700"/>
              <a:ext cx="5905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35E387D-955A-4A55-BF81-FA2F93E581EF}" type="TxLink">
                <a:rPr lang="en-US" sz="1400" b="0" i="0" u="none" strike="noStrike">
                  <a:solidFill>
                    <a:srgbClr val="004F9F"/>
                  </a:solidFill>
                  <a:latin typeface="Aptos Narrow"/>
                </a:rPr>
                <a:t>2.11</a:t>
              </a:fld>
              <a:endParaRPr lang="en-US" sz="1400"/>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k Galvez" refreshedDate="45713.717421990739" createdVersion="8" refreshedVersion="8" minRefreshableVersion="3" recordCount="3" xr:uid="{B1DB6D04-03CA-4D40-823C-9AFFD9A049B6}">
  <cacheSource type="worksheet">
    <worksheetSource name="Table16"/>
  </cacheSource>
  <cacheFields count="4">
    <cacheField name="Year" numFmtId="0">
      <sharedItems containsSemiMixedTypes="0" containsString="0" containsNumber="1" containsInteger="1" minValue="2022" maxValue="2024" count="3">
        <n v="2024"/>
        <n v="2023"/>
        <n v="2022"/>
      </sharedItems>
    </cacheField>
    <cacheField name="Net Sales ($M)" numFmtId="180">
      <sharedItems containsSemiMixedTypes="0" containsString="0" containsNumber="1" containsInteger="1" minValue="222730" maxValue="249625" count="3">
        <n v="249625"/>
        <n v="237710"/>
        <n v="222730"/>
      </sharedItems>
    </cacheField>
    <cacheField name="Membership Fees ($M)" numFmtId="180">
      <sharedItems containsSemiMixedTypes="0" containsString="0" containsNumber="1" containsInteger="1" minValue="4224" maxValue="4828" count="3">
        <n v="4828"/>
        <n v="4580"/>
        <n v="4224"/>
      </sharedItems>
    </cacheField>
    <cacheField name="Total Revenue ($M)" numFmtId="180">
      <sharedItems containsSemiMixedTypes="0" containsString="0" containsNumber="1" containsInteger="1" minValue="226954" maxValue="254453"/>
    </cacheField>
  </cacheFields>
  <extLst>
    <ext xmlns:x14="http://schemas.microsoft.com/office/spreadsheetml/2009/9/main" uri="{725AE2AE-9491-48be-B2B4-4EB974FC3084}">
      <x14:pivotCacheDefinition pivotCacheId="15210914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k Galvez" refreshedDate="45713.920645949074" createdVersion="8" refreshedVersion="8" minRefreshableVersion="3" recordCount="3" xr:uid="{F575A068-A293-4DD1-8648-2EFD03D42A7A}">
  <cacheSource type="worksheet">
    <worksheetSource name="Table14"/>
  </cacheSource>
  <cacheFields count="8">
    <cacheField name="Year" numFmtId="0">
      <sharedItems count="3">
        <s v="2024"/>
        <s v="2023"/>
        <s v="2022"/>
      </sharedItems>
    </cacheField>
    <cacheField name="Total Revenue ($M)" numFmtId="180">
      <sharedItems containsSemiMixedTypes="0" containsString="0" containsNumber="1" containsInteger="1" minValue="226954" maxValue="254453"/>
    </cacheField>
    <cacheField name="Gross Profit ($M)" numFmtId="180">
      <sharedItems containsSemiMixedTypes="0" containsString="0" containsNumber="1" containsInteger="1" minValue="27572" maxValue="32095"/>
    </cacheField>
    <cacheField name="Operating Income ($M)" numFmtId="180">
      <sharedItems containsSemiMixedTypes="0" containsString="0" containsNumber="1" containsInteger="1" minValue="7793" maxValue="9285"/>
    </cacheField>
    <cacheField name="Net Income ($M)" numFmtId="180">
      <sharedItems containsSemiMixedTypes="0" containsString="0" containsNumber="1" containsInteger="1" minValue="5915" maxValue="7367"/>
    </cacheField>
    <cacheField name="Current Ratio" numFmtId="43">
      <sharedItems containsSemiMixedTypes="0" containsString="0" containsNumber="1" minValue="0.96565531242950597" maxValue="1.0683679242473871"/>
    </cacheField>
    <cacheField name="Debt-to-Equity Ratio" numFmtId="43">
      <sharedItems containsSemiMixedTypes="0" containsString="0" containsNumber="1" minValue="1.7533721765504031" maxValue="2.1077638397830194"/>
    </cacheField>
    <cacheField name="Net Profit Margin (%)" numFmtId="10">
      <sharedItems containsSemiMixedTypes="0" containsString="0" containsNumber="1" minValue="2.5968880267448098E-2" maxValue="2.8952301603832536E-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k Galvez" refreshedDate="45713.946152199074" createdVersion="8" refreshedVersion="8" minRefreshableVersion="3" recordCount="3" xr:uid="{2DAE7F2E-2AAE-4DFA-AEDB-D4DC7B62A2B0}">
  <cacheSource type="worksheet">
    <worksheetSource name="debt_to_equity_structure"/>
  </cacheSource>
  <cacheFields count="4">
    <cacheField name="Year" numFmtId="0">
      <sharedItems count="3">
        <s v="2024"/>
        <s v="2023"/>
        <s v="2022"/>
      </sharedItems>
    </cacheField>
    <cacheField name="TOTAL LIABILITIES" numFmtId="37">
      <sharedItems containsSemiMixedTypes="0" containsString="0" containsNumber="1" containsInteger="1" minValue="43519" maxValue="46209"/>
    </cacheField>
    <cacheField name="TOTAL EQUITY" numFmtId="37">
      <sharedItems containsSemiMixedTypes="0" containsString="0" containsNumber="1" containsInteger="1" minValue="20647" maxValue="25058"/>
    </cacheField>
    <cacheField name="D/E Ratio" numFmtId="0">
      <sharedItems containsSemiMixedTypes="0" containsString="0" containsNumber="1" minValue="1.7533721765504031" maxValue="2.1077638397830194"/>
    </cacheField>
  </cacheFields>
  <extLst>
    <ext xmlns:x14="http://schemas.microsoft.com/office/spreadsheetml/2009/9/main" uri="{725AE2AE-9491-48be-B2B4-4EB974FC3084}">
      <x14:pivotCacheDefinition pivotCacheId="1385248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n v="254453"/>
  </r>
  <r>
    <x v="1"/>
    <x v="1"/>
    <x v="1"/>
    <n v="242290"/>
  </r>
  <r>
    <x v="2"/>
    <x v="2"/>
    <x v="2"/>
    <n v="22695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254453"/>
    <n v="32095"/>
    <n v="9285"/>
    <n v="7367"/>
    <n v="0.96565531242950597"/>
    <n v="1.9561849123698247"/>
    <n v="2.8952301603832536E-2"/>
  </r>
  <r>
    <x v="1"/>
    <n v="242290"/>
    <n v="29704"/>
    <n v="8114"/>
    <n v="6292"/>
    <n v="1.0683679242473871"/>
    <n v="1.7533721765504031"/>
    <n v="2.5968880267448098E-2"/>
  </r>
  <r>
    <x v="2"/>
    <n v="226954"/>
    <n v="27572"/>
    <n v="7793"/>
    <n v="5915"/>
    <n v="1.0218138633664604"/>
    <n v="2.1077638397830194"/>
    <n v="2.6062550120288693E-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46209"/>
    <n v="23622"/>
    <n v="1.9561849123698247"/>
  </r>
  <r>
    <x v="1"/>
    <n v="43936"/>
    <n v="25058"/>
    <n v="1.7533721765504031"/>
  </r>
  <r>
    <x v="2"/>
    <n v="43519"/>
    <n v="20647"/>
    <n v="2.10776383978301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E88A2D-9A64-43CE-A24D-7F18BB0547ED}" name="PivotTable27" cacheId="86"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rowHeaderCaption="Year">
  <location ref="N32:O35" firstHeaderRow="1" firstDataRow="1" firstDataCol="1"/>
  <pivotFields count="4">
    <pivotField axis="axisRow" showAll="0">
      <items count="4">
        <item x="2"/>
        <item x="1"/>
        <item x="0"/>
        <item t="default"/>
      </items>
    </pivotField>
    <pivotField numFmtId="37" showAll="0"/>
    <pivotField numFmtId="37" showAll="0"/>
    <pivotField dataField="1" showAll="0"/>
  </pivotFields>
  <rowFields count="1">
    <field x="0"/>
  </rowFields>
  <rowItems count="3">
    <i>
      <x/>
    </i>
    <i>
      <x v="1"/>
    </i>
    <i>
      <x v="2"/>
    </i>
  </rowItems>
  <colItems count="1">
    <i/>
  </colItems>
  <dataFields count="1">
    <dataField name="Debt-to-Equity Ratio" fld="3" baseField="0" baseItem="0" numFmtId="2"/>
  </dataFields>
  <formats count="3">
    <format dxfId="16">
      <pivotArea outline="0" collapsedLevelsAreSubtotals="1" fieldPosition="0"/>
    </format>
    <format dxfId="17">
      <pivotArea dataOnly="0" labelOnly="1" fieldPosition="0">
        <references count="1">
          <reference field="0" count="0"/>
        </references>
      </pivotArea>
    </format>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33CCC9-B526-44D2-A624-1B99C7F8E446}" name="PivotTable28" cacheId="86"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5" rowHeaderCaption="Year">
  <location ref="I26:L29" firstHeaderRow="1" firstDataRow="2" firstDataCol="1"/>
  <pivotFields count="4">
    <pivotField axis="axisCol" showAll="0">
      <items count="4">
        <item x="2"/>
        <item x="1"/>
        <item x="0"/>
        <item t="default"/>
      </items>
    </pivotField>
    <pivotField dataField="1" numFmtId="37" showAll="0"/>
    <pivotField dataField="1" numFmtId="37" showAll="0"/>
    <pivotField showAll="0"/>
  </pivotFields>
  <rowFields count="1">
    <field x="-2"/>
  </rowFields>
  <rowItems count="2">
    <i>
      <x/>
    </i>
    <i i="1">
      <x v="1"/>
    </i>
  </rowItems>
  <colFields count="1">
    <field x="0"/>
  </colFields>
  <colItems count="3">
    <i>
      <x/>
    </i>
    <i>
      <x v="1"/>
    </i>
    <i>
      <x v="2"/>
    </i>
  </colItems>
  <dataFields count="2">
    <dataField name="Sum of TOTAL LIABILITIES" fld="1" baseField="0" baseItem="0" numFmtId="37"/>
    <dataField name="Sum of TOTAL EQUITY" fld="2" baseField="0" baseItem="0" numFmtId="37"/>
  </dataFields>
  <chartFormats count="11">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series="1">
      <pivotArea type="data" outline="0" fieldPosition="0">
        <references count="1">
          <reference field="4294967294" count="1" selected="0">
            <x v="1"/>
          </reference>
        </references>
      </pivotArea>
    </chartFormat>
    <chartFormat chart="3" format="15">
      <pivotArea type="data" outline="0" fieldPosition="0">
        <references count="2">
          <reference field="4294967294" count="1" selected="0">
            <x v="1"/>
          </reference>
          <reference field="0" count="1" selected="0">
            <x v="0"/>
          </reference>
        </references>
      </pivotArea>
    </chartFormat>
    <chartFormat chart="3" format="16">
      <pivotArea type="data" outline="0" fieldPosition="0">
        <references count="2">
          <reference field="4294967294" count="1" selected="0">
            <x v="1"/>
          </reference>
          <reference field="0" count="1" selected="0">
            <x v="1"/>
          </reference>
        </references>
      </pivotArea>
    </chartFormat>
    <chartFormat chart="3" format="17">
      <pivotArea type="data" outline="0" fieldPosition="0">
        <references count="2">
          <reference field="4294967294" count="1" selected="0">
            <x v="1"/>
          </reference>
          <reference field="0" count="1" selected="0">
            <x v="2"/>
          </reference>
        </references>
      </pivotArea>
    </chartFormat>
    <chartFormat chart="3" format="18" series="1">
      <pivotArea type="data" outline="0" fieldPosition="0">
        <references count="2">
          <reference field="4294967294" count="1" selected="0">
            <x v="0"/>
          </reference>
          <reference field="0" count="1" selected="0">
            <x v="1"/>
          </reference>
        </references>
      </pivotArea>
    </chartFormat>
    <chartFormat chart="3" format="19" series="1">
      <pivotArea type="data" outline="0" fieldPosition="0">
        <references count="2">
          <reference field="4294967294" count="1" selected="0">
            <x v="0"/>
          </reference>
          <reference field="0" count="1" selected="0">
            <x v="2"/>
          </reference>
        </references>
      </pivotArea>
    </chartFormat>
    <chartFormat chart="3" format="20"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09A331-2DD0-4A54-8D66-4571E721F454}" name="PivotTable24" cacheId="7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L14:M18" firstHeaderRow="1" firstDataRow="1" firstDataCol="1"/>
  <pivotFields count="8">
    <pivotField axis="axisRow" showAll="0">
      <items count="4">
        <item x="2"/>
        <item x="1"/>
        <item x="0"/>
        <item t="default"/>
      </items>
    </pivotField>
    <pivotField dataField="1" numFmtId="180" showAll="0"/>
    <pivotField numFmtId="180" showAll="0"/>
    <pivotField numFmtId="180" showAll="0"/>
    <pivotField numFmtId="180" showAll="0"/>
    <pivotField numFmtId="43" showAll="0"/>
    <pivotField numFmtId="43" showAll="0"/>
    <pivotField numFmtId="10" showAll="0"/>
  </pivotFields>
  <rowFields count="1">
    <field x="0"/>
  </rowFields>
  <rowItems count="4">
    <i>
      <x/>
    </i>
    <i>
      <x v="1"/>
    </i>
    <i>
      <x v="2"/>
    </i>
    <i t="grand">
      <x/>
    </i>
  </rowItems>
  <colItems count="1">
    <i/>
  </colItems>
  <dataFields count="1">
    <dataField name="Sum of Total Revenue ($M)2" fld="1" showDataAs="percentDiff" baseField="0"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193B1E-6AE2-434D-82D4-01EB12A2A7AC}" name="PivotTable23" cacheId="69" dataOnRows="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9">
  <location ref="A53:B57" firstHeaderRow="1" firstDataRow="1" firstDataCol="1"/>
  <pivotFields count="4">
    <pivotField axis="axisRow" showAll="0">
      <items count="4">
        <item x="2"/>
        <item x="1"/>
        <item x="0"/>
        <item t="default"/>
      </items>
    </pivotField>
    <pivotField dataField="1" numFmtId="180" showAll="0">
      <items count="4">
        <item x="2"/>
        <item x="1"/>
        <item x="0"/>
        <item t="default"/>
      </items>
    </pivotField>
    <pivotField numFmtId="180" showAll="0">
      <items count="4">
        <item x="2"/>
        <item x="1"/>
        <item x="0"/>
        <item t="default"/>
      </items>
    </pivotField>
    <pivotField numFmtId="180" showAll="0"/>
  </pivotFields>
  <rowFields count="1">
    <field x="0"/>
  </rowFields>
  <rowItems count="4">
    <i>
      <x/>
    </i>
    <i>
      <x v="1"/>
    </i>
    <i>
      <x v="2"/>
    </i>
    <i t="grand">
      <x/>
    </i>
  </rowItems>
  <colItems count="1">
    <i/>
  </colItems>
  <dataFields count="1">
    <dataField name="Sum of Net Sales ($M)" fld="1" baseField="0" baseItem="0" numFmtId="180"/>
  </dataFields>
  <chartFormats count="1">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1634EC-8B79-4187-A76A-9FC62120D281}" name="revenue_source" cacheId="69" dataOnRows="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4">
  <location ref="A37:B41" firstHeaderRow="1" firstDataRow="1" firstDataCol="1"/>
  <pivotFields count="4">
    <pivotField axis="axisRow" showAll="0">
      <items count="4">
        <item x="2"/>
        <item x="1"/>
        <item x="0"/>
        <item t="default"/>
      </items>
    </pivotField>
    <pivotField numFmtId="180" showAll="0">
      <items count="4">
        <item x="2"/>
        <item x="1"/>
        <item x="0"/>
        <item t="default"/>
      </items>
    </pivotField>
    <pivotField dataField="1" numFmtId="180" showAll="0">
      <items count="4">
        <item x="2"/>
        <item x="1"/>
        <item x="0"/>
        <item t="default"/>
      </items>
    </pivotField>
    <pivotField numFmtId="180" showAll="0"/>
  </pivotFields>
  <rowFields count="1">
    <field x="0"/>
  </rowFields>
  <rowItems count="4">
    <i>
      <x/>
    </i>
    <i>
      <x v="1"/>
    </i>
    <i>
      <x v="2"/>
    </i>
    <i t="grand">
      <x/>
    </i>
  </rowItems>
  <colItems count="1">
    <i/>
  </colItems>
  <dataFields count="1">
    <dataField name="Membership Fees (in Millions)" fld="2" baseField="0" baseItem="0" numFmtId="180"/>
  </dataFields>
  <chartFormats count="6">
    <chartFormat chart="12" format="12" series="1">
      <pivotArea type="data" outline="0" fieldPosition="0">
        <references count="2">
          <reference field="4294967294" count="1" selected="0">
            <x v="0"/>
          </reference>
          <reference field="0" count="1" selected="0">
            <x v="0"/>
          </reference>
        </references>
      </pivotArea>
    </chartFormat>
    <chartFormat chart="12" format="13" series="1">
      <pivotArea type="data" outline="0" fieldPosition="0">
        <references count="2">
          <reference field="4294967294" count="1" selected="0">
            <x v="0"/>
          </reference>
          <reference field="0" count="1" selected="0">
            <x v="1"/>
          </reference>
        </references>
      </pivotArea>
    </chartFormat>
    <chartFormat chart="12" format="14" series="1">
      <pivotArea type="data" outline="0" fieldPosition="0">
        <references count="2">
          <reference field="4294967294" count="1" selected="0">
            <x v="0"/>
          </reference>
          <reference field="0" count="1" selected="0">
            <x v="2"/>
          </reference>
        </references>
      </pivotArea>
    </chartFormat>
    <chartFormat chart="12" format="15">
      <pivotArea type="data" outline="0" fieldPosition="0">
        <references count="2">
          <reference field="4294967294" count="1" selected="0">
            <x v="0"/>
          </reference>
          <reference field="0" count="1" selected="0">
            <x v="2"/>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2CAC93BC-CC17-4532-BAC2-2F44A9698E9E}" sourceName="Year">
  <pivotTables>
    <pivotTable tabId="8" name="PivotTable28"/>
    <pivotTable tabId="8" name="PivotTable27"/>
  </pivotTables>
  <data>
    <tabular pivotCacheId="138524899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7996F7C7-25D1-4314-B01B-10100CA5944D}" cache="Slicer_Year1" caption="Year" columnCount="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79E349-8056-4398-ACFC-602B9243D3B8}" name="financial_ratios" displayName="financial_ratios" ref="A2:D13" totalsRowShown="0" headerRowDxfId="35" dataDxfId="34" tableBorderDxfId="40">
  <autoFilter ref="A2:D13" xr:uid="{0079E349-8056-4398-ACFC-602B9243D3B8}"/>
  <tableColumns count="4">
    <tableColumn id="1" xr3:uid="{4784DFCE-52BE-49F7-BC8D-F281FB0208C5}" name="Year" dataDxfId="39"/>
    <tableColumn id="2" xr3:uid="{CE363D31-B0A9-43F2-8C7B-C15CADFE1A87}" name="Sep. 01, 2024" dataDxfId="38"/>
    <tableColumn id="3" xr3:uid="{6E875EF3-D73F-485B-B317-C9E7368782F7}" name="Sep. 03, 2023" dataDxfId="37"/>
    <tableColumn id="4" xr3:uid="{D3B73145-6EAA-4747-8F59-5A03140838DE}" name="Aug. 28, 2022" dataDxfId="3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2FD129E-2FDD-43C6-A990-DD1F05A3A830}" name="Table14" displayName="Table14" ref="A18:H21" tableBorderDxfId="33">
  <autoFilter ref="A18:H21" xr:uid="{92FD129E-2FDD-43C6-A990-DD1F05A3A830}"/>
  <tableColumns count="8">
    <tableColumn id="1" xr3:uid="{60575B51-E6F4-428A-854E-061C213B23A1}" name="Year" totalsRowLabel="Total"/>
    <tableColumn id="2" xr3:uid="{2F3D1BD2-63B5-42BD-95A4-0EFEE44A4DD3}" name="Total Revenue ($M)" dataDxfId="32" totalsRowDxfId="27" dataCellStyle="Currency"/>
    <tableColumn id="3" xr3:uid="{4432C105-13E5-4EA4-82D0-DD3417A021C7}" name="Gross Profit ($M)"/>
    <tableColumn id="4" xr3:uid="{657CBBD4-36E2-4FC5-8C75-A45696A31533}" name="Operating Income ($M)"/>
    <tableColumn id="5" xr3:uid="{BA674214-5915-4BE3-832C-5F38912A4CD0}" name="Net Income ($M)" dataDxfId="31" totalsRowDxfId="28" dataCellStyle="Currency"/>
    <tableColumn id="6" xr3:uid="{6C6DBCB3-BB73-4B56-89C9-3A4DCEAAC87F}" name="Current Ratio"/>
    <tableColumn id="7" xr3:uid="{D4C17CFA-D845-4A23-99D4-3BF176554322}" name="Debt-to-Equity Ratio"/>
    <tableColumn id="8" xr3:uid="{679C02AD-70B7-49A5-BEEE-E76FFF2608F5}" name="Net Profit Margin (%)" totalsRowFunction="sum" dataDxfId="30" totalsRowDxfId="29" dataCellStyle="Percent"/>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F5B9597-A1EA-4E48-B1E3-4F964924D692}" name="debt_to_equity_structure" displayName="debt_to_equity_structure" ref="A25:D28" totalsRowShown="0">
  <autoFilter ref="A25:D28" xr:uid="{7F5B9597-A1EA-4E48-B1E3-4F964924D692}"/>
  <tableColumns count="4">
    <tableColumn id="1" xr3:uid="{99EC1745-0FE6-428F-B0E5-67869894B67F}" name="Year">
      <calculatedColumnFormula>A19</calculatedColumnFormula>
    </tableColumn>
    <tableColumn id="2" xr3:uid="{A2E615A6-7F67-46B3-BC2E-E81CEF7B6163}" name="TOTAL LIABILITIES" dataDxfId="26"/>
    <tableColumn id="3" xr3:uid="{3708808C-40E8-4CC2-A4E3-6CBDB2A2594F}" name="TOTAL EQUITY" dataDxfId="25"/>
    <tableColumn id="4" xr3:uid="{22EAE9F5-3837-4191-BB16-6B0A14FE7033}" name="D/E Ratio" dataDxfId="18">
      <calculatedColumnFormula>debt_to_equity_structure[[#This Row],[TOTAL LIABILITIES]]/debt_to_equity_structure[[#This Row],[TOTAL EQUITY]]</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5BE5DAB-21B2-48C6-AE15-6AC3DACB724E}" name="Table16" displayName="Table16" ref="A32:D35" totalsRowShown="0" headerRowDxfId="24" dataDxfId="23" dataCellStyle="Currency">
  <autoFilter ref="A32:D35" xr:uid="{85BE5DAB-21B2-48C6-AE15-6AC3DACB724E}"/>
  <tableColumns count="4">
    <tableColumn id="1" xr3:uid="{4CC006F2-7D4D-475E-A8E2-D8C5305E3FC0}" name="Year" dataDxfId="22"/>
    <tableColumn id="2" xr3:uid="{4B1D5E5D-4EF2-4B85-B7A8-A2F81E42E1A0}" name="Net Sales ($M)" dataDxfId="21" dataCellStyle="Currency"/>
    <tableColumn id="3" xr3:uid="{9CA51103-9586-45EE-873E-487869CC506F}" name="Membership Fees ($M)" dataDxfId="20" dataCellStyle="Currency"/>
    <tableColumn id="4" xr3:uid="{B83FD81C-D8D7-4C4A-912F-6992F0D5FAC8}" name="Total Revenue ($M)" dataDxfId="19" dataCellStyle="Currency">
      <calculatedColumnFormula>SUM(B33:C33)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ostco Theme Colors">
      <a:dk1>
        <a:srgbClr val="004F9F"/>
      </a:dk1>
      <a:lt1>
        <a:srgbClr val="FFFFFF"/>
      </a:lt1>
      <a:dk2>
        <a:srgbClr val="A7A8AA"/>
      </a:dk2>
      <a:lt2>
        <a:srgbClr val="E5E5E5"/>
      </a:lt2>
      <a:accent1>
        <a:srgbClr val="E31837"/>
      </a:accent1>
      <a:accent2>
        <a:srgbClr val="002D72"/>
      </a:accent2>
      <a:accent3>
        <a:srgbClr val="7D7D7D"/>
      </a:accent3>
      <a:accent4>
        <a:srgbClr val="6CB4EE"/>
      </a:accent4>
      <a:accent5>
        <a:srgbClr val="000000"/>
      </a:accent5>
      <a:accent6>
        <a:srgbClr val="57585A"/>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D9E17-86D4-4570-8163-A9D12F2747EF}">
  <sheetPr>
    <pageSetUpPr autoPageBreaks="0"/>
  </sheetPr>
  <dimension ref="P1:R6"/>
  <sheetViews>
    <sheetView showGridLines="0" showRowColHeaders="0" tabSelected="1" zoomScaleNormal="100" workbookViewId="0">
      <selection activeCell="F21" sqref="F21"/>
    </sheetView>
  </sheetViews>
  <sheetFormatPr defaultColWidth="31.85546875" defaultRowHeight="15" x14ac:dyDescent="0.25"/>
  <cols>
    <col min="1" max="1" width="7.28515625" style="90" bestFit="1" customWidth="1"/>
    <col min="2" max="2" width="19.85546875" style="90" bestFit="1" customWidth="1"/>
    <col min="3" max="16384" width="31.85546875" style="90"/>
  </cols>
  <sheetData>
    <row r="1" spans="16:18" x14ac:dyDescent="0.25">
      <c r="P1" s="91"/>
      <c r="Q1" s="91"/>
      <c r="R1" s="91"/>
    </row>
    <row r="2" spans="16:18" x14ac:dyDescent="0.25">
      <c r="P2" s="91"/>
      <c r="Q2" s="91"/>
      <c r="R2" s="91"/>
    </row>
    <row r="3" spans="16:18" x14ac:dyDescent="0.25">
      <c r="P3" s="91"/>
      <c r="Q3" s="91"/>
      <c r="R3" s="91"/>
    </row>
    <row r="4" spans="16:18" x14ac:dyDescent="0.25">
      <c r="P4" s="92"/>
      <c r="Q4" s="92"/>
      <c r="R4" s="92"/>
    </row>
    <row r="5" spans="16:18" x14ac:dyDescent="0.25">
      <c r="P5" s="92"/>
      <c r="Q5" s="92"/>
      <c r="R5" s="92"/>
    </row>
    <row r="6" spans="16:18" x14ac:dyDescent="0.25">
      <c r="P6" s="93"/>
      <c r="Q6" s="93"/>
      <c r="R6" s="93"/>
    </row>
  </sheetData>
  <pageMargins left="0.7" right="0.7" top="0.75" bottom="0.75" header="0.3" footer="0.3"/>
  <pageSetup orientation="landscape"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EB64D-3FD6-4035-995C-85C3BB293AA0}">
  <dimension ref="A1:O57"/>
  <sheetViews>
    <sheetView zoomScaleNormal="100" workbookViewId="0">
      <selection activeCell="M23" sqref="M23"/>
    </sheetView>
  </sheetViews>
  <sheetFormatPr defaultRowHeight="15" x14ac:dyDescent="0.25"/>
  <cols>
    <col min="1" max="1" width="13.42578125" style="27" bestFit="1" customWidth="1"/>
    <col min="2" max="2" width="28.7109375" style="27" bestFit="1" customWidth="1"/>
    <col min="3" max="4" width="8" style="27" bestFit="1" customWidth="1"/>
    <col min="5" max="5" width="11.28515625" style="27" bestFit="1" customWidth="1"/>
    <col min="6" max="6" width="13.42578125" style="27" bestFit="1" customWidth="1"/>
    <col min="7" max="7" width="20.5703125" style="27" bestFit="1" customWidth="1"/>
    <col min="8" max="8" width="7.28515625" style="27" bestFit="1" customWidth="1"/>
    <col min="9" max="9" width="19.85546875" style="27" bestFit="1" customWidth="1"/>
    <col min="10" max="10" width="16.85546875" style="27" bestFit="1" customWidth="1"/>
    <col min="11" max="12" width="7.28515625" style="27" bestFit="1" customWidth="1"/>
    <col min="13" max="14" width="26.5703125" style="27" bestFit="1" customWidth="1"/>
    <col min="15" max="16384" width="9.140625" style="27"/>
  </cols>
  <sheetData>
    <row r="1" spans="1:14" x14ac:dyDescent="0.25">
      <c r="A1" s="27" t="s">
        <v>104</v>
      </c>
    </row>
    <row r="2" spans="1:14" x14ac:dyDescent="0.25">
      <c r="A2" s="60" t="s">
        <v>167</v>
      </c>
      <c r="B2" s="61" t="s">
        <v>23</v>
      </c>
      <c r="C2" s="61" t="s">
        <v>22</v>
      </c>
      <c r="D2" s="62" t="s">
        <v>21</v>
      </c>
    </row>
    <row r="3" spans="1:14" x14ac:dyDescent="0.25">
      <c r="A3" s="63" t="s">
        <v>106</v>
      </c>
      <c r="B3" s="64">
        <v>0.96565531242950597</v>
      </c>
      <c r="C3" s="64">
        <v>1.0683679242473871</v>
      </c>
      <c r="D3" s="65">
        <v>1.0218138633664604</v>
      </c>
    </row>
    <row r="4" spans="1:14" x14ac:dyDescent="0.25">
      <c r="A4" s="63" t="s">
        <v>107</v>
      </c>
      <c r="B4" s="66">
        <v>0.35605120685765845</v>
      </c>
      <c r="C4" s="66">
        <v>0.47598487329899059</v>
      </c>
      <c r="D4" s="67">
        <v>0.38889930620663793</v>
      </c>
    </row>
    <row r="5" spans="1:14" x14ac:dyDescent="0.25">
      <c r="A5" s="63" t="s">
        <v>108</v>
      </c>
      <c r="B5" s="68">
        <v>0.1261333134213391</v>
      </c>
      <c r="C5" s="68">
        <v>0.12259688802674482</v>
      </c>
      <c r="D5" s="69">
        <v>0.12148717361227385</v>
      </c>
    </row>
    <row r="6" spans="1:14" x14ac:dyDescent="0.25">
      <c r="A6" s="63" t="s">
        <v>109</v>
      </c>
      <c r="B6" s="68">
        <v>2.8952301603832536E-2</v>
      </c>
      <c r="C6" s="68">
        <v>2.5968880267448098E-2</v>
      </c>
      <c r="D6" s="69">
        <v>2.6062550120288693E-2</v>
      </c>
    </row>
    <row r="7" spans="1:14" x14ac:dyDescent="0.25">
      <c r="A7" s="63" t="s">
        <v>110</v>
      </c>
      <c r="B7" s="68">
        <v>0.1054975583909725</v>
      </c>
      <c r="C7" s="68">
        <v>9.1196335913267826E-2</v>
      </c>
      <c r="D7" s="69">
        <v>9.1076270922295297E-2</v>
      </c>
    </row>
    <row r="8" spans="1:14" x14ac:dyDescent="0.25">
      <c r="A8" s="63" t="s">
        <v>111</v>
      </c>
      <c r="B8" s="68">
        <v>0.31187029040724751</v>
      </c>
      <c r="C8" s="68">
        <v>0.25109745390693589</v>
      </c>
      <c r="D8" s="69">
        <v>0.28304354143459098</v>
      </c>
    </row>
    <row r="9" spans="1:14" x14ac:dyDescent="0.25">
      <c r="A9" s="63" t="s">
        <v>173</v>
      </c>
      <c r="B9" s="66">
        <v>1.9561849123698247</v>
      </c>
      <c r="C9" s="66">
        <v>1.7533721765504031</v>
      </c>
      <c r="D9" s="67">
        <v>2.1077638397830194</v>
      </c>
    </row>
    <row r="10" spans="1:14" x14ac:dyDescent="0.25">
      <c r="A10" s="63" t="s">
        <v>122</v>
      </c>
      <c r="B10" s="66">
        <v>54.940828402366861</v>
      </c>
      <c r="C10" s="66">
        <v>50.712499999999999</v>
      </c>
      <c r="D10" s="67">
        <v>49.322784810126585</v>
      </c>
    </row>
    <row r="11" spans="1:14" x14ac:dyDescent="0.25">
      <c r="A11" s="63" t="s">
        <v>125</v>
      </c>
      <c r="B11" s="70">
        <v>3.6438401283097765</v>
      </c>
      <c r="C11" s="70">
        <v>3.5117546453314783</v>
      </c>
      <c r="D11" s="71">
        <v>3.5369822024124926</v>
      </c>
    </row>
    <row r="12" spans="1:14" x14ac:dyDescent="0.25">
      <c r="A12" s="72" t="s">
        <v>126</v>
      </c>
      <c r="B12" s="73">
        <v>11.924599131227543</v>
      </c>
      <c r="C12" s="73">
        <v>12.767161131463576</v>
      </c>
      <c r="D12" s="74">
        <v>11.13430502038309</v>
      </c>
    </row>
    <row r="13" spans="1:14" x14ac:dyDescent="0.25">
      <c r="A13" s="72" t="s">
        <v>174</v>
      </c>
      <c r="B13" s="77">
        <f>'Balance Sheet'!C28/'Balance Sheet'!C40</f>
        <v>0.24527982389298111</v>
      </c>
      <c r="C13" s="77">
        <f>'Balance Sheet'!D28/'Balance Sheet'!D40</f>
        <v>0.21458216936706839</v>
      </c>
      <c r="D13" s="77">
        <f>'Balance Sheet'!E28/'Balance Sheet'!E40</f>
        <v>0.3140407807429651</v>
      </c>
    </row>
    <row r="14" spans="1:14" x14ac:dyDescent="0.25">
      <c r="L14" s="57" t="s">
        <v>164</v>
      </c>
      <c r="M14" t="s">
        <v>183</v>
      </c>
      <c r="N14"/>
    </row>
    <row r="15" spans="1:14" x14ac:dyDescent="0.25">
      <c r="A15" s="27" t="s">
        <v>172</v>
      </c>
      <c r="L15" s="37" t="s">
        <v>163</v>
      </c>
      <c r="M15" s="56"/>
      <c r="N15"/>
    </row>
    <row r="16" spans="1:14" x14ac:dyDescent="0.25">
      <c r="L16" s="37" t="s">
        <v>162</v>
      </c>
      <c r="M16" s="56">
        <v>6.7573164606043512E-2</v>
      </c>
      <c r="N16"/>
    </row>
    <row r="17" spans="1:15" x14ac:dyDescent="0.25">
      <c r="L17" s="37" t="s">
        <v>161</v>
      </c>
      <c r="M17" s="56">
        <v>5.0200173345990341E-2</v>
      </c>
      <c r="N17"/>
    </row>
    <row r="18" spans="1:15" x14ac:dyDescent="0.25">
      <c r="A18" s="86" t="s">
        <v>167</v>
      </c>
      <c r="B18" s="87" t="s">
        <v>155</v>
      </c>
      <c r="C18" s="88" t="s">
        <v>156</v>
      </c>
      <c r="D18" s="87" t="s">
        <v>157</v>
      </c>
      <c r="E18" s="88" t="s">
        <v>158</v>
      </c>
      <c r="F18" s="87" t="s">
        <v>106</v>
      </c>
      <c r="G18" s="88" t="s">
        <v>159</v>
      </c>
      <c r="H18" s="89" t="s">
        <v>160</v>
      </c>
      <c r="L18" s="37" t="s">
        <v>165</v>
      </c>
      <c r="M18" s="56"/>
      <c r="N18"/>
    </row>
    <row r="19" spans="1:15" x14ac:dyDescent="0.25">
      <c r="A19" s="58" t="s">
        <v>161</v>
      </c>
      <c r="B19" s="78">
        <f>'Income Statement'!B6</f>
        <v>254453</v>
      </c>
      <c r="C19" s="79">
        <f>'Adjusted Income Statement'!B7</f>
        <v>32095</v>
      </c>
      <c r="D19" s="78">
        <f>'Adjusted Income Statement'!B9</f>
        <v>9285</v>
      </c>
      <c r="E19" s="79">
        <f>'Adjusted Income Statement'!B14</f>
        <v>7367</v>
      </c>
      <c r="F19" s="82">
        <f>B3</f>
        <v>0.96565531242950597</v>
      </c>
      <c r="G19" s="83">
        <f>B9</f>
        <v>1.9561849123698247</v>
      </c>
      <c r="H19" s="75">
        <f>B6</f>
        <v>2.8952301603832536E-2</v>
      </c>
      <c r="L19"/>
      <c r="M19"/>
      <c r="N19"/>
    </row>
    <row r="20" spans="1:15" x14ac:dyDescent="0.25">
      <c r="A20" s="58" t="s">
        <v>162</v>
      </c>
      <c r="B20" s="78">
        <f>'Income Statement'!C6</f>
        <v>242290</v>
      </c>
      <c r="C20" s="79">
        <f>'Adjusted Income Statement'!C7</f>
        <v>29704</v>
      </c>
      <c r="D20" s="78">
        <f>'Adjusted Income Statement'!C9</f>
        <v>8114</v>
      </c>
      <c r="E20" s="79">
        <f>'Adjusted Income Statement'!C14</f>
        <v>6292</v>
      </c>
      <c r="F20" s="82">
        <f>C3</f>
        <v>1.0683679242473871</v>
      </c>
      <c r="G20" s="83">
        <f>C9</f>
        <v>1.7533721765504031</v>
      </c>
      <c r="H20" s="75">
        <f>C6</f>
        <v>2.5968880267448098E-2</v>
      </c>
      <c r="L20"/>
      <c r="M20"/>
      <c r="N20"/>
    </row>
    <row r="21" spans="1:15" x14ac:dyDescent="0.25">
      <c r="A21" s="59" t="s">
        <v>163</v>
      </c>
      <c r="B21" s="78">
        <f>'Income Statement'!D6</f>
        <v>226954</v>
      </c>
      <c r="C21" s="80">
        <f>'Adjusted Income Statement'!D7</f>
        <v>27572</v>
      </c>
      <c r="D21" s="81">
        <f>'Adjusted Income Statement'!D9</f>
        <v>7793</v>
      </c>
      <c r="E21" s="79">
        <f>'Adjusted Income Statement'!D14</f>
        <v>5915</v>
      </c>
      <c r="F21" s="84">
        <f>D3</f>
        <v>1.0218138633664604</v>
      </c>
      <c r="G21" s="85">
        <f>D9</f>
        <v>2.1077638397830194</v>
      </c>
      <c r="H21" s="76">
        <f>D6</f>
        <v>2.6062550120288693E-2</v>
      </c>
      <c r="L21"/>
      <c r="M21"/>
      <c r="N21"/>
    </row>
    <row r="22" spans="1:15" x14ac:dyDescent="0.25">
      <c r="L22"/>
      <c r="M22"/>
      <c r="N22"/>
    </row>
    <row r="23" spans="1:15" x14ac:dyDescent="0.25">
      <c r="A23"/>
      <c r="B23"/>
      <c r="C23"/>
      <c r="L23"/>
      <c r="M23"/>
      <c r="N23"/>
    </row>
    <row r="24" spans="1:15" x14ac:dyDescent="0.25">
      <c r="A24" t="s">
        <v>175</v>
      </c>
      <c r="B24"/>
      <c r="C24"/>
      <c r="F24"/>
      <c r="G24"/>
      <c r="H24"/>
      <c r="L24"/>
      <c r="M24"/>
      <c r="N24"/>
    </row>
    <row r="25" spans="1:15" x14ac:dyDescent="0.25">
      <c r="A25" t="s">
        <v>167</v>
      </c>
      <c r="B25" t="s">
        <v>35</v>
      </c>
      <c r="C25" t="s">
        <v>28</v>
      </c>
      <c r="D25" s="27" t="s">
        <v>184</v>
      </c>
      <c r="F25"/>
      <c r="G25"/>
      <c r="H25"/>
      <c r="K25"/>
      <c r="L25"/>
      <c r="M25"/>
      <c r="N25"/>
    </row>
    <row r="26" spans="1:15" x14ac:dyDescent="0.25">
      <c r="A26" t="str">
        <f>A19</f>
        <v>2024</v>
      </c>
      <c r="B26" s="54">
        <f>'Balance Sheet'!C31</f>
        <v>46209</v>
      </c>
      <c r="C26" s="54">
        <f>'Balance Sheet'!C40</f>
        <v>23622</v>
      </c>
      <c r="D26" s="27">
        <f>debt_to_equity_structure[[#This Row],[TOTAL LIABILITIES]]/debt_to_equity_structure[[#This Row],[TOTAL EQUITY]]</f>
        <v>1.9561849123698247</v>
      </c>
      <c r="F26"/>
      <c r="G26"/>
      <c r="H26"/>
      <c r="I26"/>
      <c r="J26" s="57" t="s">
        <v>166</v>
      </c>
      <c r="K26"/>
      <c r="L26"/>
      <c r="M26"/>
      <c r="N26"/>
    </row>
    <row r="27" spans="1:15" x14ac:dyDescent="0.25">
      <c r="A27" t="str">
        <f t="shared" ref="A27:A28" si="0">A20</f>
        <v>2023</v>
      </c>
      <c r="B27" s="54">
        <f>'Balance Sheet'!D31</f>
        <v>43936</v>
      </c>
      <c r="C27" s="54">
        <f>'Balance Sheet'!D40</f>
        <v>25058</v>
      </c>
      <c r="D27" s="27">
        <f>debt_to_equity_structure[[#This Row],[TOTAL LIABILITIES]]/debt_to_equity_structure[[#This Row],[TOTAL EQUITY]]</f>
        <v>1.7533721765504031</v>
      </c>
      <c r="F27"/>
      <c r="G27"/>
      <c r="H27"/>
      <c r="I27" s="57" t="s">
        <v>182</v>
      </c>
      <c r="J27" t="s">
        <v>163</v>
      </c>
      <c r="K27" t="s">
        <v>162</v>
      </c>
      <c r="L27" t="s">
        <v>161</v>
      </c>
      <c r="M27"/>
      <c r="N27"/>
    </row>
    <row r="28" spans="1:15" x14ac:dyDescent="0.25">
      <c r="A28" t="str">
        <f t="shared" si="0"/>
        <v>2022</v>
      </c>
      <c r="B28" s="54">
        <f>'Balance Sheet'!E31</f>
        <v>43519</v>
      </c>
      <c r="C28" s="54">
        <f>'Balance Sheet'!E40</f>
        <v>20647</v>
      </c>
      <c r="D28" s="27">
        <f>debt_to_equity_structure[[#This Row],[TOTAL LIABILITIES]]/debt_to_equity_structure[[#This Row],[TOTAL EQUITY]]</f>
        <v>2.1077638397830194</v>
      </c>
      <c r="F28"/>
      <c r="G28"/>
      <c r="H28"/>
      <c r="I28" t="s">
        <v>181</v>
      </c>
      <c r="J28" s="54">
        <v>43519</v>
      </c>
      <c r="K28" s="54">
        <v>43936</v>
      </c>
      <c r="L28" s="54">
        <v>46209</v>
      </c>
      <c r="M28"/>
      <c r="N28"/>
    </row>
    <row r="29" spans="1:15" x14ac:dyDescent="0.25">
      <c r="A29"/>
      <c r="B29"/>
      <c r="C29"/>
      <c r="F29"/>
      <c r="G29"/>
      <c r="H29"/>
      <c r="I29" t="s">
        <v>180</v>
      </c>
      <c r="J29" s="54">
        <v>20647</v>
      </c>
      <c r="K29" s="54">
        <v>25058</v>
      </c>
      <c r="L29" s="54">
        <v>23622</v>
      </c>
      <c r="M29"/>
      <c r="N29"/>
    </row>
    <row r="30" spans="1:15" x14ac:dyDescent="0.25">
      <c r="A30"/>
      <c r="B30"/>
      <c r="C30"/>
      <c r="F30"/>
      <c r="G30"/>
      <c r="H30"/>
      <c r="I30"/>
      <c r="J30"/>
      <c r="K30"/>
      <c r="L30"/>
      <c r="M30"/>
      <c r="N30"/>
    </row>
    <row r="31" spans="1:15" x14ac:dyDescent="0.25">
      <c r="A31" t="s">
        <v>176</v>
      </c>
      <c r="B31"/>
      <c r="C31"/>
      <c r="F31"/>
      <c r="G31"/>
      <c r="H31"/>
      <c r="I31"/>
      <c r="J31"/>
      <c r="K31"/>
      <c r="L31"/>
      <c r="M31"/>
      <c r="N31"/>
    </row>
    <row r="32" spans="1:15" x14ac:dyDescent="0.25">
      <c r="A32" s="27" t="s">
        <v>167</v>
      </c>
      <c r="B32" s="27" t="s">
        <v>177</v>
      </c>
      <c r="C32" s="27" t="s">
        <v>178</v>
      </c>
      <c r="D32" s="27" t="s">
        <v>155</v>
      </c>
      <c r="F32"/>
      <c r="G32"/>
      <c r="H32"/>
      <c r="I32"/>
      <c r="J32"/>
      <c r="K32"/>
      <c r="N32" s="57" t="s">
        <v>167</v>
      </c>
      <c r="O32" t="s">
        <v>159</v>
      </c>
    </row>
    <row r="33" spans="1:15" x14ac:dyDescent="0.25">
      <c r="A33" s="27">
        <v>2024</v>
      </c>
      <c r="B33" s="94">
        <f>'Income Statement'!B4</f>
        <v>249625</v>
      </c>
      <c r="C33" s="94">
        <f>'Income Statement'!B5</f>
        <v>4828</v>
      </c>
      <c r="D33" s="94">
        <f>SUM(B33:C33)</f>
        <v>254453</v>
      </c>
      <c r="F33"/>
      <c r="G33"/>
      <c r="J33"/>
      <c r="K33"/>
      <c r="N33" s="96" t="s">
        <v>163</v>
      </c>
      <c r="O33" s="92">
        <v>2.1077638397830194</v>
      </c>
    </row>
    <row r="34" spans="1:15" x14ac:dyDescent="0.25">
      <c r="A34" s="27">
        <v>2023</v>
      </c>
      <c r="B34" s="94">
        <f>'Income Statement'!C4</f>
        <v>237710</v>
      </c>
      <c r="C34" s="94">
        <f>'Income Statement'!C5</f>
        <v>4580</v>
      </c>
      <c r="D34" s="94">
        <f t="shared" ref="D34:D35" si="1">SUM(B34:C34)</f>
        <v>242290</v>
      </c>
      <c r="F34"/>
      <c r="G34"/>
      <c r="J34"/>
      <c r="K34"/>
      <c r="N34" s="96" t="s">
        <v>162</v>
      </c>
      <c r="O34" s="92">
        <v>1.7533721765504031</v>
      </c>
    </row>
    <row r="35" spans="1:15" x14ac:dyDescent="0.25">
      <c r="A35" s="27">
        <v>2022</v>
      </c>
      <c r="B35" s="94">
        <f>'Income Statement'!D4</f>
        <v>222730</v>
      </c>
      <c r="C35" s="94">
        <f>'Income Statement'!D5</f>
        <v>4224</v>
      </c>
      <c r="D35" s="94">
        <f t="shared" si="1"/>
        <v>226954</v>
      </c>
      <c r="F35"/>
      <c r="G35"/>
      <c r="J35"/>
      <c r="K35"/>
      <c r="N35" s="96" t="s">
        <v>161</v>
      </c>
      <c r="O35" s="92">
        <v>1.9561849123698247</v>
      </c>
    </row>
    <row r="36" spans="1:15" x14ac:dyDescent="0.25">
      <c r="A36"/>
      <c r="B36"/>
      <c r="C36"/>
      <c r="F36"/>
      <c r="G36"/>
      <c r="J36"/>
      <c r="K36"/>
    </row>
    <row r="37" spans="1:15" x14ac:dyDescent="0.25">
      <c r="A37" s="57" t="s">
        <v>164</v>
      </c>
      <c r="B37" t="s">
        <v>185</v>
      </c>
      <c r="C37"/>
      <c r="D37"/>
      <c r="E37"/>
      <c r="F37"/>
      <c r="G37"/>
      <c r="H37"/>
      <c r="I37"/>
      <c r="J37"/>
      <c r="K37"/>
    </row>
    <row r="38" spans="1:15" x14ac:dyDescent="0.25">
      <c r="A38" s="37">
        <v>2022</v>
      </c>
      <c r="B38" s="95">
        <v>4224</v>
      </c>
      <c r="C38"/>
      <c r="D38"/>
      <c r="E38"/>
      <c r="F38"/>
      <c r="G38"/>
      <c r="H38"/>
      <c r="I38"/>
      <c r="J38"/>
      <c r="K38"/>
    </row>
    <row r="39" spans="1:15" x14ac:dyDescent="0.25">
      <c r="A39" s="37">
        <v>2023</v>
      </c>
      <c r="B39" s="95">
        <v>4580</v>
      </c>
      <c r="C39"/>
      <c r="D39"/>
      <c r="E39"/>
      <c r="F39"/>
      <c r="G39"/>
      <c r="H39"/>
      <c r="I39"/>
      <c r="J39"/>
      <c r="K39"/>
    </row>
    <row r="40" spans="1:15" x14ac:dyDescent="0.25">
      <c r="A40" s="37">
        <v>2024</v>
      </c>
      <c r="B40" s="95">
        <v>4828</v>
      </c>
      <c r="C40"/>
      <c r="D40"/>
      <c r="E40"/>
      <c r="F40"/>
      <c r="G40"/>
      <c r="H40"/>
      <c r="I40"/>
      <c r="J40"/>
      <c r="K40"/>
    </row>
    <row r="41" spans="1:15" x14ac:dyDescent="0.25">
      <c r="A41" s="37" t="s">
        <v>165</v>
      </c>
      <c r="B41" s="95">
        <v>13632</v>
      </c>
      <c r="C41"/>
      <c r="D41"/>
      <c r="E41"/>
      <c r="F41"/>
      <c r="G41"/>
      <c r="H41"/>
      <c r="I41"/>
      <c r="J41"/>
      <c r="K41"/>
    </row>
    <row r="42" spans="1:15" x14ac:dyDescent="0.25">
      <c r="A42"/>
      <c r="B42"/>
      <c r="C42"/>
      <c r="D42"/>
      <c r="F42"/>
      <c r="G42"/>
      <c r="H42"/>
      <c r="I42"/>
      <c r="J42"/>
      <c r="K42"/>
    </row>
    <row r="43" spans="1:15" x14ac:dyDescent="0.25">
      <c r="A43"/>
      <c r="B43"/>
      <c r="F43"/>
      <c r="G43"/>
      <c r="H43"/>
    </row>
    <row r="44" spans="1:15" x14ac:dyDescent="0.25">
      <c r="A44"/>
      <c r="B44"/>
      <c r="F44"/>
      <c r="G44"/>
      <c r="H44"/>
    </row>
    <row r="45" spans="1:15" x14ac:dyDescent="0.25">
      <c r="A45"/>
      <c r="B45"/>
      <c r="F45"/>
      <c r="G45"/>
      <c r="H45"/>
    </row>
    <row r="46" spans="1:15" x14ac:dyDescent="0.25">
      <c r="A46"/>
      <c r="B46"/>
      <c r="F46"/>
      <c r="G46"/>
      <c r="H46"/>
    </row>
    <row r="47" spans="1:15" x14ac:dyDescent="0.25">
      <c r="A47"/>
      <c r="B47"/>
      <c r="F47"/>
      <c r="G47"/>
      <c r="H47"/>
    </row>
    <row r="48" spans="1:15" x14ac:dyDescent="0.25">
      <c r="A48"/>
      <c r="B48"/>
      <c r="F48"/>
      <c r="G48"/>
      <c r="H48"/>
    </row>
    <row r="49" spans="1:8" x14ac:dyDescent="0.25">
      <c r="A49"/>
      <c r="B49"/>
      <c r="F49"/>
      <c r="G49"/>
      <c r="H49"/>
    </row>
    <row r="50" spans="1:8" x14ac:dyDescent="0.25">
      <c r="A50"/>
      <c r="B50"/>
    </row>
    <row r="51" spans="1:8" x14ac:dyDescent="0.25">
      <c r="A51"/>
      <c r="B51"/>
    </row>
    <row r="52" spans="1:8" x14ac:dyDescent="0.25">
      <c r="A52"/>
      <c r="B52"/>
    </row>
    <row r="53" spans="1:8" x14ac:dyDescent="0.25">
      <c r="A53" s="57" t="s">
        <v>164</v>
      </c>
      <c r="B53" t="s">
        <v>179</v>
      </c>
    </row>
    <row r="54" spans="1:8" x14ac:dyDescent="0.25">
      <c r="A54" s="37">
        <v>2022</v>
      </c>
      <c r="B54" s="95">
        <v>222730</v>
      </c>
    </row>
    <row r="55" spans="1:8" x14ac:dyDescent="0.25">
      <c r="A55" s="37">
        <v>2023</v>
      </c>
      <c r="B55" s="95">
        <v>237710</v>
      </c>
    </row>
    <row r="56" spans="1:8" x14ac:dyDescent="0.25">
      <c r="A56" s="37">
        <v>2024</v>
      </c>
      <c r="B56" s="95">
        <v>249625</v>
      </c>
    </row>
    <row r="57" spans="1:8" x14ac:dyDescent="0.25">
      <c r="A57" s="37" t="s">
        <v>165</v>
      </c>
      <c r="B57" s="95">
        <v>710065</v>
      </c>
    </row>
  </sheetData>
  <conditionalFormatting sqref="B3:D3">
    <cfRule type="cellIs" dxfId="3" priority="1" operator="greaterThan">
      <formula>1</formula>
    </cfRule>
  </conditionalFormatting>
  <pageMargins left="0.7" right="0.7" top="0.75" bottom="0.75" header="0.3" footer="0.3"/>
  <tableParts count="4">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10E87-A396-4527-AD75-11D47E819483}">
  <dimension ref="A1:F60"/>
  <sheetViews>
    <sheetView workbookViewId="0">
      <selection activeCell="H38" sqref="H38"/>
    </sheetView>
  </sheetViews>
  <sheetFormatPr defaultColWidth="40.7109375" defaultRowHeight="15" x14ac:dyDescent="0.25"/>
  <cols>
    <col min="1" max="1" width="26.5703125" bestFit="1" customWidth="1"/>
    <col min="2" max="2" width="35.42578125" style="44" bestFit="1" customWidth="1"/>
    <col min="3" max="3" width="42.140625" bestFit="1" customWidth="1"/>
    <col min="4" max="4" width="24.7109375" bestFit="1" customWidth="1"/>
    <col min="5" max="5" width="22.5703125" bestFit="1" customWidth="1"/>
    <col min="6" max="6" width="22.7109375" bestFit="1" customWidth="1"/>
    <col min="7" max="7" width="22.42578125" bestFit="1" customWidth="1"/>
    <col min="8" max="8" width="25.5703125" bestFit="1" customWidth="1"/>
    <col min="9" max="9" width="29" bestFit="1" customWidth="1"/>
    <col min="10" max="10" width="26.140625" bestFit="1" customWidth="1"/>
    <col min="11" max="11" width="29.85546875" bestFit="1" customWidth="1"/>
    <col min="12" max="12" width="11.28515625" bestFit="1" customWidth="1"/>
  </cols>
  <sheetData>
    <row r="1" spans="1:6" x14ac:dyDescent="0.25">
      <c r="A1" s="10" t="s">
        <v>104</v>
      </c>
      <c r="B1" s="40" t="s">
        <v>129</v>
      </c>
      <c r="C1" s="10" t="s">
        <v>112</v>
      </c>
      <c r="D1" s="25" t="s">
        <v>24</v>
      </c>
      <c r="E1" s="25"/>
      <c r="F1" s="25"/>
    </row>
    <row r="2" spans="1:6" x14ac:dyDescent="0.25">
      <c r="D2" s="6" t="s">
        <v>23</v>
      </c>
      <c r="E2" s="6" t="s">
        <v>22</v>
      </c>
      <c r="F2" s="6" t="s">
        <v>21</v>
      </c>
    </row>
    <row r="3" spans="1:6" x14ac:dyDescent="0.25">
      <c r="A3" s="38" t="s">
        <v>105</v>
      </c>
      <c r="B3" s="41"/>
    </row>
    <row r="4" spans="1:6" ht="30" x14ac:dyDescent="0.25">
      <c r="A4" s="50" t="s">
        <v>106</v>
      </c>
      <c r="B4" s="44" t="s">
        <v>132</v>
      </c>
      <c r="C4" t="s">
        <v>113</v>
      </c>
      <c r="D4" s="48">
        <f>'Balance Sheet'!C9/'Balance Sheet'!C25</f>
        <v>0.96565531242950597</v>
      </c>
      <c r="E4" s="48">
        <f>'Balance Sheet'!D9/'Balance Sheet'!D25</f>
        <v>1.0683679242473871</v>
      </c>
      <c r="F4" s="48">
        <f>'Balance Sheet'!E9/'Balance Sheet'!E25</f>
        <v>1.0218138633664604</v>
      </c>
    </row>
    <row r="5" spans="1:6" ht="30" x14ac:dyDescent="0.25">
      <c r="A5" s="50" t="s">
        <v>107</v>
      </c>
      <c r="B5" s="44" t="s">
        <v>133</v>
      </c>
      <c r="C5" t="s">
        <v>114</v>
      </c>
      <c r="D5" s="49">
        <f>('Balance Sheet'!C4+'Balance Sheet'!C6)/'Balance Sheet'!C25</f>
        <v>0.35605120685765845</v>
      </c>
      <c r="E5" s="49">
        <f>('Balance Sheet'!D4+'Balance Sheet'!D6)/'Balance Sheet'!D25</f>
        <v>0.47598487329899059</v>
      </c>
      <c r="F5" s="49">
        <f>('Balance Sheet'!E4+'Balance Sheet'!E6)/'Balance Sheet'!E25</f>
        <v>0.38889930620663793</v>
      </c>
    </row>
    <row r="7" spans="1:6" x14ac:dyDescent="0.25">
      <c r="A7" s="38" t="s">
        <v>100</v>
      </c>
      <c r="B7" s="41"/>
    </row>
    <row r="8" spans="1:6" ht="30" x14ac:dyDescent="0.25">
      <c r="A8" s="50" t="s">
        <v>108</v>
      </c>
      <c r="B8" s="44" t="s">
        <v>134</v>
      </c>
      <c r="C8" t="s">
        <v>115</v>
      </c>
      <c r="D8" s="45">
        <f xml:space="preserve"> ('Income Statement'!B6 - 'Income Statement'!B10) / 'Income Statement'!B6</f>
        <v>0.1261333134213391</v>
      </c>
      <c r="E8" s="45">
        <f xml:space="preserve"> ('Income Statement'!C6 - 'Income Statement'!C10) / 'Income Statement'!C6</f>
        <v>0.12259688802674482</v>
      </c>
      <c r="F8" s="45">
        <f xml:space="preserve"> ('Income Statement'!D6 - 'Income Statement'!D10) / 'Income Statement'!D6</f>
        <v>0.12148717361227385</v>
      </c>
    </row>
    <row r="9" spans="1:6" ht="30" x14ac:dyDescent="0.25">
      <c r="A9" s="50" t="s">
        <v>109</v>
      </c>
      <c r="B9" s="44" t="s">
        <v>135</v>
      </c>
      <c r="C9" t="s">
        <v>116</v>
      </c>
      <c r="D9" s="45">
        <f>'Adjusted Income Statement'!B14/'Adjusted Income Statement'!B5</f>
        <v>2.8952301603832536E-2</v>
      </c>
      <c r="E9" s="45">
        <f>'Adjusted Income Statement'!C14/'Adjusted Income Statement'!C5</f>
        <v>2.5968880267448098E-2</v>
      </c>
      <c r="F9" s="45">
        <f>'Adjusted Income Statement'!D14/'Adjusted Income Statement'!D5</f>
        <v>2.6062550120288693E-2</v>
      </c>
    </row>
    <row r="10" spans="1:6" ht="30" x14ac:dyDescent="0.25">
      <c r="A10" s="50" t="s">
        <v>110</v>
      </c>
      <c r="B10" s="44" t="s">
        <v>136</v>
      </c>
      <c r="C10" t="s">
        <v>117</v>
      </c>
      <c r="D10" s="45">
        <f>'Income Statement'!B22/'Balance Sheet'!C15</f>
        <v>0.1054975583909725</v>
      </c>
      <c r="E10" s="45">
        <f>'Income Statement'!C22/'Balance Sheet'!D15</f>
        <v>9.1196335913267826E-2</v>
      </c>
      <c r="F10" s="45">
        <f>'Income Statement'!D22/'Balance Sheet'!E15</f>
        <v>9.1076270922295297E-2</v>
      </c>
    </row>
    <row r="11" spans="1:6" ht="30" x14ac:dyDescent="0.25">
      <c r="A11" s="50" t="s">
        <v>111</v>
      </c>
      <c r="B11" s="44" t="s">
        <v>137</v>
      </c>
      <c r="C11" t="s">
        <v>118</v>
      </c>
      <c r="D11" s="45">
        <f>'Income Statement'!B22/'Balance Sheet'!C40</f>
        <v>0.31187029040724751</v>
      </c>
      <c r="E11" s="45">
        <f>'Income Statement'!C22/'Balance Sheet'!D40</f>
        <v>0.25109745390693589</v>
      </c>
      <c r="F11" s="45">
        <f>'Income Statement'!D22/'Balance Sheet'!E40</f>
        <v>0.28304354143459098</v>
      </c>
    </row>
    <row r="13" spans="1:6" x14ac:dyDescent="0.25">
      <c r="A13" s="39" t="s">
        <v>119</v>
      </c>
      <c r="B13" s="43"/>
    </row>
    <row r="14" spans="1:6" ht="30" x14ac:dyDescent="0.25">
      <c r="A14" s="50" t="s">
        <v>120</v>
      </c>
      <c r="B14" s="44" t="s">
        <v>138</v>
      </c>
      <c r="C14" t="s">
        <v>121</v>
      </c>
      <c r="D14" s="49">
        <f>'Balance Sheet'!C31/'Balance Sheet'!C40</f>
        <v>1.9561849123698247</v>
      </c>
      <c r="E14" s="49">
        <f>'Balance Sheet'!D31/'Balance Sheet'!D40</f>
        <v>1.7533721765504031</v>
      </c>
      <c r="F14" s="49">
        <f>'Balance Sheet'!E31/'Balance Sheet'!E40</f>
        <v>2.1077638397830194</v>
      </c>
    </row>
    <row r="15" spans="1:6" ht="30" x14ac:dyDescent="0.25">
      <c r="A15" s="50" t="s">
        <v>122</v>
      </c>
      <c r="B15" s="44" t="s">
        <v>139</v>
      </c>
      <c r="C15" t="s">
        <v>123</v>
      </c>
      <c r="D15" s="49">
        <f>'Adjusted Income Statement'!B9/-'Adjusted Income Statement'!B10</f>
        <v>54.940828402366861</v>
      </c>
      <c r="E15" s="49">
        <f>'Adjusted Income Statement'!C9/-'Adjusted Income Statement'!C10</f>
        <v>50.712499999999999</v>
      </c>
      <c r="F15" s="49">
        <f>'Adjusted Income Statement'!D9/-'Adjusted Income Statement'!D10</f>
        <v>49.322784810126585</v>
      </c>
    </row>
    <row r="17" spans="1:6" x14ac:dyDescent="0.25">
      <c r="A17" s="39" t="s">
        <v>124</v>
      </c>
      <c r="B17" s="43"/>
    </row>
    <row r="18" spans="1:6" ht="30" x14ac:dyDescent="0.25">
      <c r="A18" s="50" t="s">
        <v>125</v>
      </c>
      <c r="B18" s="44" t="s">
        <v>131</v>
      </c>
      <c r="C18" t="s">
        <v>127</v>
      </c>
      <c r="D18" s="55">
        <f>'Income Statement'!B6/'Balance Sheet'!C15</f>
        <v>3.6438401283097765</v>
      </c>
      <c r="E18" s="55">
        <f>'Income Statement'!C6/'Balance Sheet'!D15</f>
        <v>3.5117546453314783</v>
      </c>
      <c r="F18" s="55">
        <f>'Income Statement'!D6/'Balance Sheet'!E15</f>
        <v>3.5369822024124926</v>
      </c>
    </row>
    <row r="19" spans="1:6" ht="30" x14ac:dyDescent="0.25">
      <c r="A19" s="50" t="s">
        <v>126</v>
      </c>
      <c r="B19" s="42" t="s">
        <v>130</v>
      </c>
      <c r="C19" t="s">
        <v>128</v>
      </c>
      <c r="D19" s="49">
        <f>'Income Statement'!B10/'Balance Sheet'!C7</f>
        <v>11.924599131227543</v>
      </c>
      <c r="E19" s="49">
        <f>'Income Statement'!C10/'Balance Sheet'!D7</f>
        <v>12.767161131463576</v>
      </c>
      <c r="F19" s="49">
        <f>'Income Statement'!D10/'Balance Sheet'!E7</f>
        <v>11.13430502038309</v>
      </c>
    </row>
    <row r="30" spans="1:6" x14ac:dyDescent="0.25">
      <c r="B30"/>
    </row>
    <row r="31" spans="1:6" x14ac:dyDescent="0.25">
      <c r="B31"/>
    </row>
    <row r="32" spans="1:6"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sheetData>
  <conditionalFormatting sqref="D4:F4">
    <cfRule type="cellIs" dxfId="2" priority="4"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2889B-8D5D-45EF-B266-C3899D07AC30}">
  <dimension ref="A1:D14"/>
  <sheetViews>
    <sheetView workbookViewId="0">
      <selection activeCell="A22" sqref="A22"/>
    </sheetView>
  </sheetViews>
  <sheetFormatPr defaultRowHeight="15" x14ac:dyDescent="0.25"/>
  <cols>
    <col min="1" max="1" width="60.7109375" bestFit="1" customWidth="1"/>
    <col min="2" max="4" width="12.5703125" bestFit="1" customWidth="1"/>
  </cols>
  <sheetData>
    <row r="1" spans="1:4" x14ac:dyDescent="0.25">
      <c r="A1" s="26" t="s">
        <v>141</v>
      </c>
      <c r="B1" s="26"/>
      <c r="C1" s="26"/>
      <c r="D1" s="26"/>
    </row>
    <row r="2" spans="1:4" x14ac:dyDescent="0.25">
      <c r="A2" s="26" t="s">
        <v>142</v>
      </c>
      <c r="B2" s="26"/>
      <c r="C2" s="26"/>
      <c r="D2" s="26"/>
    </row>
    <row r="3" spans="1:4" x14ac:dyDescent="0.25">
      <c r="A3" s="26" t="s">
        <v>143</v>
      </c>
      <c r="B3" s="26"/>
      <c r="C3" s="26"/>
      <c r="D3" s="26"/>
    </row>
    <row r="4" spans="1:4" ht="15.75" thickBot="1" x14ac:dyDescent="0.3">
      <c r="A4" s="51" t="s">
        <v>154</v>
      </c>
      <c r="B4" s="51">
        <v>2024</v>
      </c>
      <c r="C4" s="51">
        <v>2023</v>
      </c>
      <c r="D4" s="51">
        <v>2022</v>
      </c>
    </row>
    <row r="5" spans="1:4" x14ac:dyDescent="0.25">
      <c r="A5" s="10" t="s">
        <v>144</v>
      </c>
      <c r="B5" s="101">
        <f>'Income Statement'!B6</f>
        <v>254453</v>
      </c>
      <c r="C5" s="101">
        <f>'Income Statement'!C6</f>
        <v>242290</v>
      </c>
      <c r="D5" s="101">
        <f>'Income Statement'!D6</f>
        <v>226954</v>
      </c>
    </row>
    <row r="6" spans="1:4" x14ac:dyDescent="0.25">
      <c r="A6" t="s">
        <v>145</v>
      </c>
      <c r="B6" s="53">
        <f>'Income Statement'!B10</f>
        <v>222358</v>
      </c>
      <c r="C6" s="53">
        <f>'Income Statement'!C10</f>
        <v>212586</v>
      </c>
      <c r="D6" s="53">
        <f>'Income Statement'!D10</f>
        <v>199382</v>
      </c>
    </row>
    <row r="7" spans="1:4" ht="15.75" thickBot="1" x14ac:dyDescent="0.3">
      <c r="A7" s="10" t="s">
        <v>146</v>
      </c>
      <c r="B7" s="100">
        <f>B5-B6</f>
        <v>32095</v>
      </c>
      <c r="C7" s="100">
        <f t="shared" ref="C7:D7" si="0">C5-C6</f>
        <v>29704</v>
      </c>
      <c r="D7" s="100">
        <f t="shared" si="0"/>
        <v>27572</v>
      </c>
    </row>
    <row r="8" spans="1:4" x14ac:dyDescent="0.25">
      <c r="A8" t="s">
        <v>147</v>
      </c>
      <c r="B8" s="53">
        <f>'Income Statement'!B11</f>
        <v>22810</v>
      </c>
      <c r="C8" s="53">
        <f>'Income Statement'!C11</f>
        <v>21590</v>
      </c>
      <c r="D8" s="53">
        <f>'Income Statement'!D11</f>
        <v>19779</v>
      </c>
    </row>
    <row r="9" spans="1:4" x14ac:dyDescent="0.25">
      <c r="A9" t="s">
        <v>148</v>
      </c>
      <c r="B9" s="52">
        <f>B7-B8</f>
        <v>9285</v>
      </c>
      <c r="C9" s="52">
        <f t="shared" ref="C9:D9" si="1">C7-C8</f>
        <v>8114</v>
      </c>
      <c r="D9" s="52">
        <f t="shared" si="1"/>
        <v>7793</v>
      </c>
    </row>
    <row r="10" spans="1:4" x14ac:dyDescent="0.25">
      <c r="A10" t="s">
        <v>149</v>
      </c>
      <c r="B10" s="52">
        <f>'Income Statement'!B16</f>
        <v>-169</v>
      </c>
      <c r="C10" s="52">
        <f>'Income Statement'!C16</f>
        <v>-160</v>
      </c>
      <c r="D10" s="52">
        <f>'Income Statement'!D16</f>
        <v>-158</v>
      </c>
    </row>
    <row r="11" spans="1:4" x14ac:dyDescent="0.25">
      <c r="A11" t="s">
        <v>150</v>
      </c>
      <c r="B11" s="52">
        <f>'Income Statement'!B17</f>
        <v>624</v>
      </c>
      <c r="C11" s="52">
        <f>'Income Statement'!C17</f>
        <v>533</v>
      </c>
      <c r="D11" s="52">
        <f>'Income Statement'!D17</f>
        <v>205</v>
      </c>
    </row>
    <row r="12" spans="1:4" x14ac:dyDescent="0.25">
      <c r="A12" t="s">
        <v>151</v>
      </c>
      <c r="B12" s="52">
        <f>B9+B10+B11</f>
        <v>9740</v>
      </c>
      <c r="C12" s="52">
        <f t="shared" ref="C12:D12" si="2">C9+C10+C11</f>
        <v>8487</v>
      </c>
      <c r="D12" s="52">
        <f t="shared" si="2"/>
        <v>7840</v>
      </c>
    </row>
    <row r="13" spans="1:4" x14ac:dyDescent="0.25">
      <c r="A13" t="s">
        <v>152</v>
      </c>
      <c r="B13" s="52">
        <f>-'Income Statement'!B19</f>
        <v>-2373</v>
      </c>
      <c r="C13" s="52">
        <f>-'Income Statement'!C19</f>
        <v>-2195</v>
      </c>
      <c r="D13" s="52">
        <f>-'Income Statement'!D19</f>
        <v>-1925</v>
      </c>
    </row>
    <row r="14" spans="1:4" x14ac:dyDescent="0.25">
      <c r="A14" s="10" t="s">
        <v>153</v>
      </c>
      <c r="B14" s="101">
        <f>B12+B13</f>
        <v>7367</v>
      </c>
      <c r="C14" s="101">
        <f t="shared" ref="C14:D14" si="3">C12+C13</f>
        <v>6292</v>
      </c>
      <c r="D14" s="101">
        <f t="shared" si="3"/>
        <v>5915</v>
      </c>
    </row>
  </sheetData>
  <pageMargins left="0.75" right="0.75" top="1" bottom="1" header="0.5" footer="0.5"/>
  <ignoredErrors>
    <ignoredError sqref="B8:D8"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AEDC9-AF12-4127-9C0A-D8A470E865DD}">
  <dimension ref="A1:H36"/>
  <sheetViews>
    <sheetView showGridLines="0" workbookViewId="0">
      <selection activeCell="H38" sqref="H38"/>
    </sheetView>
  </sheetViews>
  <sheetFormatPr defaultRowHeight="15" x14ac:dyDescent="0.25"/>
  <cols>
    <col min="1" max="1" width="79" customWidth="1"/>
    <col min="2" max="2" width="16" customWidth="1"/>
    <col min="3" max="4" width="14" customWidth="1"/>
  </cols>
  <sheetData>
    <row r="1" spans="1:8" ht="15" customHeight="1" x14ac:dyDescent="0.25">
      <c r="A1" s="28" t="s">
        <v>25</v>
      </c>
      <c r="B1" s="25" t="s">
        <v>24</v>
      </c>
      <c r="C1" s="25"/>
      <c r="D1" s="25"/>
      <c r="E1" s="23"/>
      <c r="F1" s="23"/>
      <c r="G1" s="23"/>
    </row>
    <row r="2" spans="1:8" x14ac:dyDescent="0.25">
      <c r="A2" s="24"/>
      <c r="B2" s="6" t="s">
        <v>23</v>
      </c>
      <c r="C2" s="6" t="s">
        <v>22</v>
      </c>
      <c r="D2" s="6" t="s">
        <v>21</v>
      </c>
    </row>
    <row r="3" spans="1:8" x14ac:dyDescent="0.25">
      <c r="A3" s="3" t="s">
        <v>2</v>
      </c>
      <c r="B3" s="2" t="s">
        <v>1</v>
      </c>
      <c r="C3" s="2" t="s">
        <v>1</v>
      </c>
      <c r="D3" s="2" t="s">
        <v>1</v>
      </c>
    </row>
    <row r="4" spans="1:8" x14ac:dyDescent="0.25">
      <c r="A4" s="29" t="s">
        <v>4</v>
      </c>
      <c r="B4" s="1">
        <v>249625</v>
      </c>
      <c r="C4" s="1">
        <v>237710</v>
      </c>
      <c r="D4" s="1">
        <v>222730</v>
      </c>
    </row>
    <row r="5" spans="1:8" x14ac:dyDescent="0.25">
      <c r="A5" s="17" t="s">
        <v>3</v>
      </c>
      <c r="B5" s="1">
        <v>4828</v>
      </c>
      <c r="C5" s="1">
        <v>4580</v>
      </c>
      <c r="D5" s="1">
        <v>4224</v>
      </c>
    </row>
    <row r="6" spans="1:8" ht="15.75" thickBot="1" x14ac:dyDescent="0.3">
      <c r="A6" s="18" t="s">
        <v>0</v>
      </c>
      <c r="B6" s="32">
        <f>B4+B5</f>
        <v>254453</v>
      </c>
      <c r="C6" s="32">
        <f t="shared" ref="C6:D6" si="0">C4+C5</f>
        <v>242290</v>
      </c>
      <c r="D6" s="32">
        <f t="shared" si="0"/>
        <v>226954</v>
      </c>
    </row>
    <row r="7" spans="1:8" ht="15.75" thickTop="1" x14ac:dyDescent="0.25">
      <c r="A7" s="34" t="s">
        <v>102</v>
      </c>
      <c r="B7" s="35">
        <f>(B6-C6)/C6</f>
        <v>5.0200173345990341E-2</v>
      </c>
      <c r="C7" s="35">
        <f t="shared" ref="C7:D7" si="1">(C6-D6)/D6</f>
        <v>6.7573164606043512E-2</v>
      </c>
      <c r="D7" s="36" t="s">
        <v>103</v>
      </c>
    </row>
    <row r="8" spans="1:8" x14ac:dyDescent="0.25">
      <c r="A8" s="34"/>
      <c r="B8" s="1"/>
      <c r="C8" s="1"/>
      <c r="D8" s="1"/>
    </row>
    <row r="9" spans="1:8" x14ac:dyDescent="0.25">
      <c r="A9" s="3" t="s">
        <v>20</v>
      </c>
      <c r="B9" s="2" t="s">
        <v>1</v>
      </c>
      <c r="C9" s="2" t="s">
        <v>1</v>
      </c>
      <c r="D9" s="2" t="s">
        <v>1</v>
      </c>
    </row>
    <row r="10" spans="1:8" x14ac:dyDescent="0.25">
      <c r="A10" s="17" t="s">
        <v>19</v>
      </c>
      <c r="B10" s="4">
        <v>222358</v>
      </c>
      <c r="C10" s="4">
        <v>212586</v>
      </c>
      <c r="D10" s="4">
        <v>199382</v>
      </c>
    </row>
    <row r="11" spans="1:8" x14ac:dyDescent="0.25">
      <c r="A11" s="17" t="s">
        <v>18</v>
      </c>
      <c r="B11" s="4">
        <v>22810</v>
      </c>
      <c r="C11" s="4">
        <v>21590</v>
      </c>
      <c r="D11" s="4">
        <v>19779</v>
      </c>
    </row>
    <row r="12" spans="1:8" ht="15.75" thickBot="1" x14ac:dyDescent="0.3">
      <c r="A12" s="18" t="s">
        <v>17</v>
      </c>
      <c r="B12" s="33">
        <f>B6-B10-B11</f>
        <v>9285</v>
      </c>
      <c r="C12" s="33">
        <f t="shared" ref="C12:D12" si="2">C6-C10-C11</f>
        <v>8114</v>
      </c>
      <c r="D12" s="33">
        <f t="shared" si="2"/>
        <v>7793</v>
      </c>
      <c r="F12" s="31"/>
      <c r="G12" s="31"/>
      <c r="H12" s="31"/>
    </row>
    <row r="13" spans="1:8" ht="15.75" thickTop="1" x14ac:dyDescent="0.25">
      <c r="A13" s="34" t="s">
        <v>102</v>
      </c>
      <c r="B13" s="35">
        <f>(B12-C12)/C12</f>
        <v>0.14431846191767317</v>
      </c>
      <c r="C13" s="35">
        <f t="shared" ref="C13:D13" si="3">(C12-D12)/D12</f>
        <v>4.1190812267419476E-2</v>
      </c>
      <c r="D13" s="36" t="s">
        <v>103</v>
      </c>
    </row>
    <row r="14" spans="1:8" x14ac:dyDescent="0.25">
      <c r="A14" s="34"/>
      <c r="B14" s="1"/>
      <c r="C14" s="1"/>
      <c r="D14" s="1"/>
    </row>
    <row r="15" spans="1:8" x14ac:dyDescent="0.25">
      <c r="A15" s="3" t="s">
        <v>16</v>
      </c>
      <c r="B15" s="2" t="s">
        <v>1</v>
      </c>
      <c r="C15" s="2" t="s">
        <v>1</v>
      </c>
      <c r="D15" s="2" t="s">
        <v>1</v>
      </c>
    </row>
    <row r="16" spans="1:8" x14ac:dyDescent="0.25">
      <c r="A16" s="17" t="s">
        <v>15</v>
      </c>
      <c r="B16" s="4">
        <v>-169</v>
      </c>
      <c r="C16" s="4">
        <v>-160</v>
      </c>
      <c r="D16" s="4">
        <v>-158</v>
      </c>
    </row>
    <row r="17" spans="1:4" x14ac:dyDescent="0.25">
      <c r="A17" s="17" t="s">
        <v>14</v>
      </c>
      <c r="B17" s="4">
        <v>624</v>
      </c>
      <c r="C17" s="4">
        <v>533</v>
      </c>
      <c r="D17" s="4">
        <v>205</v>
      </c>
    </row>
    <row r="18" spans="1:4" x14ac:dyDescent="0.25">
      <c r="A18" s="17" t="s">
        <v>13</v>
      </c>
      <c r="B18" s="30">
        <v>9740</v>
      </c>
      <c r="C18" s="30">
        <v>8487</v>
      </c>
      <c r="D18" s="30">
        <v>7840</v>
      </c>
    </row>
    <row r="19" spans="1:4" x14ac:dyDescent="0.25">
      <c r="A19" s="17" t="s">
        <v>12</v>
      </c>
      <c r="B19" s="4">
        <v>2373</v>
      </c>
      <c r="C19" s="4">
        <v>2195</v>
      </c>
      <c r="D19" s="4">
        <v>1925</v>
      </c>
    </row>
    <row r="20" spans="1:4" x14ac:dyDescent="0.25">
      <c r="A20" s="17" t="s">
        <v>11</v>
      </c>
      <c r="B20" s="30">
        <v>7367</v>
      </c>
      <c r="C20" s="30">
        <v>6292</v>
      </c>
      <c r="D20" s="30">
        <v>5915</v>
      </c>
    </row>
    <row r="21" spans="1:4" x14ac:dyDescent="0.25">
      <c r="A21" s="17" t="s">
        <v>10</v>
      </c>
      <c r="B21" s="4">
        <v>0</v>
      </c>
      <c r="C21" s="4">
        <v>0</v>
      </c>
      <c r="D21" s="4">
        <v>-71</v>
      </c>
    </row>
    <row r="22" spans="1:4" ht="15.75" thickBot="1" x14ac:dyDescent="0.3">
      <c r="A22" s="17" t="s">
        <v>9</v>
      </c>
      <c r="B22" s="32">
        <v>7367</v>
      </c>
      <c r="C22" s="32">
        <v>6292</v>
      </c>
      <c r="D22" s="32">
        <v>5844</v>
      </c>
    </row>
    <row r="23" spans="1:4" ht="15.75" thickTop="1" x14ac:dyDescent="0.25">
      <c r="A23" s="34" t="s">
        <v>102</v>
      </c>
      <c r="B23" s="35">
        <f>(B22-C22)/C22</f>
        <v>0.17085187539732993</v>
      </c>
      <c r="C23" s="35">
        <f t="shared" ref="C23:D23" si="4">(C22-D22)/D22</f>
        <v>7.665982203969883E-2</v>
      </c>
      <c r="D23" s="36" t="s">
        <v>103</v>
      </c>
    </row>
    <row r="24" spans="1:4" x14ac:dyDescent="0.25">
      <c r="A24" s="34"/>
      <c r="B24" s="1"/>
      <c r="C24" s="1"/>
      <c r="D24" s="1"/>
    </row>
    <row r="25" spans="1:4" x14ac:dyDescent="0.25">
      <c r="A25" s="3" t="s">
        <v>8</v>
      </c>
      <c r="B25" s="2" t="s">
        <v>1</v>
      </c>
      <c r="C25" s="2" t="s">
        <v>1</v>
      </c>
      <c r="D25" s="2" t="s">
        <v>1</v>
      </c>
    </row>
    <row r="26" spans="1:4" x14ac:dyDescent="0.25">
      <c r="A26" s="17" t="s">
        <v>6</v>
      </c>
      <c r="B26" s="5">
        <v>16.59</v>
      </c>
      <c r="C26" s="5">
        <v>14.18</v>
      </c>
      <c r="D26" s="5">
        <v>13.17</v>
      </c>
    </row>
    <row r="27" spans="1:4" x14ac:dyDescent="0.25">
      <c r="A27" s="17" t="s">
        <v>5</v>
      </c>
      <c r="B27" s="5">
        <v>16.559999999999999</v>
      </c>
      <c r="C27" s="5">
        <v>14.16</v>
      </c>
      <c r="D27" s="5">
        <v>13.14</v>
      </c>
    </row>
    <row r="28" spans="1:4" x14ac:dyDescent="0.25">
      <c r="A28" s="3" t="s">
        <v>7</v>
      </c>
      <c r="B28" s="2" t="s">
        <v>1</v>
      </c>
      <c r="C28" s="2" t="s">
        <v>1</v>
      </c>
      <c r="D28" s="2" t="s">
        <v>1</v>
      </c>
    </row>
    <row r="29" spans="1:4" x14ac:dyDescent="0.25">
      <c r="A29" s="17" t="s">
        <v>6</v>
      </c>
      <c r="B29" s="4">
        <v>443914</v>
      </c>
      <c r="C29" s="4">
        <v>443854</v>
      </c>
      <c r="D29" s="4">
        <v>443651</v>
      </c>
    </row>
    <row r="30" spans="1:4" x14ac:dyDescent="0.25">
      <c r="A30" s="17" t="s">
        <v>5</v>
      </c>
      <c r="B30" s="4">
        <v>444759</v>
      </c>
      <c r="C30" s="4">
        <v>444452</v>
      </c>
      <c r="D30" s="4">
        <v>444757</v>
      </c>
    </row>
    <row r="31" spans="1:4" x14ac:dyDescent="0.25">
      <c r="A31" s="17"/>
      <c r="B31" s="2" t="s">
        <v>1</v>
      </c>
      <c r="C31" s="2" t="s">
        <v>1</v>
      </c>
      <c r="D31" s="2" t="s">
        <v>1</v>
      </c>
    </row>
    <row r="32" spans="1:4" x14ac:dyDescent="0.25">
      <c r="A32" s="3"/>
      <c r="B32" s="2" t="s">
        <v>1</v>
      </c>
      <c r="C32" s="2" t="s">
        <v>1</v>
      </c>
      <c r="D32" s="2" t="s">
        <v>1</v>
      </c>
    </row>
    <row r="34" spans="1:4" x14ac:dyDescent="0.25">
      <c r="B34" s="2" t="s">
        <v>1</v>
      </c>
      <c r="C34" s="2" t="s">
        <v>1</v>
      </c>
      <c r="D34" s="2" t="s">
        <v>1</v>
      </c>
    </row>
    <row r="35" spans="1:4" x14ac:dyDescent="0.25">
      <c r="A35" s="3"/>
      <c r="B35" s="2" t="s">
        <v>1</v>
      </c>
      <c r="C35" s="2" t="s">
        <v>1</v>
      </c>
      <c r="D35" s="2" t="s">
        <v>1</v>
      </c>
    </row>
    <row r="36" spans="1:4" x14ac:dyDescent="0.25">
      <c r="A36" s="17"/>
    </row>
  </sheetData>
  <conditionalFormatting sqref="F24 B7:C7 B13:C13 B23:C23">
    <cfRule type="cellIs" dxfId="0" priority="1" operator="greaterThan">
      <formula>0</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EE957-4D15-46BF-9D1F-66472044863D}">
  <dimension ref="A1:E44"/>
  <sheetViews>
    <sheetView showGridLines="0" topLeftCell="A21" zoomScale="115" zoomScaleNormal="115" workbookViewId="0">
      <selection activeCell="F30" sqref="F30"/>
    </sheetView>
  </sheetViews>
  <sheetFormatPr defaultRowHeight="15" x14ac:dyDescent="0.25"/>
  <cols>
    <col min="1" max="1" width="79" bestFit="1" customWidth="1"/>
    <col min="2" max="2" width="3.42578125" bestFit="1" customWidth="1"/>
    <col min="3" max="4" width="13" bestFit="1" customWidth="1"/>
    <col min="5" max="5" width="13.140625" bestFit="1" customWidth="1"/>
    <col min="8" max="8" width="13.42578125" bestFit="1" customWidth="1"/>
  </cols>
  <sheetData>
    <row r="1" spans="1:5" x14ac:dyDescent="0.25">
      <c r="A1" s="28" t="s">
        <v>60</v>
      </c>
      <c r="B1" s="24"/>
      <c r="C1" s="14" t="s">
        <v>23</v>
      </c>
      <c r="D1" s="14" t="s">
        <v>22</v>
      </c>
      <c r="E1" s="14" t="s">
        <v>21</v>
      </c>
    </row>
    <row r="2" spans="1:5" x14ac:dyDescent="0.25">
      <c r="A2" s="15" t="s">
        <v>98</v>
      </c>
      <c r="C2" s="14"/>
      <c r="D2" s="14"/>
      <c r="E2" s="14"/>
    </row>
    <row r="3" spans="1:5" x14ac:dyDescent="0.25">
      <c r="A3" s="3" t="s">
        <v>59</v>
      </c>
      <c r="C3" s="11" t="s">
        <v>1</v>
      </c>
      <c r="D3" s="11" t="s">
        <v>1</v>
      </c>
      <c r="E3" s="11"/>
    </row>
    <row r="4" spans="1:5" x14ac:dyDescent="0.25">
      <c r="A4" s="17" t="s">
        <v>58</v>
      </c>
      <c r="C4" s="20">
        <v>9906</v>
      </c>
      <c r="D4" s="20">
        <v>13700</v>
      </c>
      <c r="E4" s="20">
        <v>10203</v>
      </c>
    </row>
    <row r="5" spans="1:5" x14ac:dyDescent="0.25">
      <c r="A5" s="17" t="s">
        <v>57</v>
      </c>
      <c r="C5" s="12">
        <v>1238</v>
      </c>
      <c r="D5" s="12">
        <v>1534</v>
      </c>
      <c r="E5" s="12">
        <v>846</v>
      </c>
    </row>
    <row r="6" spans="1:5" x14ac:dyDescent="0.25">
      <c r="A6" s="17" t="s">
        <v>56</v>
      </c>
      <c r="C6" s="12">
        <v>2721</v>
      </c>
      <c r="D6" s="12">
        <v>2285</v>
      </c>
      <c r="E6" s="12">
        <v>2241</v>
      </c>
    </row>
    <row r="7" spans="1:5" x14ac:dyDescent="0.25">
      <c r="A7" s="17" t="s">
        <v>55</v>
      </c>
      <c r="C7" s="12">
        <v>18647</v>
      </c>
      <c r="D7" s="12">
        <v>16651</v>
      </c>
      <c r="E7" s="12">
        <v>17907</v>
      </c>
    </row>
    <row r="8" spans="1:5" x14ac:dyDescent="0.25">
      <c r="A8" s="17" t="s">
        <v>54</v>
      </c>
      <c r="C8" s="12">
        <v>1734</v>
      </c>
      <c r="D8" s="12">
        <v>1709</v>
      </c>
      <c r="E8" s="12">
        <v>1499</v>
      </c>
    </row>
    <row r="9" spans="1:5" ht="15.75" thickBot="1" x14ac:dyDescent="0.3">
      <c r="A9" s="18" t="s">
        <v>53</v>
      </c>
      <c r="B9" s="10"/>
      <c r="C9" s="19">
        <f>SUM(C4:C8)</f>
        <v>34246</v>
      </c>
      <c r="D9" s="19">
        <f>SUM(D4:D8)</f>
        <v>35879</v>
      </c>
      <c r="E9" s="19">
        <f>SUM(E4:E8)</f>
        <v>32696</v>
      </c>
    </row>
    <row r="10" spans="1:5" x14ac:dyDescent="0.25">
      <c r="A10" s="2"/>
      <c r="C10" s="12"/>
      <c r="D10" s="12"/>
      <c r="E10" s="12"/>
    </row>
    <row r="11" spans="1:5" x14ac:dyDescent="0.25">
      <c r="A11" s="3" t="s">
        <v>52</v>
      </c>
      <c r="C11" s="11" t="s">
        <v>1</v>
      </c>
      <c r="D11" s="11" t="s">
        <v>1</v>
      </c>
      <c r="E11" s="11"/>
    </row>
    <row r="12" spans="1:5" x14ac:dyDescent="0.25">
      <c r="A12" s="17" t="s">
        <v>51</v>
      </c>
      <c r="C12" s="12">
        <v>29032</v>
      </c>
      <c r="D12" s="12">
        <v>26684</v>
      </c>
      <c r="E12" s="12">
        <v>24646</v>
      </c>
    </row>
    <row r="13" spans="1:5" x14ac:dyDescent="0.25">
      <c r="A13" s="17" t="s">
        <v>50</v>
      </c>
      <c r="C13" s="12">
        <v>2617</v>
      </c>
      <c r="D13" s="12">
        <v>2713</v>
      </c>
      <c r="E13" s="12">
        <v>2774</v>
      </c>
    </row>
    <row r="14" spans="1:5" x14ac:dyDescent="0.25">
      <c r="A14" s="17" t="s">
        <v>49</v>
      </c>
      <c r="C14" s="12">
        <v>3936</v>
      </c>
      <c r="D14" s="12">
        <v>3718</v>
      </c>
      <c r="E14" s="12">
        <v>4050</v>
      </c>
    </row>
    <row r="15" spans="1:5" ht="15.75" thickBot="1" x14ac:dyDescent="0.3">
      <c r="A15" s="18" t="s">
        <v>101</v>
      </c>
      <c r="B15" s="10"/>
      <c r="C15" s="21">
        <f>SUM(C12:C14)+C9</f>
        <v>69831</v>
      </c>
      <c r="D15" s="21">
        <f t="shared" ref="D15:E15" si="0">SUM(D12:D14)+D9</f>
        <v>68994</v>
      </c>
      <c r="E15" s="21">
        <f t="shared" si="0"/>
        <v>64166</v>
      </c>
    </row>
    <row r="16" spans="1:5" ht="15.75" thickTop="1" x14ac:dyDescent="0.25">
      <c r="A16" s="13"/>
      <c r="B16" s="10"/>
      <c r="C16" s="12"/>
      <c r="D16" s="12"/>
      <c r="E16" s="12"/>
    </row>
    <row r="17" spans="1:5" x14ac:dyDescent="0.25">
      <c r="A17" s="16" t="s">
        <v>99</v>
      </c>
      <c r="B17" s="10"/>
      <c r="C17" s="12"/>
      <c r="D17" s="12"/>
      <c r="E17" s="12"/>
    </row>
    <row r="18" spans="1:5" x14ac:dyDescent="0.25">
      <c r="A18" s="3" t="s">
        <v>48</v>
      </c>
      <c r="C18" s="11" t="s">
        <v>1</v>
      </c>
      <c r="D18" s="11" t="s">
        <v>1</v>
      </c>
      <c r="E18" s="11"/>
    </row>
    <row r="19" spans="1:5" x14ac:dyDescent="0.25">
      <c r="A19" s="17" t="s">
        <v>47</v>
      </c>
      <c r="C19" s="12">
        <v>19421</v>
      </c>
      <c r="D19" s="12">
        <v>17483</v>
      </c>
      <c r="E19" s="12">
        <v>17848</v>
      </c>
    </row>
    <row r="20" spans="1:5" x14ac:dyDescent="0.25">
      <c r="A20" s="17" t="s">
        <v>46</v>
      </c>
      <c r="C20" s="12">
        <v>4794</v>
      </c>
      <c r="D20" s="12">
        <v>4278</v>
      </c>
      <c r="E20" s="12">
        <v>4381</v>
      </c>
    </row>
    <row r="21" spans="1:5" x14ac:dyDescent="0.25">
      <c r="A21" s="17" t="s">
        <v>45</v>
      </c>
      <c r="C21" s="12">
        <v>2435</v>
      </c>
      <c r="D21" s="12">
        <v>2150</v>
      </c>
      <c r="E21" s="12">
        <v>1911</v>
      </c>
    </row>
    <row r="22" spans="1:5" x14ac:dyDescent="0.25">
      <c r="A22" s="17" t="s">
        <v>44</v>
      </c>
      <c r="C22" s="12">
        <v>2501</v>
      </c>
      <c r="D22" s="12">
        <v>2337</v>
      </c>
      <c r="E22" s="12">
        <v>2174</v>
      </c>
    </row>
    <row r="23" spans="1:5" x14ac:dyDescent="0.25">
      <c r="A23" s="17" t="s">
        <v>43</v>
      </c>
      <c r="B23" s="2" t="s">
        <v>42</v>
      </c>
      <c r="C23" s="12">
        <v>103</v>
      </c>
      <c r="D23" s="12">
        <v>1081</v>
      </c>
      <c r="E23" s="12">
        <v>73</v>
      </c>
    </row>
    <row r="24" spans="1:5" x14ac:dyDescent="0.25">
      <c r="A24" s="17" t="s">
        <v>41</v>
      </c>
      <c r="C24" s="12">
        <v>6210</v>
      </c>
      <c r="D24" s="12">
        <v>6254</v>
      </c>
      <c r="E24" s="12">
        <v>5611</v>
      </c>
    </row>
    <row r="25" spans="1:5" ht="15.75" thickBot="1" x14ac:dyDescent="0.3">
      <c r="A25" s="18" t="s">
        <v>40</v>
      </c>
      <c r="B25" s="10"/>
      <c r="C25" s="19">
        <f>SUM(C19:C24)</f>
        <v>35464</v>
      </c>
      <c r="D25" s="19">
        <f t="shared" ref="D25:E25" si="1">SUM(D19:D24)</f>
        <v>33583</v>
      </c>
      <c r="E25" s="19">
        <f t="shared" si="1"/>
        <v>31998</v>
      </c>
    </row>
    <row r="26" spans="1:5" x14ac:dyDescent="0.25">
      <c r="A26" s="13"/>
      <c r="B26" s="10"/>
      <c r="C26" s="12"/>
      <c r="D26" s="12"/>
      <c r="E26" s="12"/>
    </row>
    <row r="27" spans="1:5" x14ac:dyDescent="0.25">
      <c r="A27" s="3" t="s">
        <v>39</v>
      </c>
      <c r="C27" s="11" t="s">
        <v>1</v>
      </c>
      <c r="D27" s="11" t="s">
        <v>1</v>
      </c>
      <c r="E27" s="11"/>
    </row>
    <row r="28" spans="1:5" x14ac:dyDescent="0.25">
      <c r="A28" s="17" t="s">
        <v>38</v>
      </c>
      <c r="C28" s="12">
        <v>5794</v>
      </c>
      <c r="D28" s="12">
        <v>5377</v>
      </c>
      <c r="E28" s="12">
        <v>6484</v>
      </c>
    </row>
    <row r="29" spans="1:5" x14ac:dyDescent="0.25">
      <c r="A29" s="17" t="s">
        <v>37</v>
      </c>
      <c r="C29" s="12">
        <v>2375</v>
      </c>
      <c r="D29" s="12">
        <v>2426</v>
      </c>
      <c r="E29" s="12">
        <v>2482</v>
      </c>
    </row>
    <row r="30" spans="1:5" x14ac:dyDescent="0.25">
      <c r="A30" s="17" t="s">
        <v>36</v>
      </c>
      <c r="C30" s="12">
        <v>2576</v>
      </c>
      <c r="D30" s="12">
        <v>2550</v>
      </c>
      <c r="E30" s="12">
        <v>2555</v>
      </c>
    </row>
    <row r="31" spans="1:5" ht="15.75" thickBot="1" x14ac:dyDescent="0.3">
      <c r="A31" s="9" t="s">
        <v>35</v>
      </c>
      <c r="C31" s="21">
        <f>SUM(C28:C30)+C25</f>
        <v>46209</v>
      </c>
      <c r="D31" s="21">
        <f t="shared" ref="D31:E31" si="2">SUM(D28:D30)+D25</f>
        <v>43936</v>
      </c>
      <c r="E31" s="21">
        <f t="shared" si="2"/>
        <v>43519</v>
      </c>
    </row>
    <row r="32" spans="1:5" ht="15.75" thickTop="1" x14ac:dyDescent="0.25">
      <c r="A32" s="2"/>
      <c r="C32" s="12"/>
      <c r="D32" s="12"/>
      <c r="E32" s="12"/>
    </row>
    <row r="33" spans="1:5" x14ac:dyDescent="0.25">
      <c r="A33" s="3" t="s">
        <v>34</v>
      </c>
      <c r="C33" s="11" t="s">
        <v>1</v>
      </c>
      <c r="D33" s="11" t="s">
        <v>1</v>
      </c>
      <c r="E33" s="11"/>
    </row>
    <row r="34" spans="1:5" ht="30" x14ac:dyDescent="0.25">
      <c r="A34" s="17" t="s">
        <v>33</v>
      </c>
      <c r="C34" s="12">
        <v>0</v>
      </c>
      <c r="D34" s="12">
        <v>0</v>
      </c>
      <c r="E34" s="12">
        <v>0</v>
      </c>
    </row>
    <row r="35" spans="1:5" ht="30" x14ac:dyDescent="0.25">
      <c r="A35" s="17" t="s">
        <v>32</v>
      </c>
      <c r="C35" s="12">
        <v>2</v>
      </c>
      <c r="D35" s="12">
        <v>2</v>
      </c>
      <c r="E35" s="12">
        <v>2</v>
      </c>
    </row>
    <row r="36" spans="1:5" x14ac:dyDescent="0.25">
      <c r="A36" s="17" t="s">
        <v>31</v>
      </c>
      <c r="C36" s="12">
        <v>7829</v>
      </c>
      <c r="D36" s="12">
        <v>7340</v>
      </c>
      <c r="E36" s="12">
        <v>6884</v>
      </c>
    </row>
    <row r="37" spans="1:5" x14ac:dyDescent="0.25">
      <c r="A37" s="17" t="s">
        <v>30</v>
      </c>
      <c r="C37" s="12">
        <v>-1828</v>
      </c>
      <c r="D37" s="12">
        <v>-1805</v>
      </c>
      <c r="E37" s="12">
        <v>-1829</v>
      </c>
    </row>
    <row r="38" spans="1:5" x14ac:dyDescent="0.25">
      <c r="A38" s="17" t="s">
        <v>29</v>
      </c>
      <c r="C38" s="47">
        <v>17619</v>
      </c>
      <c r="D38" s="47">
        <v>19521</v>
      </c>
      <c r="E38" s="47">
        <v>15585</v>
      </c>
    </row>
    <row r="39" spans="1:5" x14ac:dyDescent="0.25">
      <c r="A39" s="17" t="s">
        <v>140</v>
      </c>
      <c r="C39" s="47"/>
      <c r="D39" s="47">
        <v>0</v>
      </c>
      <c r="E39" s="47">
        <v>5</v>
      </c>
    </row>
    <row r="40" spans="1:5" x14ac:dyDescent="0.25">
      <c r="A40" s="9" t="s">
        <v>28</v>
      </c>
      <c r="B40" s="10"/>
      <c r="C40" s="47">
        <f>SUM(C34:C38)</f>
        <v>23622</v>
      </c>
      <c r="D40" s="47">
        <f>SUM(D34:D39)</f>
        <v>25058</v>
      </c>
      <c r="E40" s="47">
        <f>SUM(E34:E39)</f>
        <v>20647</v>
      </c>
    </row>
    <row r="41" spans="1:5" x14ac:dyDescent="0.25">
      <c r="A41" s="9"/>
      <c r="B41" s="10"/>
      <c r="C41" s="12"/>
      <c r="D41" s="12"/>
      <c r="E41" s="12"/>
    </row>
    <row r="42" spans="1:5" ht="15.75" thickBot="1" x14ac:dyDescent="0.3">
      <c r="A42" s="7" t="s">
        <v>27</v>
      </c>
      <c r="B42" s="8"/>
      <c r="C42" s="22">
        <f>SUM(C40+C31)</f>
        <v>69831</v>
      </c>
      <c r="D42" s="22">
        <f t="shared" ref="D42:E42" si="3">SUM(D40+D31)</f>
        <v>68994</v>
      </c>
      <c r="E42" s="22">
        <f t="shared" si="3"/>
        <v>64166</v>
      </c>
    </row>
    <row r="43" spans="1:5" ht="15.75" thickTop="1" x14ac:dyDescent="0.25">
      <c r="A43" s="24"/>
      <c r="B43" s="24"/>
      <c r="C43" s="46"/>
    </row>
    <row r="44" spans="1:5" x14ac:dyDescent="0.25">
      <c r="A44" s="2" t="s">
        <v>26</v>
      </c>
      <c r="B44" s="24"/>
      <c r="C44" s="24"/>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777CE-941A-49BA-B3CD-068BEDD6F8B5}">
  <dimension ref="A1:G47"/>
  <sheetViews>
    <sheetView showGridLines="0" zoomScale="70" zoomScaleNormal="70" workbookViewId="0">
      <selection activeCell="G16" sqref="G16"/>
    </sheetView>
  </sheetViews>
  <sheetFormatPr defaultRowHeight="15" x14ac:dyDescent="0.25"/>
  <cols>
    <col min="1" max="1" width="79.85546875" bestFit="1" customWidth="1"/>
    <col min="2" max="4" width="12.5703125" bestFit="1" customWidth="1"/>
    <col min="7" max="7" width="9.7109375" bestFit="1" customWidth="1"/>
  </cols>
  <sheetData>
    <row r="1" spans="1:4" ht="15" customHeight="1" x14ac:dyDescent="0.25">
      <c r="A1" s="28" t="s">
        <v>97</v>
      </c>
      <c r="B1" s="25" t="s">
        <v>24</v>
      </c>
      <c r="C1" s="26"/>
      <c r="D1" s="26"/>
    </row>
    <row r="2" spans="1:4" x14ac:dyDescent="0.25">
      <c r="A2" s="24"/>
      <c r="B2" s="6" t="s">
        <v>23</v>
      </c>
      <c r="C2" s="6" t="s">
        <v>22</v>
      </c>
      <c r="D2" s="6" t="s">
        <v>21</v>
      </c>
    </row>
    <row r="3" spans="1:4" x14ac:dyDescent="0.25">
      <c r="A3" s="3" t="s">
        <v>96</v>
      </c>
      <c r="B3" s="2" t="s">
        <v>1</v>
      </c>
      <c r="C3" s="2" t="s">
        <v>1</v>
      </c>
      <c r="D3" s="2" t="s">
        <v>1</v>
      </c>
    </row>
    <row r="4" spans="1:4" x14ac:dyDescent="0.25">
      <c r="A4" s="17" t="s">
        <v>11</v>
      </c>
      <c r="B4" s="1">
        <v>7367</v>
      </c>
      <c r="C4" s="1">
        <v>6292</v>
      </c>
      <c r="D4" s="1">
        <v>5915</v>
      </c>
    </row>
    <row r="5" spans="1:4" ht="30" x14ac:dyDescent="0.25">
      <c r="A5" s="3" t="s">
        <v>95</v>
      </c>
      <c r="B5" s="2" t="s">
        <v>1</v>
      </c>
      <c r="C5" s="2" t="s">
        <v>1</v>
      </c>
      <c r="D5" s="2" t="s">
        <v>1</v>
      </c>
    </row>
    <row r="6" spans="1:4" x14ac:dyDescent="0.25">
      <c r="A6" s="17" t="s">
        <v>94</v>
      </c>
      <c r="B6" s="4">
        <v>2237</v>
      </c>
      <c r="C6" s="4">
        <v>2077</v>
      </c>
      <c r="D6" s="4">
        <v>1900</v>
      </c>
    </row>
    <row r="7" spans="1:4" x14ac:dyDescent="0.25">
      <c r="A7" s="17" t="s">
        <v>93</v>
      </c>
      <c r="B7" s="4">
        <v>315</v>
      </c>
      <c r="C7" s="4">
        <v>412</v>
      </c>
      <c r="D7" s="4">
        <v>377</v>
      </c>
    </row>
    <row r="8" spans="1:4" x14ac:dyDescent="0.25">
      <c r="A8" s="17" t="s">
        <v>92</v>
      </c>
      <c r="B8" s="4">
        <v>818</v>
      </c>
      <c r="C8" s="4">
        <v>774</v>
      </c>
      <c r="D8" s="4">
        <v>724</v>
      </c>
    </row>
    <row r="9" spans="1:4" x14ac:dyDescent="0.25">
      <c r="A9" s="17" t="s">
        <v>91</v>
      </c>
      <c r="B9" s="4">
        <v>9</v>
      </c>
      <c r="C9" s="4">
        <v>-495</v>
      </c>
      <c r="D9" s="4">
        <v>-39</v>
      </c>
    </row>
    <row r="10" spans="1:4" x14ac:dyDescent="0.25">
      <c r="A10" s="18" t="s">
        <v>186</v>
      </c>
      <c r="B10" s="98">
        <f>SUM(B6:B9)</f>
        <v>3379</v>
      </c>
      <c r="C10" s="98">
        <f t="shared" ref="C10:D10" si="0">SUM(C6:C9)</f>
        <v>2768</v>
      </c>
      <c r="D10" s="98">
        <f t="shared" si="0"/>
        <v>2962</v>
      </c>
    </row>
    <row r="11" spans="1:4" x14ac:dyDescent="0.25">
      <c r="A11" s="18"/>
      <c r="B11" s="98"/>
      <c r="C11" s="98"/>
      <c r="D11" s="98"/>
    </row>
    <row r="12" spans="1:4" x14ac:dyDescent="0.25">
      <c r="A12" s="3" t="s">
        <v>90</v>
      </c>
      <c r="B12" s="2" t="s">
        <v>1</v>
      </c>
      <c r="C12" s="2" t="s">
        <v>1</v>
      </c>
      <c r="D12" s="2" t="s">
        <v>1</v>
      </c>
    </row>
    <row r="13" spans="1:4" x14ac:dyDescent="0.25">
      <c r="A13" s="17" t="s">
        <v>55</v>
      </c>
      <c r="B13" s="4">
        <v>-2068</v>
      </c>
      <c r="C13" s="4">
        <v>1228</v>
      </c>
      <c r="D13" s="4">
        <v>-4003</v>
      </c>
    </row>
    <row r="14" spans="1:4" x14ac:dyDescent="0.25">
      <c r="A14" s="17" t="s">
        <v>47</v>
      </c>
      <c r="B14" s="4">
        <v>1938</v>
      </c>
      <c r="C14" s="4">
        <v>-382</v>
      </c>
      <c r="D14" s="4">
        <v>1891</v>
      </c>
    </row>
    <row r="15" spans="1:4" x14ac:dyDescent="0.25">
      <c r="A15" s="17" t="s">
        <v>89</v>
      </c>
      <c r="B15" s="4">
        <v>741</v>
      </c>
      <c r="C15" s="4">
        <v>172</v>
      </c>
      <c r="D15" s="4">
        <v>549</v>
      </c>
    </row>
    <row r="16" spans="1:4" x14ac:dyDescent="0.25">
      <c r="A16" s="17" t="s">
        <v>88</v>
      </c>
      <c r="B16" s="97">
        <v>11339</v>
      </c>
      <c r="C16" s="97">
        <v>11068</v>
      </c>
      <c r="D16" s="97">
        <v>7392</v>
      </c>
    </row>
    <row r="17" spans="1:4" x14ac:dyDescent="0.25">
      <c r="A17" s="3" t="s">
        <v>87</v>
      </c>
      <c r="B17" s="2" t="s">
        <v>1</v>
      </c>
      <c r="C17" s="2" t="s">
        <v>1</v>
      </c>
      <c r="D17" s="2" t="s">
        <v>1</v>
      </c>
    </row>
    <row r="18" spans="1:4" x14ac:dyDescent="0.25">
      <c r="A18" s="17" t="s">
        <v>86</v>
      </c>
      <c r="B18" s="4">
        <v>-1470</v>
      </c>
      <c r="C18" s="4">
        <v>-1622</v>
      </c>
      <c r="D18" s="4">
        <v>-1121</v>
      </c>
    </row>
    <row r="19" spans="1:4" x14ac:dyDescent="0.25">
      <c r="A19" s="17" t="s">
        <v>85</v>
      </c>
      <c r="B19" s="4">
        <v>1790</v>
      </c>
      <c r="C19" s="4">
        <v>937</v>
      </c>
      <c r="D19" s="4">
        <v>1145</v>
      </c>
    </row>
    <row r="20" spans="1:4" x14ac:dyDescent="0.25">
      <c r="A20" s="17" t="s">
        <v>84</v>
      </c>
      <c r="B20" s="4">
        <v>-4710</v>
      </c>
      <c r="C20" s="4">
        <v>-4323</v>
      </c>
      <c r="D20" s="4">
        <v>-3891</v>
      </c>
    </row>
    <row r="21" spans="1:4" x14ac:dyDescent="0.25">
      <c r="A21" s="17" t="s">
        <v>83</v>
      </c>
      <c r="B21" s="4">
        <v>-19</v>
      </c>
      <c r="C21" s="4">
        <v>36</v>
      </c>
      <c r="D21" s="4">
        <v>-48</v>
      </c>
    </row>
    <row r="22" spans="1:4" x14ac:dyDescent="0.25">
      <c r="A22" s="17" t="s">
        <v>82</v>
      </c>
      <c r="B22" s="30">
        <v>-4409</v>
      </c>
      <c r="C22" s="30">
        <v>-4972</v>
      </c>
      <c r="D22" s="30">
        <v>-3915</v>
      </c>
    </row>
    <row r="23" spans="1:4" x14ac:dyDescent="0.25">
      <c r="A23" s="18" t="s">
        <v>187</v>
      </c>
      <c r="B23" s="98">
        <f>SUM(B18:B22)</f>
        <v>-8818</v>
      </c>
      <c r="C23" s="98">
        <f>SUM(C18:C22)</f>
        <v>-9944</v>
      </c>
      <c r="D23" s="98">
        <f>SUM(D18:D22)</f>
        <v>-7830</v>
      </c>
    </row>
    <row r="24" spans="1:4" x14ac:dyDescent="0.25">
      <c r="A24" s="18"/>
      <c r="B24" s="98"/>
      <c r="C24" s="98"/>
      <c r="D24" s="98"/>
    </row>
    <row r="25" spans="1:4" x14ac:dyDescent="0.25">
      <c r="A25" s="3" t="s">
        <v>81</v>
      </c>
      <c r="B25" s="2" t="s">
        <v>1</v>
      </c>
      <c r="C25" s="2" t="s">
        <v>1</v>
      </c>
      <c r="D25" s="2" t="s">
        <v>1</v>
      </c>
    </row>
    <row r="26" spans="1:4" x14ac:dyDescent="0.25">
      <c r="A26" s="17" t="s">
        <v>80</v>
      </c>
      <c r="B26" s="4">
        <v>-920</v>
      </c>
      <c r="C26" s="4">
        <v>-935</v>
      </c>
      <c r="D26" s="4">
        <v>-6</v>
      </c>
    </row>
    <row r="27" spans="1:4" x14ac:dyDescent="0.25">
      <c r="A27" s="17" t="s">
        <v>79</v>
      </c>
      <c r="B27" s="4">
        <v>928</v>
      </c>
      <c r="C27" s="4">
        <v>917</v>
      </c>
      <c r="D27" s="4">
        <v>53</v>
      </c>
    </row>
    <row r="28" spans="1:4" x14ac:dyDescent="0.25">
      <c r="A28" s="17" t="s">
        <v>78</v>
      </c>
      <c r="B28" s="4">
        <v>-1077</v>
      </c>
      <c r="C28" s="4">
        <v>-75</v>
      </c>
      <c r="D28" s="4">
        <v>-800</v>
      </c>
    </row>
    <row r="29" spans="1:4" x14ac:dyDescent="0.25">
      <c r="A29" s="17" t="s">
        <v>77</v>
      </c>
      <c r="B29" s="4">
        <v>498</v>
      </c>
      <c r="C29" s="4">
        <v>0</v>
      </c>
      <c r="D29" s="4">
        <v>0</v>
      </c>
    </row>
    <row r="30" spans="1:4" x14ac:dyDescent="0.25">
      <c r="A30" s="17" t="s">
        <v>76</v>
      </c>
      <c r="B30" s="4">
        <v>-315</v>
      </c>
      <c r="C30" s="4">
        <v>-303</v>
      </c>
      <c r="D30" s="4">
        <v>-363</v>
      </c>
    </row>
    <row r="31" spans="1:4" x14ac:dyDescent="0.25">
      <c r="A31" s="17" t="s">
        <v>75</v>
      </c>
      <c r="B31" s="4">
        <v>-700</v>
      </c>
      <c r="C31" s="4">
        <v>-676</v>
      </c>
      <c r="D31" s="4">
        <v>-439</v>
      </c>
    </row>
    <row r="32" spans="1:4" x14ac:dyDescent="0.25">
      <c r="A32" s="17" t="s">
        <v>74</v>
      </c>
      <c r="B32" s="4">
        <v>-9041</v>
      </c>
      <c r="C32" s="4">
        <v>-1251</v>
      </c>
      <c r="D32" s="4">
        <v>-1498</v>
      </c>
    </row>
    <row r="33" spans="1:7" x14ac:dyDescent="0.25">
      <c r="A33" s="17" t="s">
        <v>73</v>
      </c>
      <c r="B33" s="4">
        <v>-137</v>
      </c>
      <c r="C33" s="4">
        <v>-291</v>
      </c>
      <c r="D33" s="4">
        <v>-180</v>
      </c>
    </row>
    <row r="34" spans="1:7" x14ac:dyDescent="0.25">
      <c r="A34" s="17" t="s">
        <v>72</v>
      </c>
      <c r="B34" s="4">
        <v>0</v>
      </c>
      <c r="C34" s="4">
        <v>0</v>
      </c>
      <c r="D34" s="4">
        <v>-208</v>
      </c>
    </row>
    <row r="35" spans="1:7" x14ac:dyDescent="0.25">
      <c r="A35" s="17" t="s">
        <v>71</v>
      </c>
      <c r="B35" s="4">
        <v>0</v>
      </c>
      <c r="C35" s="4">
        <v>0</v>
      </c>
      <c r="D35" s="4">
        <v>-842</v>
      </c>
    </row>
    <row r="36" spans="1:7" x14ac:dyDescent="0.25">
      <c r="A36" s="18" t="s">
        <v>188</v>
      </c>
      <c r="B36" s="99">
        <f>SUM(B26:B35)</f>
        <v>-10764</v>
      </c>
      <c r="C36" s="99">
        <f t="shared" ref="C36:D36" si="1">SUM(C26:C35)</f>
        <v>-2614</v>
      </c>
      <c r="D36" s="99">
        <f t="shared" si="1"/>
        <v>-4283</v>
      </c>
    </row>
    <row r="37" spans="1:7" x14ac:dyDescent="0.25">
      <c r="A37" s="18"/>
      <c r="B37" s="99"/>
      <c r="C37" s="99"/>
      <c r="D37" s="99"/>
    </row>
    <row r="38" spans="1:7" x14ac:dyDescent="0.25">
      <c r="A38" s="17" t="s">
        <v>70</v>
      </c>
      <c r="B38" s="4">
        <v>40</v>
      </c>
      <c r="C38" s="4">
        <v>15</v>
      </c>
      <c r="D38" s="4">
        <v>-249</v>
      </c>
    </row>
    <row r="39" spans="1:7" x14ac:dyDescent="0.25">
      <c r="A39" s="17" t="s">
        <v>69</v>
      </c>
      <c r="B39" s="30">
        <v>-3794</v>
      </c>
      <c r="C39" s="30">
        <v>3497</v>
      </c>
      <c r="D39" s="30">
        <v>-1055</v>
      </c>
      <c r="G39" s="95"/>
    </row>
    <row r="40" spans="1:7" x14ac:dyDescent="0.25">
      <c r="A40" s="17" t="s">
        <v>68</v>
      </c>
      <c r="B40" s="4">
        <v>13700</v>
      </c>
      <c r="C40" s="4">
        <v>10203</v>
      </c>
      <c r="D40" s="4">
        <v>11258</v>
      </c>
    </row>
    <row r="41" spans="1:7" x14ac:dyDescent="0.25">
      <c r="A41" s="17" t="s">
        <v>67</v>
      </c>
      <c r="B41" s="4">
        <v>9906</v>
      </c>
      <c r="C41" s="4">
        <v>13700</v>
      </c>
      <c r="D41" s="4">
        <v>10203</v>
      </c>
    </row>
    <row r="42" spans="1:7" x14ac:dyDescent="0.25">
      <c r="A42" s="3" t="s">
        <v>66</v>
      </c>
      <c r="B42" s="2" t="s">
        <v>1</v>
      </c>
      <c r="C42" s="2" t="s">
        <v>1</v>
      </c>
      <c r="D42" s="2" t="s">
        <v>1</v>
      </c>
    </row>
    <row r="43" spans="1:7" x14ac:dyDescent="0.25">
      <c r="A43" s="17" t="s">
        <v>65</v>
      </c>
      <c r="B43" s="4">
        <v>129</v>
      </c>
      <c r="C43" s="4">
        <v>125</v>
      </c>
      <c r="D43" s="4">
        <v>145</v>
      </c>
    </row>
    <row r="44" spans="1:7" x14ac:dyDescent="0.25">
      <c r="A44" s="17" t="s">
        <v>64</v>
      </c>
      <c r="B44" s="4">
        <v>2319</v>
      </c>
      <c r="C44" s="4">
        <v>2234</v>
      </c>
      <c r="D44" s="4">
        <v>1940</v>
      </c>
    </row>
    <row r="45" spans="1:7" x14ac:dyDescent="0.25">
      <c r="A45" s="3" t="s">
        <v>63</v>
      </c>
      <c r="B45" s="2" t="s">
        <v>1</v>
      </c>
      <c r="C45" s="2" t="s">
        <v>1</v>
      </c>
      <c r="D45" s="2" t="s">
        <v>1</v>
      </c>
    </row>
    <row r="46" spans="1:7" x14ac:dyDescent="0.25">
      <c r="A46" s="17" t="s">
        <v>62</v>
      </c>
      <c r="B46" s="4">
        <v>0</v>
      </c>
      <c r="C46" s="4">
        <v>452</v>
      </c>
      <c r="D46" s="4">
        <v>0</v>
      </c>
    </row>
    <row r="47" spans="1:7" x14ac:dyDescent="0.25">
      <c r="A47" s="17" t="s">
        <v>61</v>
      </c>
      <c r="B47" s="1">
        <v>203</v>
      </c>
      <c r="C47" s="1">
        <v>170</v>
      </c>
      <c r="D47" s="1">
        <v>156</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C n 9 Z W q b 3 D w W l A A A A 9 w A A A B I A H A B D b 2 5 m a W c v U G F j a 2 F n Z S 5 4 b W w g o h g A K K A U A A A A A A A A A A A A A A A A A A A A A A A A A A A A h Y + 9 D o I w G E V f h X S n f x o 1 5 K M M r p K Y E I 1 r U y s 0 Q j G 0 W N 7 N w U f y F S R R 1 M 3 x n p z h 3 M f t D t n Q 1 N F V d 8 6 0 N k U M U x R p q 9 q j s W W K e n + K V y g T s J X q L E s d j b J 1 y e C O K a q 8 v y S E h B B w m O G 2 K w m n l J F D v i l U p R u J P r L 5 L 8 f G O i + t 0 k j A / h U j O G Z z j p c L y j A H M l H I j f 0 a f A z G F M g P h H V f + 7 7 T Q t t 4 V w C Z J p D 3 C f E E U E s D B B Q A A g A I A A p / W 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f 1 l a K I p H u A 4 A A A A R A A A A E w A c A E Z v c m 1 1 b G F z L 1 N l Y 3 R p b 2 4 x L m 0 g o h g A K K A U A A A A A A A A A A A A A A A A A A A A A A A A A A A A K 0 5 N L s n M z 1 M I h t C G 1 g B Q S w E C L Q A U A A I A C A A K f 1 l a p v c P B a U A A A D 3 A A A A E g A A A A A A A A A A A A A A A A A A A A A A Q 2 9 u Z m l n L 1 B h Y 2 t h Z 2 U u e G 1 s U E s B A i 0 A F A A C A A g A C n 9 Z W g / K 6 a u k A A A A 6 Q A A A B M A A A A A A A A A A A A A A A A A 8 Q A A A F t D b 2 5 0 Z W 5 0 X 1 R 5 c G V z X S 5 4 b W x Q S w E C L Q A U A A I A C A A K f 1 l 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8 x 0 i F S s x W k a x Y K 3 S z E w l L g A A A A A C A A A A A A A Q Z g A A A A E A A C A A A A B N 4 m 3 a 4 g w F L W k z y Z a I l p V p 9 l y j 1 P q 8 N 9 Y v Q f K J u 3 s R S Q A A A A A O g A A A A A I A A C A A A A B J E M 4 v g f f 1 q x Z 0 8 d t F i 3 d f H b 7 V K A f 7 R r d 3 q p X y y m b J Z 1 A A A A A 8 B S L q S F K t K k I R p Y K U N r w I 9 b 9 Z d k 5 K G g + / / 5 L J D U u b O m n 2 8 r W T n 1 J k a w 4 5 x h i A T u K / i 0 l D d J l S b I w N L p 2 e z u + k W O d B h 3 7 G W N 7 0 3 0 A j X J I p I 0 A A A A C b T G P m L E m k D a 1 w M W a g W L I l Y 2 9 0 6 o Z 3 g V 2 I a u A X Z 1 u T K K D 9 y 3 l A p 0 L d 9 P D I G d m z q D C g p z i D j s V U 5 i Z C z W 1 n t O Q J < / D a t a M a s h u p > 
</file>

<file path=customXml/itemProps1.xml><?xml version="1.0" encoding="utf-8"?>
<ds:datastoreItem xmlns:ds="http://schemas.openxmlformats.org/officeDocument/2006/customXml" ds:itemID="{8CECC4EB-56D9-4FF8-9D28-31E04BF7DB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Dashboard Info</vt:lpstr>
      <vt:lpstr>Financial Ratios</vt:lpstr>
      <vt:lpstr>Adjusted Income Statement</vt:lpstr>
      <vt:lpstr>Income Statement</vt:lpstr>
      <vt:lpstr>Balance Sheet</vt:lpstr>
      <vt:lpstr>Cash Flow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Galvez</dc:creator>
  <cp:lastModifiedBy>Frank Galvez</cp:lastModifiedBy>
  <dcterms:created xsi:type="dcterms:W3CDTF">2025-02-24T18:52:13Z</dcterms:created>
  <dcterms:modified xsi:type="dcterms:W3CDTF">2025-02-26T20:38:08Z</dcterms:modified>
</cp:coreProperties>
</file>