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leottaif_go_stockton_edu/Documents/2024spring/Watershed_Hydrology/1PROJECT/DATA/"/>
    </mc:Choice>
  </mc:AlternateContent>
  <xr:revisionPtr revIDLastSave="157" documentId="8_{803D49A4-9D1B-4057-84F4-633C17CAA679}" xr6:coauthVersionLast="47" xr6:coauthVersionMax="47" xr10:uidLastSave="{70BB23D6-EF9A-460A-A702-A4F2C0037F6A}"/>
  <bookViews>
    <workbookView xWindow="-108" yWindow="-108" windowWidth="23256" windowHeight="12576" activeTab="1" xr2:uid="{F31FA83B-86E8-4B8A-AD4E-C457CD96E65F}"/>
  </bookViews>
  <sheets>
    <sheet name="working_data" sheetId="2" r:id="rId1"/>
    <sheet name="Sheet2" sheetId="3" r:id="rId2"/>
    <sheet name="calculation" sheetId="4" r:id="rId3"/>
    <sheet name="2022-202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I18" i="2"/>
  <c r="I19" i="2"/>
  <c r="I20" i="2"/>
  <c r="I21" i="2"/>
  <c r="I22" i="2"/>
  <c r="I23" i="2"/>
  <c r="I24" i="2"/>
  <c r="I25" i="2"/>
  <c r="I26" i="2"/>
  <c r="I27" i="2"/>
  <c r="I28" i="2"/>
  <c r="I29" i="2"/>
  <c r="I17" i="2"/>
  <c r="J17" i="2" s="1"/>
  <c r="H18" i="2"/>
  <c r="H19" i="2"/>
  <c r="H20" i="2"/>
  <c r="H21" i="2"/>
  <c r="H22" i="2"/>
  <c r="H23" i="2"/>
  <c r="H24" i="2"/>
  <c r="H25" i="2"/>
  <c r="H26" i="2"/>
  <c r="H27" i="2"/>
  <c r="H28" i="2"/>
  <c r="H17" i="2"/>
  <c r="E28" i="2"/>
  <c r="E27" i="2"/>
  <c r="E26" i="2"/>
  <c r="E25" i="2"/>
  <c r="E24" i="2"/>
  <c r="E23" i="2"/>
  <c r="E22" i="2"/>
  <c r="E21" i="2"/>
  <c r="E20" i="2"/>
  <c r="E19" i="2"/>
  <c r="E18" i="2"/>
  <c r="E17" i="2"/>
  <c r="F14" i="2"/>
  <c r="C2" i="2"/>
  <c r="C3" i="2"/>
  <c r="C4" i="2"/>
  <c r="C5" i="2"/>
  <c r="C6" i="2"/>
  <c r="C7" i="2"/>
  <c r="C8" i="2"/>
  <c r="C9" i="2"/>
  <c r="C10" i="2"/>
  <c r="C11" i="2"/>
  <c r="C12" i="2"/>
  <c r="C13" i="2"/>
  <c r="K13" i="2"/>
  <c r="E13" i="2"/>
  <c r="K12" i="2"/>
  <c r="E12" i="2"/>
  <c r="G12" i="2" s="1"/>
  <c r="K11" i="2"/>
  <c r="E11" i="2"/>
  <c r="K10" i="2"/>
  <c r="E10" i="2"/>
  <c r="G10" i="2" s="1"/>
  <c r="K9" i="2"/>
  <c r="E9" i="2"/>
  <c r="K8" i="2"/>
  <c r="E8" i="2"/>
  <c r="G8" i="2" s="1"/>
  <c r="K7" i="2"/>
  <c r="E7" i="2"/>
  <c r="G7" i="2" s="1"/>
  <c r="K6" i="2"/>
  <c r="E6" i="2"/>
  <c r="G6" i="2" s="1"/>
  <c r="K5" i="2"/>
  <c r="E5" i="2"/>
  <c r="K4" i="2"/>
  <c r="E4" i="2"/>
  <c r="G4" i="2" s="1"/>
  <c r="K3" i="2"/>
  <c r="E3" i="2"/>
  <c r="K2" i="2"/>
  <c r="E2" i="2"/>
  <c r="G2" i="2" s="1"/>
  <c r="H29" i="2" l="1"/>
  <c r="E29" i="2"/>
  <c r="G3" i="2"/>
  <c r="G11" i="2"/>
  <c r="G5" i="2"/>
  <c r="G9" i="2"/>
  <c r="G13" i="2"/>
  <c r="G14" i="2" l="1"/>
  <c r="J15" i="2" l="1"/>
  <c r="G15" i="2" s="1"/>
  <c r="H10" i="2" l="1"/>
  <c r="L10" i="2" s="1"/>
  <c r="G25" i="2" s="1"/>
  <c r="H9" i="2"/>
  <c r="L9" i="2" s="1"/>
  <c r="G24" i="2" s="1"/>
  <c r="H11" i="2"/>
  <c r="L11" i="2" s="1"/>
  <c r="G26" i="2" s="1"/>
  <c r="H3" i="2"/>
  <c r="L3" i="2" s="1"/>
  <c r="G18" i="2" s="1"/>
  <c r="H7" i="2"/>
  <c r="L7" i="2" s="1"/>
  <c r="G22" i="2" s="1"/>
  <c r="H2" i="2"/>
  <c r="L2" i="2" s="1"/>
  <c r="G17" i="2" s="1"/>
  <c r="H4" i="2"/>
  <c r="L4" i="2" s="1"/>
  <c r="G19" i="2" s="1"/>
  <c r="H6" i="2"/>
  <c r="L6" i="2" s="1"/>
  <c r="G21" i="2" s="1"/>
  <c r="H13" i="2"/>
  <c r="L13" i="2" s="1"/>
  <c r="G28" i="2" s="1"/>
  <c r="H8" i="2"/>
  <c r="L8" i="2" s="1"/>
  <c r="G23" i="2" s="1"/>
  <c r="H12" i="2"/>
  <c r="L12" i="2" s="1"/>
  <c r="G27" i="2" s="1"/>
  <c r="H5" i="2"/>
  <c r="L5" i="2" s="1"/>
  <c r="G20" i="2" s="1"/>
  <c r="G29" i="2" l="1"/>
</calcChain>
</file>

<file path=xl/sharedStrings.xml><?xml version="1.0" encoding="utf-8"?>
<sst xmlns="http://schemas.openxmlformats.org/spreadsheetml/2006/main" count="64" uniqueCount="45">
  <si>
    <t>Month</t>
  </si>
  <si>
    <t>Temp (F)</t>
  </si>
  <si>
    <t>Total  Precip (in)</t>
  </si>
  <si>
    <t>Daylenth (hrs)</t>
  </si>
  <si>
    <t>temp Celcius</t>
  </si>
  <si>
    <t>Daylenth/12</t>
  </si>
  <si>
    <t>Precipitation (in)</t>
  </si>
  <si>
    <t>i</t>
  </si>
  <si>
    <t>h(i/5)^I</t>
  </si>
  <si>
    <t>days in month</t>
  </si>
  <si>
    <t>Adj. factor = (N)</t>
  </si>
  <si>
    <t>Dl/30</t>
  </si>
  <si>
    <t>PET</t>
  </si>
  <si>
    <t xml:space="preserve"> I = average heat index</t>
  </si>
  <si>
    <t xml:space="preserve">a = </t>
  </si>
  <si>
    <t>Temperature ^3 (f)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</si>
  <si>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</si>
  <si>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</si>
  <si>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</si>
  <si>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</si>
  <si>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</si>
  <si>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</si>
  <si>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</si>
  <si>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</si>
  <si>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</si>
  <si>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</si>
  <si>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</si>
  <si>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</si>
  <si>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probably , I know I got this slighly wrong</t>
  </si>
  <si>
    <t>evapotranspiration using the Thornthwaite equation</t>
  </si>
  <si>
    <t>Reference this</t>
  </si>
  <si>
    <t>PET (mm)</t>
  </si>
  <si>
    <t>https://www.youtube.com/watch?v=9pu7iNMxpb8</t>
  </si>
  <si>
    <t>TOTAL</t>
  </si>
  <si>
    <t>Total</t>
  </si>
  <si>
    <t>precip lost (mm)</t>
  </si>
  <si>
    <t>Precip mm</t>
  </si>
  <si>
    <t>Precip left (mm)</t>
  </si>
  <si>
    <t>Pine leaf index</t>
  </si>
  <si>
    <t>et = 0.10+0.64*PET +.04*P+3.53 LAI</t>
  </si>
  <si>
    <t>evergreen needle-leaf forest</t>
  </si>
  <si>
    <t>p= precip mm a month</t>
  </si>
  <si>
    <t>pet potentioal et esteimated by hamons methond mm/month</t>
  </si>
  <si>
    <t>lLAI = leaf area index</t>
  </si>
  <si>
    <t>ja_2016_amatya_008.pdf (usda.gov)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</si>
</sst>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2" borderId="1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2" borderId="1" xfId="1" applyBorder="1"/>
    <xf numFmtId="0" fontId="1" fillId="2" borderId="8" xfId="1" applyBorder="1"/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0" borderId="0" xfId="2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working_data!$G$16</c:f>
              <c:strCache>
                <c:ptCount val="1"/>
                <c:pt idx="0">
                  <c:v>PET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working_data!$F$17:$F$28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working_data!$G$17:$G$28</c:f>
              <c:numCache>
                <c:formatCode>General</c:formatCode>
                <c:ptCount val="12"/>
                <c:pt idx="0">
                  <c:v>1.9430806607188771</c:v>
                </c:pt>
                <c:pt idx="1">
                  <c:v>1.0315827753589315</c:v>
                </c:pt>
                <c:pt idx="2">
                  <c:v>0.19883113559344653</c:v>
                </c:pt>
                <c:pt idx="3">
                  <c:v>0.52564637654411717</c:v>
                </c:pt>
                <c:pt idx="4">
                  <c:v>0.41217134464372501</c:v>
                </c:pt>
                <c:pt idx="5">
                  <c:v>0.78815243009896607</c:v>
                </c:pt>
                <c:pt idx="6">
                  <c:v>2.316040632917967</c:v>
                </c:pt>
                <c:pt idx="7">
                  <c:v>2.8864923270434137</c:v>
                </c:pt>
                <c:pt idx="8">
                  <c:v>4.4275747116369519</c:v>
                </c:pt>
                <c:pt idx="9">
                  <c:v>6.4201218508753852</c:v>
                </c:pt>
                <c:pt idx="10">
                  <c:v>5.3304396967455849</c:v>
                </c:pt>
                <c:pt idx="11">
                  <c:v>3.9971335331948286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F-41CA-ACAE-DBAE5720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9823104"/>
        <c:axId val="1412310352"/>
        <c:axId val="0"/>
      </c:bar3DChart>
      <c:catAx>
        <c:axId val="5098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0352"/>
        <c:crosses val="autoZero"/>
        <c:auto val="1"/>
        <c:lblAlgn val="ctr"/>
        <c:lblOffset val="100"/>
        <c:noMultiLvlLbl val="0"/>
      </c:catAx>
      <c:valAx>
        <c:axId val="1412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2022</a:t>
            </a:r>
            <a:r>
              <a:rPr lang="en-US" baseline="0"/>
              <a:t> -</a:t>
            </a: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'2022-2023'!$B$1</c:f>
              <c:strCache>
                <c:ptCount val="1"/>
                <c:pt idx="0">
                  <c:v>Temp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'2022-2023'!$A$2:$A$13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'2022-2023'!$B$2:$B$13</c:f>
              <c:numCache>
                <c:formatCode>General</c:formatCode>
                <c:ptCount val="12"/>
                <c:pt idx="0">
                  <c:v>55.9</c:v>
                </c:pt>
                <c:pt idx="1">
                  <c:v>48.9</c:v>
                </c:pt>
                <c:pt idx="2">
                  <c:v>37.4</c:v>
                </c:pt>
                <c:pt idx="3">
                  <c:v>42.5</c:v>
                </c:pt>
                <c:pt idx="4">
                  <c:v>40.799999999999997</c:v>
                </c:pt>
                <c:pt idx="5">
                  <c:v>44.1</c:v>
                </c:pt>
                <c:pt idx="6">
                  <c:v>56.6</c:v>
                </c:pt>
                <c:pt idx="7">
                  <c:v>58.6</c:v>
                </c:pt>
                <c:pt idx="8">
                  <c:v>67.7</c:v>
                </c:pt>
                <c:pt idx="9">
                  <c:v>77.900000000000006</c:v>
                </c:pt>
                <c:pt idx="10">
                  <c:v>74.3</c:v>
                </c:pt>
                <c:pt idx="11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3-4982-B96C-BBA53D53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60783"/>
        <c:axId val="431783407"/>
      </c:lineChart>
      <c:dateAx>
        <c:axId val="428360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3407"/>
        <c:crosses val="autoZero"/>
        <c:auto val="1"/>
        <c:lblOffset val="100"/>
        <c:baseTimeUnit val="months"/>
      </c:dateAx>
      <c:valAx>
        <c:axId val="4317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'2022-2023'!$C$1</c:f>
              <c:strCache>
                <c:ptCount val="1"/>
                <c:pt idx="0">
                  <c:v>Total  Precip 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'2022-2023'!$A$2:$A$13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'2022-2023'!$C$2:$C$13</c:f>
              <c:numCache>
                <c:formatCode>General</c:formatCode>
                <c:ptCount val="12"/>
                <c:pt idx="0">
                  <c:v>3.01</c:v>
                </c:pt>
                <c:pt idx="1">
                  <c:v>1.31</c:v>
                </c:pt>
                <c:pt idx="2">
                  <c:v>1.73</c:v>
                </c:pt>
                <c:pt idx="3">
                  <c:v>1.28</c:v>
                </c:pt>
                <c:pt idx="4">
                  <c:v>0.47</c:v>
                </c:pt>
                <c:pt idx="5">
                  <c:v>0.55000000000000004</c:v>
                </c:pt>
                <c:pt idx="6">
                  <c:v>2.19</c:v>
                </c:pt>
                <c:pt idx="7">
                  <c:v>0.92</c:v>
                </c:pt>
                <c:pt idx="8">
                  <c:v>0.85</c:v>
                </c:pt>
                <c:pt idx="9">
                  <c:v>1.81</c:v>
                </c:pt>
                <c:pt idx="10">
                  <c:v>0.75</c:v>
                </c:pt>
                <c:pt idx="11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4A4D-BD91-E92AA136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77888"/>
        <c:axId val="1341006320"/>
      </c:lineChart>
      <c:dateAx>
        <c:axId val="1106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512379702537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320"/>
        <c:crosses val="autoZero"/>
        <c:auto val="1"/>
        <c:lblOffset val="100"/>
        <c:baseTimeUnit val="months"/>
      </c:dateAx>
      <c:valAx>
        <c:axId val="1341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117835</xdr:colOff>
      <xdr:row>15</xdr:row>
      <xdr:rowOff>62060</xdr:rowOff>
    </xdr:from>
    <xdr:to>
      <xdr:col>15</xdr:col>
      <xdr:colOff>274949</xdr:colOff>
      <xdr:row>30</xdr:row>
      <xdr:rowOff>71487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C16A7-C695-F49F-C5AE-F73B8A58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205740</xdr:colOff>
      <xdr:row>0</xdr:row>
      <xdr:rowOff>0</xdr:rowOff>
    </xdr:from>
    <xdr:to>
      <xdr:col>21</xdr:col>
      <xdr:colOff>549357</xdr:colOff>
      <xdr:row>30</xdr:row>
      <xdr:rowOff>38579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8A7FB9-D0C7-DE37-66C5-352A062DA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540" y="0"/>
          <a:ext cx="8268417" cy="55249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28</xdr:row>
      <xdr:rowOff>57150</xdr:rowOff>
    </xdr:from>
    <xdr:to>
      <xdr:col>4</xdr:col>
      <xdr:colOff>388620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AC899-AEF5-58EC-2AB0-4B8C24402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28</xdr:row>
      <xdr:rowOff>49530</xdr:rowOff>
    </xdr:from>
    <xdr:to>
      <xdr:col>13</xdr:col>
      <xdr:colOff>236220</xdr:colOff>
      <xdr:row>43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2E363-C548-1102-4170-F08B64F0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rs.fs.usda.gov/pubs/ja/2016/ja_2016_amatya_008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E95D-299A-40C0-80B7-B8B8AB618924}">
  <dimension ref="A1:L31"/>
  <sheetViews>
    <sheetView topLeftCell="A2" zoomScale="97" workbookViewId="0">
      <selection activeCell="F16" sqref="F16:I16"/>
    </sheetView>
  </sheetViews>
  <sheetFormatPr defaultRowHeight="14.4" x14ac:dyDescent="0.3"/>
  <cols>
    <col min="1" max="1" width="14.109375" customWidth="1"/>
    <col min="2" max="2" width="13.6640625" bestFit="1" customWidth="1"/>
    <col min="3" max="3" width="13.6640625" customWidth="1"/>
    <col min="4" max="4" width="17.88671875" bestFit="1" customWidth="1"/>
    <col min="5" max="5" width="17.88671875" customWidth="1"/>
    <col min="6" max="6" width="13.5546875" customWidth="1"/>
    <col min="7" max="7" width="12.33203125" bestFit="1" customWidth="1"/>
    <col min="8" max="8" width="9.33203125" customWidth="1"/>
    <col min="9" max="9" width="14.21875" bestFit="1" customWidth="1"/>
    <col min="10" max="10" width="15" bestFit="1" customWidth="1"/>
    <col min="12" max="12" width="12" bestFit="1" customWidth="1"/>
    <col min="13" max="13" width="10.88671875" bestFit="1" customWidth="1"/>
    <col min="14" max="14" width="8.5546875" bestFit="1" customWidth="1"/>
  </cols>
  <sheetData>
    <row r="1" spans="1:12" x14ac:dyDescent="0.3">
      <c r="A1" s="2" t="s">
        <v>0</v>
      </c>
      <c r="B1" s="2" t="s">
        <v>3</v>
      </c>
      <c r="C1" s="2" t="s">
        <v>5</v>
      </c>
      <c r="D1" s="2" t="s">
        <v>15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2" t="s">
        <v>16</v>
      </c>
      <c r="B2" s="2">
        <v>11.2</v>
      </c>
      <c r="C2" s="2">
        <f>B2/12</f>
        <v>0.93333333333333324</v>
      </c>
      <c r="D2">
        <v>55.9</v>
      </c>
      <c r="E2" s="2">
        <f>((D2-32)*5)/9</f>
        <v>13.277777777777779</v>
      </c>
      <c r="F2">
        <v>3.01</v>
      </c>
      <c r="G2" s="2">
        <f>(E2/5)^1.5</f>
        <v>4.327460249211402</v>
      </c>
      <c r="H2" s="2">
        <f>1.6*(10*$E2/$J$15)^($G$15)</f>
        <v>5.0530877099138625</v>
      </c>
      <c r="I2" s="2">
        <v>31</v>
      </c>
      <c r="J2" s="2">
        <v>1.03</v>
      </c>
      <c r="K2" s="2">
        <f>B2/30</f>
        <v>0.37333333333333329</v>
      </c>
      <c r="L2" s="2">
        <f>H2*J2*K2</f>
        <v>1.9430806607188771</v>
      </c>
    </row>
    <row r="3" spans="1:12" x14ac:dyDescent="0.3">
      <c r="A3" s="2" t="s">
        <v>17</v>
      </c>
      <c r="B3" s="2">
        <v>10</v>
      </c>
      <c r="C3" s="2">
        <f t="shared" ref="C3:C13" si="0">B3/12</f>
        <v>0.83333333333333337</v>
      </c>
      <c r="D3">
        <v>48.9</v>
      </c>
      <c r="E3" s="2">
        <f t="shared" ref="E3:E12" si="1">((D3-32)*5)/9</f>
        <v>9.3888888888888893</v>
      </c>
      <c r="F3">
        <v>1.31</v>
      </c>
      <c r="G3" s="2">
        <f t="shared" ref="G3:G13" si="2">(E3/5)^1.5</f>
        <v>2.5731570442184921</v>
      </c>
      <c r="H3" s="2">
        <f>1.6*(10*$E3/$J$15)^($G$15)</f>
        <v>3.094748326076795</v>
      </c>
      <c r="I3" s="2">
        <v>30</v>
      </c>
      <c r="J3" s="2">
        <v>1</v>
      </c>
      <c r="K3" s="2">
        <f>B3/30</f>
        <v>0.33333333333333331</v>
      </c>
      <c r="L3" s="2">
        <f t="shared" ref="L3:L12" si="3">H3*J3*K3</f>
        <v>1.0315827753589315</v>
      </c>
    </row>
    <row r="4" spans="1:12" x14ac:dyDescent="0.3">
      <c r="A4" s="2" t="s">
        <v>18</v>
      </c>
      <c r="B4" s="2">
        <v>9.4</v>
      </c>
      <c r="C4" s="2">
        <f t="shared" si="0"/>
        <v>0.78333333333333333</v>
      </c>
      <c r="D4">
        <v>37.4</v>
      </c>
      <c r="E4" s="2">
        <f t="shared" si="1"/>
        <v>2.9999999999999991</v>
      </c>
      <c r="F4">
        <v>1.73</v>
      </c>
      <c r="G4" s="2">
        <f t="shared" si="2"/>
        <v>0.46475800154488983</v>
      </c>
      <c r="H4" s="2">
        <f>1.6*(10*$E4/$J$15)^($G$15)</f>
        <v>0.61608490681712413</v>
      </c>
      <c r="I4" s="2">
        <v>31</v>
      </c>
      <c r="J4" s="2">
        <v>1.03</v>
      </c>
      <c r="K4" s="2">
        <f>B4/30</f>
        <v>0.31333333333333335</v>
      </c>
      <c r="L4" s="2">
        <f t="shared" si="3"/>
        <v>0.19883113559344653</v>
      </c>
    </row>
    <row r="5" spans="1:12" x14ac:dyDescent="0.3">
      <c r="A5" s="2" t="s">
        <v>19</v>
      </c>
      <c r="B5" s="2">
        <v>9.6999999999999993</v>
      </c>
      <c r="C5" s="2">
        <f t="shared" si="0"/>
        <v>0.80833333333333324</v>
      </c>
      <c r="D5">
        <v>42.5</v>
      </c>
      <c r="E5" s="2">
        <f t="shared" si="1"/>
        <v>5.833333333333333</v>
      </c>
      <c r="F5">
        <v>1.28</v>
      </c>
      <c r="G5" s="2">
        <f t="shared" si="2"/>
        <v>1.260144024690417</v>
      </c>
      <c r="H5" s="2">
        <f>1.6*(10*$E5/$J$15)^($G$15)</f>
        <v>1.5783596533203401</v>
      </c>
      <c r="I5" s="2">
        <v>31</v>
      </c>
      <c r="J5" s="2">
        <v>1.03</v>
      </c>
      <c r="K5" s="2">
        <f>B5/30</f>
        <v>0.32333333333333331</v>
      </c>
      <c r="L5" s="2">
        <f t="shared" si="3"/>
        <v>0.52564637654411717</v>
      </c>
    </row>
    <row r="6" spans="1:12" x14ac:dyDescent="0.3">
      <c r="A6" s="2" t="s">
        <v>20</v>
      </c>
      <c r="B6" s="2">
        <v>10.7</v>
      </c>
      <c r="C6" s="2">
        <f t="shared" si="0"/>
        <v>0.89166666666666661</v>
      </c>
      <c r="D6">
        <v>40.799999999999997</v>
      </c>
      <c r="E6" s="2">
        <f t="shared" si="1"/>
        <v>4.8888888888888875</v>
      </c>
      <c r="F6">
        <v>0.47</v>
      </c>
      <c r="G6" s="2">
        <f t="shared" si="2"/>
        <v>0.96685254350284155</v>
      </c>
      <c r="H6" s="2">
        <f>1.6*(10*$E6/$J$15)^($G$15)</f>
        <v>1.2293836089989811</v>
      </c>
      <c r="I6" s="2">
        <v>28</v>
      </c>
      <c r="J6" s="2">
        <v>0.94</v>
      </c>
      <c r="K6" s="2">
        <f>B6/30</f>
        <v>0.35666666666666663</v>
      </c>
      <c r="L6" s="2">
        <f t="shared" si="3"/>
        <v>0.41217134464372501</v>
      </c>
    </row>
    <row r="7" spans="1:12" x14ac:dyDescent="0.3">
      <c r="A7" s="2" t="s">
        <v>21</v>
      </c>
      <c r="B7" s="2">
        <v>11.9</v>
      </c>
      <c r="C7" s="2">
        <f t="shared" si="0"/>
        <v>0.9916666666666667</v>
      </c>
      <c r="D7">
        <v>44.1</v>
      </c>
      <c r="E7" s="2">
        <f t="shared" si="1"/>
        <v>6.7222222222222232</v>
      </c>
      <c r="F7">
        <v>0.55000000000000004</v>
      </c>
      <c r="G7" s="2">
        <f t="shared" si="2"/>
        <v>1.5588857650681902</v>
      </c>
      <c r="H7" s="2">
        <f>1.6*(10*$E7/$J$15)^($G$15)</f>
        <v>1.9290668926302506</v>
      </c>
      <c r="I7" s="2">
        <v>31</v>
      </c>
      <c r="J7" s="2">
        <v>1.03</v>
      </c>
      <c r="K7" s="2">
        <f>B7/30</f>
        <v>0.39666666666666667</v>
      </c>
      <c r="L7" s="2">
        <f t="shared" si="3"/>
        <v>0.78815243009896607</v>
      </c>
    </row>
    <row r="8" spans="1:12" x14ac:dyDescent="0.3">
      <c r="A8" s="2" t="s">
        <v>22</v>
      </c>
      <c r="B8" s="2">
        <v>13.2</v>
      </c>
      <c r="C8" s="2">
        <f t="shared" si="0"/>
        <v>1.0999999999999999</v>
      </c>
      <c r="D8">
        <v>56.6</v>
      </c>
      <c r="E8" s="2">
        <f t="shared" si="1"/>
        <v>13.666666666666666</v>
      </c>
      <c r="F8">
        <v>2.19</v>
      </c>
      <c r="G8" s="2">
        <f t="shared" si="2"/>
        <v>4.5189641553166844</v>
      </c>
      <c r="H8" s="2">
        <f>1.6*(10*$E8/$J$15)^($G$15)</f>
        <v>5.2637287111771975</v>
      </c>
      <c r="I8" s="2">
        <v>30</v>
      </c>
      <c r="J8" s="2">
        <v>1</v>
      </c>
      <c r="K8" s="2">
        <f>B8/30</f>
        <v>0.44</v>
      </c>
      <c r="L8" s="2">
        <f t="shared" si="3"/>
        <v>2.316040632917967</v>
      </c>
    </row>
    <row r="9" spans="1:12" x14ac:dyDescent="0.3">
      <c r="A9" s="2" t="s">
        <v>23</v>
      </c>
      <c r="B9" s="2">
        <v>14.3</v>
      </c>
      <c r="C9" s="2">
        <f t="shared" si="0"/>
        <v>1.1916666666666667</v>
      </c>
      <c r="D9">
        <v>58.6</v>
      </c>
      <c r="E9" s="2">
        <f t="shared" si="1"/>
        <v>14.777777777777779</v>
      </c>
      <c r="F9">
        <v>0.92</v>
      </c>
      <c r="G9" s="2">
        <f t="shared" si="2"/>
        <v>5.0811110976126654</v>
      </c>
      <c r="H9" s="2">
        <f>1.6*(10*$E9/$J$15)^($G$15)</f>
        <v>5.8792022412453262</v>
      </c>
      <c r="I9" s="2">
        <v>31</v>
      </c>
      <c r="J9" s="2">
        <v>1.03</v>
      </c>
      <c r="K9" s="2">
        <f>B9/30</f>
        <v>0.47666666666666668</v>
      </c>
      <c r="L9" s="2">
        <f t="shared" si="3"/>
        <v>2.8864923270434137</v>
      </c>
    </row>
    <row r="10" spans="1:12" x14ac:dyDescent="0.3">
      <c r="A10" s="2" t="s">
        <v>24</v>
      </c>
      <c r="B10" s="2">
        <v>14.9</v>
      </c>
      <c r="C10" s="2">
        <f t="shared" si="0"/>
        <v>1.2416666666666667</v>
      </c>
      <c r="D10">
        <v>67.7</v>
      </c>
      <c r="E10" s="2">
        <f>((D10-32)*5)/9</f>
        <v>19.833333333333332</v>
      </c>
      <c r="F10">
        <v>0.85</v>
      </c>
      <c r="G10" s="2">
        <f t="shared" si="2"/>
        <v>7.9002086235931959</v>
      </c>
      <c r="H10" s="2">
        <f>1.6*(10*$E10/$J$15)^($G$15)</f>
        <v>8.9145799563160093</v>
      </c>
      <c r="I10" s="2">
        <v>30</v>
      </c>
      <c r="J10" s="2">
        <v>1</v>
      </c>
      <c r="K10" s="2">
        <f>B10/30</f>
        <v>0.4966666666666667</v>
      </c>
      <c r="L10" s="2">
        <f t="shared" si="3"/>
        <v>4.4275747116369519</v>
      </c>
    </row>
    <row r="11" spans="1:12" x14ac:dyDescent="0.3">
      <c r="A11" s="2" t="s">
        <v>25</v>
      </c>
      <c r="B11" s="2">
        <v>14.7</v>
      </c>
      <c r="C11" s="2">
        <f t="shared" si="0"/>
        <v>1.2249999999999999</v>
      </c>
      <c r="D11">
        <v>77.900000000000006</v>
      </c>
      <c r="E11" s="2">
        <f t="shared" si="1"/>
        <v>25.500000000000004</v>
      </c>
      <c r="F11">
        <v>1.81</v>
      </c>
      <c r="G11" s="2">
        <f t="shared" si="2"/>
        <v>11.517421586448942</v>
      </c>
      <c r="H11" s="2">
        <f>1.6*(10*$E11/$J$15)^($G$15)</f>
        <v>12.720669409303319</v>
      </c>
      <c r="I11" s="2">
        <v>31</v>
      </c>
      <c r="J11" s="2">
        <v>1.03</v>
      </c>
      <c r="K11" s="2">
        <f>B11/30</f>
        <v>0.49</v>
      </c>
      <c r="L11" s="2">
        <f t="shared" si="3"/>
        <v>6.4201218508753852</v>
      </c>
    </row>
    <row r="12" spans="1:12" x14ac:dyDescent="0.3">
      <c r="A12" s="2" t="s">
        <v>26</v>
      </c>
      <c r="B12" s="2">
        <v>13.7</v>
      </c>
      <c r="C12" s="2">
        <f t="shared" si="0"/>
        <v>1.1416666666666666</v>
      </c>
      <c r="D12">
        <v>74.3</v>
      </c>
      <c r="E12" s="2">
        <f t="shared" si="1"/>
        <v>23.5</v>
      </c>
      <c r="F12">
        <v>0.75</v>
      </c>
      <c r="G12" s="2">
        <f t="shared" si="2"/>
        <v>10.189357192679038</v>
      </c>
      <c r="H12" s="2">
        <f>1.6*(10*$E12/$J$15)^($G$15)</f>
        <v>11.332520083790486</v>
      </c>
      <c r="I12" s="2">
        <v>31</v>
      </c>
      <c r="J12" s="2">
        <v>1.03</v>
      </c>
      <c r="K12" s="2">
        <f>B12/30</f>
        <v>0.45666666666666667</v>
      </c>
      <c r="L12" s="2">
        <f t="shared" si="3"/>
        <v>5.3304396967455849</v>
      </c>
    </row>
    <row r="13" spans="1:12" x14ac:dyDescent="0.3">
      <c r="A13" s="2" t="s">
        <v>27</v>
      </c>
      <c r="B13" s="2">
        <v>12.5</v>
      </c>
      <c r="C13" s="2">
        <f t="shared" si="0"/>
        <v>1.0416666666666667</v>
      </c>
      <c r="D13">
        <v>69.599999999999994</v>
      </c>
      <c r="E13" s="2">
        <f>((D13-32)*5)/9</f>
        <v>20.888888888888886</v>
      </c>
      <c r="F13">
        <v>3.67</v>
      </c>
      <c r="G13" s="2">
        <f t="shared" si="2"/>
        <v>8.5392160792595764</v>
      </c>
      <c r="H13" s="2">
        <f>1.6*(10*$E13/$J$15)^($G$15)</f>
        <v>9.5931204796675882</v>
      </c>
      <c r="I13" s="2">
        <v>30</v>
      </c>
      <c r="J13" s="2">
        <v>1</v>
      </c>
      <c r="K13" s="2">
        <f>B13/30</f>
        <v>0.41666666666666669</v>
      </c>
      <c r="L13" s="2">
        <f>H13*J13*K13</f>
        <v>3.9971335331948286</v>
      </c>
    </row>
    <row r="14" spans="1:12" x14ac:dyDescent="0.3">
      <c r="C14" t="s">
        <v>28</v>
      </c>
      <c r="E14" t="s">
        <v>33</v>
      </c>
      <c r="F14">
        <f>SUM(F2:F13)</f>
        <v>18.54</v>
      </c>
      <c r="G14">
        <f>SUM(G2:G13)</f>
        <v>58.897536363146337</v>
      </c>
    </row>
    <row r="15" spans="1:12" ht="15" thickBot="1" x14ac:dyDescent="0.35">
      <c r="A15" t="s">
        <v>29</v>
      </c>
      <c r="F15" s="3" t="s">
        <v>14</v>
      </c>
      <c r="G15" s="4">
        <f>(0.49)+(0.0179*(J15))-(0.0000771*(J15^2))+(0.000000675*(J15^3))</f>
        <v>1.4147219949983043</v>
      </c>
      <c r="H15" t="s">
        <v>13</v>
      </c>
      <c r="J15">
        <f>G14</f>
        <v>58.897536363146337</v>
      </c>
    </row>
    <row r="16" spans="1:12" ht="15" thickBot="1" x14ac:dyDescent="0.35">
      <c r="B16" t="s">
        <v>30</v>
      </c>
      <c r="E16" t="s">
        <v>36</v>
      </c>
      <c r="F16" s="9" t="s">
        <v>0</v>
      </c>
      <c r="G16" s="10" t="s">
        <v>31</v>
      </c>
      <c r="H16" s="13" t="s">
        <v>36</v>
      </c>
      <c r="I16" s="14" t="s">
        <v>37</v>
      </c>
      <c r="J16" t="s">
        <v>35</v>
      </c>
    </row>
    <row r="17" spans="2:10" x14ac:dyDescent="0.3">
      <c r="B17" t="s">
        <v>32</v>
      </c>
      <c r="E17">
        <f>F2*2.54*10</f>
        <v>76.453999999999994</v>
      </c>
      <c r="F17" s="5" t="s">
        <v>16</v>
      </c>
      <c r="G17" s="5">
        <f>L2</f>
        <v>1.9430806607188771</v>
      </c>
      <c r="H17" s="11">
        <f>$F2*2.54*10</f>
        <v>76.453999999999994</v>
      </c>
      <c r="I17" s="6">
        <f>H17-G17</f>
        <v>74.510919339281116</v>
      </c>
      <c r="J17">
        <f>I17*10</f>
        <v>745.10919339281122</v>
      </c>
    </row>
    <row r="18" spans="2:10" x14ac:dyDescent="0.3">
      <c r="E18">
        <f>F3*2.54*10</f>
        <v>33.274000000000001</v>
      </c>
      <c r="F18" s="5" t="s">
        <v>17</v>
      </c>
      <c r="G18" s="5">
        <f>L3</f>
        <v>1.0315827753589315</v>
      </c>
      <c r="H18" s="11">
        <f t="shared" ref="H18:H28" si="4">$F3*2.54*10</f>
        <v>33.274000000000001</v>
      </c>
      <c r="I18" s="6">
        <f t="shared" ref="I18:I29" si="5">H18-G18</f>
        <v>32.242417224641066</v>
      </c>
    </row>
    <row r="19" spans="2:10" x14ac:dyDescent="0.3">
      <c r="E19">
        <f>F4*2.54*10</f>
        <v>43.941999999999993</v>
      </c>
      <c r="F19" s="5" t="s">
        <v>18</v>
      </c>
      <c r="G19" s="5">
        <f>L4</f>
        <v>0.19883113559344653</v>
      </c>
      <c r="H19" s="11">
        <f t="shared" si="4"/>
        <v>43.941999999999993</v>
      </c>
      <c r="I19" s="6">
        <f t="shared" si="5"/>
        <v>43.743168864406549</v>
      </c>
    </row>
    <row r="20" spans="2:10" x14ac:dyDescent="0.3">
      <c r="E20">
        <f>F5*2.54*10</f>
        <v>32.512</v>
      </c>
      <c r="F20" s="5" t="s">
        <v>19</v>
      </c>
      <c r="G20" s="5">
        <f>L5</f>
        <v>0.52564637654411717</v>
      </c>
      <c r="H20" s="11">
        <f t="shared" si="4"/>
        <v>32.512</v>
      </c>
      <c r="I20" s="6">
        <f t="shared" si="5"/>
        <v>31.986353623455884</v>
      </c>
    </row>
    <row r="21" spans="2:10" x14ac:dyDescent="0.3">
      <c r="E21">
        <f>F6*2.54*10</f>
        <v>11.937999999999999</v>
      </c>
      <c r="F21" s="5" t="s">
        <v>20</v>
      </c>
      <c r="G21" s="5">
        <f>L6</f>
        <v>0.41217134464372501</v>
      </c>
      <c r="H21" s="11">
        <f t="shared" si="4"/>
        <v>11.937999999999999</v>
      </c>
      <c r="I21" s="6">
        <f t="shared" si="5"/>
        <v>11.525828655356273</v>
      </c>
    </row>
    <row r="22" spans="2:10" x14ac:dyDescent="0.3">
      <c r="E22">
        <f>F7*2.54*10</f>
        <v>13.970000000000002</v>
      </c>
      <c r="F22" s="5" t="s">
        <v>21</v>
      </c>
      <c r="G22" s="5">
        <f>L7</f>
        <v>0.78815243009896607</v>
      </c>
      <c r="H22" s="11">
        <f t="shared" si="4"/>
        <v>13.970000000000002</v>
      </c>
      <c r="I22" s="6">
        <f t="shared" si="5"/>
        <v>13.181847569901036</v>
      </c>
    </row>
    <row r="23" spans="2:10" x14ac:dyDescent="0.3">
      <c r="E23">
        <f>F8*2.54*10</f>
        <v>55.625999999999998</v>
      </c>
      <c r="F23" s="5" t="s">
        <v>22</v>
      </c>
      <c r="G23" s="5">
        <f>L8</f>
        <v>2.316040632917967</v>
      </c>
      <c r="H23" s="11">
        <f t="shared" si="4"/>
        <v>55.625999999999998</v>
      </c>
      <c r="I23" s="6">
        <f t="shared" si="5"/>
        <v>53.30995936708203</v>
      </c>
    </row>
    <row r="24" spans="2:10" x14ac:dyDescent="0.3">
      <c r="E24">
        <f>F9*2.54*10</f>
        <v>23.368000000000002</v>
      </c>
      <c r="F24" s="5" t="s">
        <v>23</v>
      </c>
      <c r="G24" s="5">
        <f>L9</f>
        <v>2.8864923270434137</v>
      </c>
      <c r="H24" s="11">
        <f t="shared" si="4"/>
        <v>23.368000000000002</v>
      </c>
      <c r="I24" s="6">
        <f t="shared" si="5"/>
        <v>20.481507672956589</v>
      </c>
    </row>
    <row r="25" spans="2:10" x14ac:dyDescent="0.3">
      <c r="E25">
        <f>F10*2.54*10</f>
        <v>21.589999999999996</v>
      </c>
      <c r="F25" s="5" t="s">
        <v>24</v>
      </c>
      <c r="G25" s="5">
        <f>L10</f>
        <v>4.4275747116369519</v>
      </c>
      <c r="H25" s="11">
        <f t="shared" si="4"/>
        <v>21.589999999999996</v>
      </c>
      <c r="I25" s="6">
        <f t="shared" si="5"/>
        <v>17.162425288363046</v>
      </c>
    </row>
    <row r="26" spans="2:10" x14ac:dyDescent="0.3">
      <c r="E26">
        <f>F11*2.54*10</f>
        <v>45.974000000000004</v>
      </c>
      <c r="F26" s="5" t="s">
        <v>25</v>
      </c>
      <c r="G26" s="5">
        <f>L11</f>
        <v>6.4201218508753852</v>
      </c>
      <c r="H26" s="11">
        <f t="shared" si="4"/>
        <v>45.974000000000004</v>
      </c>
      <c r="I26" s="6">
        <f t="shared" si="5"/>
        <v>39.553878149124621</v>
      </c>
    </row>
    <row r="27" spans="2:10" x14ac:dyDescent="0.3">
      <c r="E27">
        <f>F12*2.54*10</f>
        <v>19.05</v>
      </c>
      <c r="F27" s="5" t="s">
        <v>26</v>
      </c>
      <c r="G27" s="5">
        <f>L12</f>
        <v>5.3304396967455849</v>
      </c>
      <c r="H27" s="11">
        <f t="shared" si="4"/>
        <v>19.05</v>
      </c>
      <c r="I27" s="6">
        <f t="shared" si="5"/>
        <v>13.719560303254415</v>
      </c>
    </row>
    <row r="28" spans="2:10" ht="15" thickBot="1" x14ac:dyDescent="0.35">
      <c r="E28">
        <f>F13*2.54*10</f>
        <v>93.217999999999989</v>
      </c>
      <c r="F28" s="7" t="s">
        <v>27</v>
      </c>
      <c r="G28" s="7">
        <f>L13</f>
        <v>3.9971335331948286</v>
      </c>
      <c r="H28" s="12">
        <f t="shared" si="4"/>
        <v>93.217999999999989</v>
      </c>
      <c r="I28" s="8">
        <f t="shared" si="5"/>
        <v>89.220866466805163</v>
      </c>
    </row>
    <row r="29" spans="2:10" ht="15" thickBot="1" x14ac:dyDescent="0.35">
      <c r="E29">
        <f>SUM(E17:E28)</f>
        <v>470.91599999999994</v>
      </c>
      <c r="F29" s="15" t="s">
        <v>34</v>
      </c>
      <c r="G29" s="16">
        <f>SUM(G17:G28)</f>
        <v>30.277267475372199</v>
      </c>
      <c r="H29" s="17">
        <f>SUM(H17:H28)</f>
        <v>470.91599999999994</v>
      </c>
      <c r="I29" s="18">
        <f t="shared" si="5"/>
        <v>440.63873252462776</v>
      </c>
    </row>
    <row r="30" spans="2:10" x14ac:dyDescent="0.3">
      <c r="I30" s="2"/>
    </row>
    <row r="31" spans="2:10" x14ac:dyDescent="0.3">
      <c r="I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FD2C-37CC-4E1E-A7AC-0C518D20B049}">
  <dimension ref="A1"/>
  <sheetViews>
    <sheetView tabSelected="1" topLeftCell="I6" zoomScale="200" zoomScaleNormal="200" workbookViewId="0">
      <selection activeCell="C39" sqref="C39"/>
    </sheetView>
  </sheetViews>
  <sheetFormatPr defaultRowHeight="14.4" x14ac:dyDescent="0.3"/>
  <sheetData>
    <row r="1" spans="1:1" x14ac:dyDescent="0.3">
      <c r="A1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7067-C8C2-48FF-A96D-F7E3BD63F8E5}">
  <dimension ref="A1:D22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t="s">
        <v>40</v>
      </c>
    </row>
    <row r="2" spans="1:4" x14ac:dyDescent="0.3">
      <c r="A2" t="s">
        <v>39</v>
      </c>
    </row>
    <row r="4" spans="1:4" x14ac:dyDescent="0.3">
      <c r="B4" t="s">
        <v>41</v>
      </c>
    </row>
    <row r="5" spans="1:4" x14ac:dyDescent="0.3">
      <c r="B5" t="s">
        <v>42</v>
      </c>
    </row>
    <row r="7" spans="1:4" x14ac:dyDescent="0.3">
      <c r="B7" t="s">
        <v>43</v>
      </c>
    </row>
    <row r="9" spans="1:4" ht="15" thickBot="1" x14ac:dyDescent="0.35">
      <c r="B9" s="19" t="s">
        <v>44</v>
      </c>
    </row>
    <row r="10" spans="1:4" ht="15" thickBot="1" x14ac:dyDescent="0.35">
      <c r="A10" s="9" t="s">
        <v>0</v>
      </c>
      <c r="B10" s="10" t="s">
        <v>31</v>
      </c>
      <c r="C10" s="13" t="s">
        <v>36</v>
      </c>
      <c r="D10" s="14" t="s">
        <v>37</v>
      </c>
    </row>
    <row r="11" spans="1:4" x14ac:dyDescent="0.3">
      <c r="A11" t="str">
        <f>working_data!F17</f>
        <v>October</v>
      </c>
      <c r="B11">
        <f>working_data!G17</f>
        <v>1.9430806607188771</v>
      </c>
      <c r="C11">
        <f>working_data!H17</f>
        <v>76.453999999999994</v>
      </c>
    </row>
    <row r="12" spans="1:4" x14ac:dyDescent="0.3">
      <c r="A12" t="str">
        <f>working_data!F18</f>
        <v>November</v>
      </c>
      <c r="B12">
        <f>working_data!G18</f>
        <v>1.0315827753589315</v>
      </c>
      <c r="C12">
        <f>working_data!H18</f>
        <v>33.274000000000001</v>
      </c>
    </row>
    <row r="13" spans="1:4" x14ac:dyDescent="0.3">
      <c r="A13" t="str">
        <f>working_data!F19</f>
        <v>December</v>
      </c>
      <c r="B13">
        <f>working_data!G19</f>
        <v>0.19883113559344653</v>
      </c>
      <c r="C13">
        <f>working_data!H19</f>
        <v>43.941999999999993</v>
      </c>
    </row>
    <row r="14" spans="1:4" x14ac:dyDescent="0.3">
      <c r="A14" t="str">
        <f>working_data!F20</f>
        <v>January</v>
      </c>
      <c r="B14">
        <f>working_data!G20</f>
        <v>0.52564637654411717</v>
      </c>
      <c r="C14">
        <f>working_data!H20</f>
        <v>32.512</v>
      </c>
    </row>
    <row r="15" spans="1:4" x14ac:dyDescent="0.3">
      <c r="A15" t="str">
        <f>working_data!F21</f>
        <v>February</v>
      </c>
      <c r="B15">
        <f>working_data!G21</f>
        <v>0.41217134464372501</v>
      </c>
      <c r="C15">
        <f>working_data!H21</f>
        <v>11.937999999999999</v>
      </c>
    </row>
    <row r="16" spans="1:4" x14ac:dyDescent="0.3">
      <c r="A16" t="str">
        <f>working_data!F22</f>
        <v>March</v>
      </c>
      <c r="B16">
        <f>working_data!G22</f>
        <v>0.78815243009896607</v>
      </c>
      <c r="C16">
        <f>working_data!H22</f>
        <v>13.970000000000002</v>
      </c>
    </row>
    <row r="17" spans="1:3" x14ac:dyDescent="0.3">
      <c r="A17" t="str">
        <f>working_data!F23</f>
        <v>April</v>
      </c>
      <c r="B17">
        <f>working_data!G23</f>
        <v>2.316040632917967</v>
      </c>
      <c r="C17">
        <f>working_data!H23</f>
        <v>55.625999999999998</v>
      </c>
    </row>
    <row r="18" spans="1:3" x14ac:dyDescent="0.3">
      <c r="A18" t="str">
        <f>working_data!F24</f>
        <v>May</v>
      </c>
      <c r="B18">
        <f>working_data!G24</f>
        <v>2.8864923270434137</v>
      </c>
      <c r="C18">
        <f>working_data!H24</f>
        <v>23.368000000000002</v>
      </c>
    </row>
    <row r="19" spans="1:3" x14ac:dyDescent="0.3">
      <c r="A19" t="str">
        <f>working_data!F25</f>
        <v>June</v>
      </c>
      <c r="B19">
        <f>working_data!G25</f>
        <v>4.4275747116369519</v>
      </c>
      <c r="C19">
        <f>working_data!H25</f>
        <v>21.589999999999996</v>
      </c>
    </row>
    <row r="20" spans="1:3" x14ac:dyDescent="0.3">
      <c r="A20" t="str">
        <f>working_data!F26</f>
        <v>July</v>
      </c>
      <c r="B20">
        <f>working_data!G26</f>
        <v>6.4201218508753852</v>
      </c>
      <c r="C20">
        <f>working_data!H26</f>
        <v>45.974000000000004</v>
      </c>
    </row>
    <row r="21" spans="1:3" x14ac:dyDescent="0.3">
      <c r="A21" t="str">
        <f>working_data!F27</f>
        <v>August</v>
      </c>
      <c r="B21">
        <f>working_data!G27</f>
        <v>5.3304396967455849</v>
      </c>
      <c r="C21">
        <f>working_data!H27</f>
        <v>19.05</v>
      </c>
    </row>
    <row r="22" spans="1:3" x14ac:dyDescent="0.3">
      <c r="A22" t="str">
        <f>working_data!F28</f>
        <v>September</v>
      </c>
      <c r="B22">
        <f>working_data!G28</f>
        <v>3.9971335331948286</v>
      </c>
      <c r="C22">
        <f>working_data!H28</f>
        <v>93.217999999999989</v>
      </c>
    </row>
  </sheetData>
  <hyperlinks>
    <hyperlink ref="B9" r:id="rId1" display="https://www.srs.fs.usda.gov/pubs/ja/2016/ja_2016_amatya_008.pdf" xr:uid="{E60B8CC2-158A-42E6-B20B-6EEF87953F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386D-FE49-4183-AC4D-99E48BFD7873}">
  <dimension ref="A1:C13"/>
  <sheetViews>
    <sheetView workbookViewId="0">
      <selection activeCell="C2" sqref="C2:C13"/>
    </sheetView>
  </sheetViews>
  <sheetFormatPr defaultRowHeight="14.4" x14ac:dyDescent="0.3"/>
  <cols>
    <col min="4" max="4" width="12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44835</v>
      </c>
      <c r="B2">
        <v>55.9</v>
      </c>
      <c r="C2">
        <v>3.01</v>
      </c>
    </row>
    <row r="3" spans="1:3" x14ac:dyDescent="0.3">
      <c r="A3" s="1">
        <v>44866</v>
      </c>
      <c r="B3">
        <v>48.9</v>
      </c>
      <c r="C3">
        <v>1.31</v>
      </c>
    </row>
    <row r="4" spans="1:3" x14ac:dyDescent="0.3">
      <c r="A4" s="1">
        <v>44896</v>
      </c>
      <c r="B4">
        <v>37.4</v>
      </c>
      <c r="C4">
        <v>1.73</v>
      </c>
    </row>
    <row r="5" spans="1:3" x14ac:dyDescent="0.3">
      <c r="A5" s="1">
        <v>44927</v>
      </c>
      <c r="B5">
        <v>42.5</v>
      </c>
      <c r="C5">
        <v>1.28</v>
      </c>
    </row>
    <row r="6" spans="1:3" x14ac:dyDescent="0.3">
      <c r="A6" s="1">
        <v>44958</v>
      </c>
      <c r="B6">
        <v>40.799999999999997</v>
      </c>
      <c r="C6">
        <v>0.47</v>
      </c>
    </row>
    <row r="7" spans="1:3" x14ac:dyDescent="0.3">
      <c r="A7" s="1">
        <v>44986</v>
      </c>
      <c r="B7">
        <v>44.1</v>
      </c>
      <c r="C7">
        <v>0.55000000000000004</v>
      </c>
    </row>
    <row r="8" spans="1:3" x14ac:dyDescent="0.3">
      <c r="A8" s="1">
        <v>45017</v>
      </c>
      <c r="B8">
        <v>56.6</v>
      </c>
      <c r="C8">
        <v>2.19</v>
      </c>
    </row>
    <row r="9" spans="1:3" x14ac:dyDescent="0.3">
      <c r="A9" s="1">
        <v>45047</v>
      </c>
      <c r="B9">
        <v>58.6</v>
      </c>
      <c r="C9">
        <v>0.92</v>
      </c>
    </row>
    <row r="10" spans="1:3" x14ac:dyDescent="0.3">
      <c r="A10" s="1">
        <v>45078</v>
      </c>
      <c r="B10">
        <v>67.7</v>
      </c>
      <c r="C10">
        <v>0.85</v>
      </c>
    </row>
    <row r="11" spans="1:3" x14ac:dyDescent="0.3">
      <c r="A11" s="1">
        <v>45108</v>
      </c>
      <c r="B11">
        <v>77.900000000000006</v>
      </c>
      <c r="C11">
        <v>1.81</v>
      </c>
    </row>
    <row r="12" spans="1:3" x14ac:dyDescent="0.3">
      <c r="A12" s="1">
        <v>45139</v>
      </c>
      <c r="B12">
        <v>74.3</v>
      </c>
      <c r="C12">
        <v>0.75</v>
      </c>
    </row>
    <row r="13" spans="1:3" x14ac:dyDescent="0.3">
      <c r="A13" s="1">
        <v>45170</v>
      </c>
      <c r="B13">
        <v>69.599999999999994</v>
      </c>
      <c r="C13">
        <v>3.67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working_data</vt:lpstr>
      <vt:lpstr>Sheet2</vt:lpstr>
      <vt:lpstr>calculation</vt:lpstr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 Leotta III</dc:creator>
  <cp:lastModifiedBy>Frank R Leotta III</cp:lastModifiedBy>
  <dcterms:created xsi:type="dcterms:W3CDTF">2024-02-22T22:59:16Z</dcterms:created>
  <dcterms:modified xsi:type="dcterms:W3CDTF">2024-02-23T01:59:15Z</dcterms:modified>
</cp:coreProperties>
</file>