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520" windowHeight="9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0224统计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统计结果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53">
    <font>
      <name val="宋体"/>
      <charset val="134"/>
      <color theme="1"/>
      <sz val="11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b val="1"/>
      <color theme="1"/>
      <sz val="12"/>
      <scheme val="minor"/>
    </font>
    <font>
      <name val="Times New Roman"/>
      <charset val="0"/>
      <family val="1"/>
      <b val="1"/>
      <color theme="1"/>
      <sz val="12"/>
    </font>
    <font>
      <name val="Times New Roman"/>
      <charset val="0"/>
      <family val="1"/>
      <b val="1"/>
      <color indexed="8"/>
      <sz val="11"/>
    </font>
    <font>
      <name val="宋体"/>
      <charset val="134"/>
      <b val="1"/>
      <color indexed="8"/>
      <sz val="11"/>
    </font>
    <font>
      <name val="Times New Roman"/>
      <charset val="0"/>
      <family val="1"/>
      <b val="1"/>
      <color theme="1"/>
      <sz val="11"/>
    </font>
    <font>
      <name val="宋体"/>
      <charset val="134"/>
      <b val="1"/>
      <color theme="1"/>
      <sz val="12"/>
    </font>
    <font>
      <name val="Times New Roman"/>
      <charset val="0"/>
      <family val="1"/>
      <b val="1"/>
      <color indexed="8"/>
      <sz val="12"/>
    </font>
    <font>
      <name val="宋体"/>
      <charset val="134"/>
      <b val="1"/>
      <color rgb="FF000000"/>
      <sz val="12"/>
    </font>
    <font>
      <name val="宋体"/>
      <charset val="134"/>
      <b val="1"/>
      <color indexed="8"/>
      <sz val="12"/>
    </font>
    <font>
      <name val="Times New Roman"/>
      <charset val="0"/>
      <family val="1"/>
      <color theme="1"/>
      <sz val="11"/>
    </font>
    <font>
      <name val="Times New Roman"/>
      <charset val="0"/>
      <family val="1"/>
      <sz val="11"/>
    </font>
    <font>
      <name val="宋体"/>
      <charset val="134"/>
      <sz val="11"/>
    </font>
    <font>
      <name val="宋体"/>
      <charset val="134"/>
      <b val="1"/>
      <sz val="11"/>
    </font>
    <font>
      <name val="宋体"/>
      <charset val="134"/>
      <sz val="12"/>
    </font>
    <font>
      <name val="宋体"/>
      <charset val="134"/>
      <b val="1"/>
      <color theme="3"/>
      <sz val="18"/>
      <scheme val="maj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0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color indexed="20"/>
      <sz val="11"/>
    </font>
    <font>
      <name val="宋体"/>
      <charset val="134"/>
      <b val="1"/>
      <color theme="3"/>
      <sz val="11"/>
      <scheme val="minor"/>
    </font>
    <font>
      <name val="宋体"/>
      <charset val="134"/>
      <color indexed="9"/>
      <sz val="11"/>
    </font>
    <font>
      <name val="宋体"/>
      <charset val="134"/>
      <color indexed="8"/>
      <sz val="11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indexed="62"/>
      <sz val="15"/>
    </font>
    <font>
      <name val="宋体"/>
      <charset val="134"/>
      <color rgb="FF9C6500"/>
      <sz val="11"/>
      <scheme val="minor"/>
    </font>
    <font>
      <name val="宋体"/>
      <charset val="134"/>
      <b val="1"/>
      <color indexed="63"/>
      <sz val="11"/>
    </font>
    <font>
      <name val="Arial"/>
      <charset val="0"/>
      <family val="2"/>
      <sz val="10"/>
    </font>
    <font>
      <name val="宋体"/>
      <charset val="134"/>
      <b val="1"/>
      <color indexed="62"/>
      <sz val="11"/>
    </font>
    <font>
      <name val="宋体"/>
      <charset val="134"/>
      <color rgb="FFFA7D00"/>
      <sz val="11"/>
      <scheme val="minor"/>
    </font>
    <font>
      <name val="宋体"/>
      <charset val="134"/>
      <color rgb="FF3F3F76"/>
      <sz val="11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color indexed="62"/>
      <sz val="11"/>
    </font>
    <font>
      <name val="宋体"/>
      <charset val="134"/>
      <color rgb="FFFF0000"/>
      <sz val="11"/>
      <scheme val="minor"/>
    </font>
    <font>
      <name val="宋体"/>
      <charset val="134"/>
      <color indexed="10"/>
      <sz val="11"/>
    </font>
    <font>
      <name val="宋体"/>
      <charset val="134"/>
      <b val="1"/>
      <color theme="3"/>
      <sz val="13"/>
      <scheme val="minor"/>
    </font>
    <font>
      <name val="宋体"/>
      <charset val="134"/>
      <color rgb="FF006100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b val="1"/>
      <color indexed="62"/>
      <sz val="13"/>
    </font>
    <font>
      <name val="宋体"/>
      <charset val="134"/>
      <color indexed="17"/>
      <sz val="11"/>
    </font>
    <font>
      <name val="宋体"/>
      <charset val="134"/>
      <color indexed="19"/>
      <sz val="11"/>
    </font>
    <font>
      <name val="宋体"/>
      <charset val="134"/>
      <i val="1"/>
      <color rgb="FF7F7F7F"/>
      <sz val="11"/>
      <scheme val="minor"/>
    </font>
    <font>
      <name val="宋体"/>
      <charset val="134"/>
      <color rgb="FF800080"/>
      <sz val="11"/>
      <u val="single"/>
      <scheme val="minor"/>
    </font>
    <font>
      <name val="宋体"/>
      <charset val="134"/>
      <b val="1"/>
      <color indexed="9"/>
      <sz val="11"/>
    </font>
    <font>
      <name val="宋体"/>
      <charset val="134"/>
      <color rgb="FF0000FF"/>
      <sz val="11"/>
      <u val="single"/>
      <scheme val="minor"/>
    </font>
    <font>
      <name val="宋体"/>
      <charset val="134"/>
      <i val="1"/>
      <color indexed="23"/>
      <sz val="11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indexed="10"/>
      <sz val="11"/>
    </font>
    <font>
      <name val="宋体"/>
      <charset val="134"/>
      <b val="1"/>
      <color indexed="62"/>
      <sz val="18"/>
    </font>
    <font>
      <name val="宋体"/>
      <charset val="134"/>
      <b val="1"/>
      <color indexed="8"/>
      <sz val="14"/>
    </font>
    <font>
      <name val="Times New Roman"/>
      <charset val="0"/>
      <family val="1"/>
      <color indexed="8"/>
      <sz val="11"/>
    </font>
    <font>
      <name val="Arial"/>
      <charset val="0"/>
      <family val="2"/>
      <sz val="11"/>
    </font>
  </fonts>
  <fills count="49">
    <fill>
      <patternFill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thick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</borders>
  <cellStyleXfs count="268">
    <xf numFmtId="0" fontId="0" fillId="0" borderId="0" applyAlignment="1">
      <alignment vertical="center"/>
    </xf>
    <xf numFmtId="42" fontId="0" fillId="0" borderId="0" applyAlignment="1">
      <alignment vertical="center"/>
    </xf>
    <xf numFmtId="0" fontId="0" fillId="25" borderId="0" applyAlignment="1">
      <alignment vertical="center"/>
    </xf>
    <xf numFmtId="0" fontId="32" fillId="8" borderId="31" applyAlignment="1">
      <alignment vertical="center"/>
    </xf>
    <xf numFmtId="0" fontId="0" fillId="19" borderId="0" applyAlignment="1">
      <alignment vertical="center"/>
    </xf>
    <xf numFmtId="0" fontId="31" fillId="16" borderId="2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0" fillId="10" borderId="0" applyAlignment="1">
      <alignment vertical="center"/>
    </xf>
    <xf numFmtId="0" fontId="24" fillId="8" borderId="25" applyAlignment="1">
      <alignment vertical="center"/>
    </xf>
    <xf numFmtId="0" fontId="38" fillId="26" borderId="0" applyAlignment="1">
      <alignment vertical="center"/>
    </xf>
    <xf numFmtId="43" fontId="0" fillId="0" borderId="0" applyAlignment="1">
      <alignment vertical="center"/>
    </xf>
    <xf numFmtId="0" fontId="42" fillId="0" borderId="0" applyAlignment="1">
      <alignment vertical="center"/>
    </xf>
    <xf numFmtId="0" fontId="16" fillId="0" borderId="0" applyAlignment="1">
      <alignment vertical="center"/>
    </xf>
    <xf numFmtId="0" fontId="23" fillId="33" borderId="0" applyAlignment="1">
      <alignment vertical="center"/>
    </xf>
    <xf numFmtId="0" fontId="23" fillId="36" borderId="0" applyAlignment="1">
      <alignment vertical="center"/>
    </xf>
    <xf numFmtId="0" fontId="19" fillId="24" borderId="0" applyAlignment="1">
      <alignment vertical="center"/>
    </xf>
    <xf numFmtId="0" fontId="45" fillId="0" borderId="0" applyAlignment="1">
      <alignment vertical="center"/>
    </xf>
    <xf numFmtId="9" fontId="0" fillId="0" borderId="0" applyAlignment="1">
      <alignment vertical="center"/>
    </xf>
    <xf numFmtId="0" fontId="43" fillId="0" borderId="0" applyAlignment="1">
      <alignment vertical="center"/>
    </xf>
    <xf numFmtId="0" fontId="22" fillId="31" borderId="0" applyAlignment="1">
      <alignment vertical="center"/>
    </xf>
    <xf numFmtId="0" fontId="27" fillId="11" borderId="27" applyAlignment="1">
      <alignment vertical="center"/>
    </xf>
    <xf numFmtId="0" fontId="23" fillId="29" borderId="0" applyAlignment="1">
      <alignment vertical="center"/>
    </xf>
    <xf numFmtId="0" fontId="0" fillId="38" borderId="37" applyAlignment="1">
      <alignment vertical="center"/>
    </xf>
    <xf numFmtId="0" fontId="0" fillId="0" borderId="0" applyAlignment="1">
      <alignment vertical="center"/>
    </xf>
    <xf numFmtId="0" fontId="19" fillId="34" borderId="0" applyAlignment="1">
      <alignment vertical="center"/>
    </xf>
    <xf numFmtId="0" fontId="21" fillId="0" borderId="0" applyAlignment="1">
      <alignment vertical="center"/>
    </xf>
    <xf numFmtId="0" fontId="46" fillId="0" borderId="0" applyAlignment="1">
      <alignment vertical="center"/>
    </xf>
    <xf numFmtId="0" fontId="19" fillId="34" borderId="0" applyAlignment="1">
      <alignment vertical="center"/>
    </xf>
    <xf numFmtId="0" fontId="34" fillId="0" borderId="0" applyAlignment="1">
      <alignment vertical="center"/>
    </xf>
    <xf numFmtId="0" fontId="16" fillId="0" borderId="0" applyAlignment="1">
      <alignment vertical="center"/>
    </xf>
    <xf numFmtId="0" fontId="19" fillId="4" borderId="0" applyAlignment="1">
      <alignment vertical="center"/>
    </xf>
    <xf numFmtId="0" fontId="15" fillId="0" borderId="0" applyAlignment="1">
      <alignment vertical="center"/>
    </xf>
    <xf numFmtId="0" fontId="22" fillId="42" borderId="0" applyAlignment="1">
      <alignment vertical="center"/>
    </xf>
    <xf numFmtId="0" fontId="42" fillId="0" borderId="0" applyAlignment="1">
      <alignment vertical="center"/>
    </xf>
    <xf numFmtId="0" fontId="17" fillId="0" borderId="23" applyAlignment="1">
      <alignment vertical="center"/>
    </xf>
    <xf numFmtId="0" fontId="22" fillId="42" borderId="0" applyAlignment="1">
      <alignment vertical="center"/>
    </xf>
    <xf numFmtId="0" fontId="36" fillId="0" borderId="33" applyAlignment="1">
      <alignment vertical="center"/>
    </xf>
    <xf numFmtId="0" fontId="19" fillId="17" borderId="0" applyAlignment="1">
      <alignment vertical="center"/>
    </xf>
    <xf numFmtId="0" fontId="21" fillId="0" borderId="28" applyAlignment="1">
      <alignment vertical="center"/>
    </xf>
    <xf numFmtId="0" fontId="19" fillId="35" borderId="0" applyAlignment="1">
      <alignment vertical="center"/>
    </xf>
    <xf numFmtId="0" fontId="32" fillId="8" borderId="31" applyAlignment="1">
      <alignment vertical="center"/>
    </xf>
    <xf numFmtId="0" fontId="24" fillId="8" borderId="25" applyAlignment="1">
      <alignment vertical="center"/>
    </xf>
    <xf numFmtId="0" fontId="0" fillId="12" borderId="0" applyAlignment="1">
      <alignment vertical="center"/>
    </xf>
    <xf numFmtId="0" fontId="18" fillId="3" borderId="24" applyAlignment="1">
      <alignment vertical="center"/>
    </xf>
    <xf numFmtId="0" fontId="0" fillId="39" borderId="0" applyAlignment="1">
      <alignment vertical="center"/>
    </xf>
    <xf numFmtId="0" fontId="19" fillId="15" borderId="0" applyAlignment="1">
      <alignment vertical="center"/>
    </xf>
    <xf numFmtId="0" fontId="0" fillId="38" borderId="37" applyAlignment="1">
      <alignment vertical="center"/>
    </xf>
    <xf numFmtId="0" fontId="30" fillId="0" borderId="30" applyAlignment="1">
      <alignment vertical="center"/>
    </xf>
    <xf numFmtId="0" fontId="19" fillId="35" borderId="0" applyAlignment="1">
      <alignment vertical="center"/>
    </xf>
    <xf numFmtId="0" fontId="47" fillId="0" borderId="38" applyAlignment="1">
      <alignment vertical="center"/>
    </xf>
    <xf numFmtId="0" fontId="37" fillId="22" borderId="0" applyAlignment="1">
      <alignment vertical="center"/>
    </xf>
    <xf numFmtId="0" fontId="0" fillId="25" borderId="0" applyAlignment="1">
      <alignment vertical="center"/>
    </xf>
    <xf numFmtId="0" fontId="26" fillId="9" borderId="0" applyAlignment="1">
      <alignment vertical="center"/>
    </xf>
    <xf numFmtId="0" fontId="0" fillId="20" borderId="0" applyAlignment="1">
      <alignment vertical="center"/>
    </xf>
    <xf numFmtId="0" fontId="19" fillId="4" borderId="0" applyAlignment="1">
      <alignment vertical="center"/>
    </xf>
    <xf numFmtId="0" fontId="30" fillId="0" borderId="30" applyAlignment="1">
      <alignment vertical="center"/>
    </xf>
    <xf numFmtId="0" fontId="0" fillId="19" borderId="0" applyAlignment="1">
      <alignment vertical="center"/>
    </xf>
    <xf numFmtId="0" fontId="0" fillId="37" borderId="0" applyAlignment="1">
      <alignment vertical="center"/>
    </xf>
    <xf numFmtId="0" fontId="32" fillId="8" borderId="31" applyAlignment="1">
      <alignment vertical="center"/>
    </xf>
    <xf numFmtId="0" fontId="0" fillId="43" borderId="0" applyAlignment="1">
      <alignment vertical="center"/>
    </xf>
    <xf numFmtId="0" fontId="0" fillId="30" borderId="0" applyAlignment="1">
      <alignment vertical="center"/>
    </xf>
    <xf numFmtId="0" fontId="19" fillId="41" borderId="0" applyAlignment="1">
      <alignment vertical="center"/>
    </xf>
    <xf numFmtId="0" fontId="19" fillId="28" borderId="0" applyAlignment="1">
      <alignment vertical="center"/>
    </xf>
    <xf numFmtId="0" fontId="0" fillId="27" borderId="0" applyAlignment="1">
      <alignment vertical="center"/>
    </xf>
    <xf numFmtId="0" fontId="24" fillId="8" borderId="25" applyAlignment="1">
      <alignment vertical="center"/>
    </xf>
    <xf numFmtId="0" fontId="0" fillId="12" borderId="0" applyAlignment="1">
      <alignment vertical="center"/>
    </xf>
    <xf numFmtId="0" fontId="19" fillId="44" borderId="0" applyAlignment="1">
      <alignment vertical="center"/>
    </xf>
    <xf numFmtId="0" fontId="22" fillId="7" borderId="0" applyAlignment="1">
      <alignment vertical="center"/>
    </xf>
    <xf numFmtId="0" fontId="0" fillId="2" borderId="0" applyAlignment="1">
      <alignment vertical="center"/>
    </xf>
    <xf numFmtId="0" fontId="19" fillId="13" borderId="0" applyAlignment="1">
      <alignment vertical="center"/>
    </xf>
    <xf numFmtId="0" fontId="19" fillId="23" borderId="0" applyAlignment="1">
      <alignment vertical="center"/>
    </xf>
    <xf numFmtId="0" fontId="26" fillId="9" borderId="0" applyAlignment="1">
      <alignment vertical="center"/>
    </xf>
    <xf numFmtId="0" fontId="0" fillId="14" borderId="0" applyAlignment="1">
      <alignment vertical="center"/>
    </xf>
    <xf numFmtId="0" fontId="19" fillId="21" borderId="0" applyAlignment="1">
      <alignment vertical="center"/>
    </xf>
    <xf numFmtId="0" fontId="0" fillId="25" borderId="0" applyAlignment="1">
      <alignment vertical="center"/>
    </xf>
    <xf numFmtId="0" fontId="0" fillId="43" borderId="0" applyAlignment="1">
      <alignment vertical="center"/>
    </xf>
    <xf numFmtId="0" fontId="22" fillId="6" borderId="0" applyAlignment="1">
      <alignment vertical="center"/>
    </xf>
    <xf numFmtId="0" fontId="32" fillId="8" borderId="31" applyAlignment="1">
      <alignment vertical="center"/>
    </xf>
    <xf numFmtId="0" fontId="0" fillId="19" borderId="0" applyAlignment="1">
      <alignment vertical="center"/>
    </xf>
    <xf numFmtId="0" fontId="0" fillId="30" borderId="0" applyAlignment="1">
      <alignment vertical="center"/>
    </xf>
    <xf numFmtId="0" fontId="0" fillId="19" borderId="0" applyAlignment="1">
      <alignment vertical="center"/>
    </xf>
    <xf numFmtId="0" fontId="22" fillId="42" borderId="0" applyAlignment="1">
      <alignment vertical="center"/>
    </xf>
    <xf numFmtId="0" fontId="0" fillId="25" borderId="0" applyAlignment="1">
      <alignment vertical="center"/>
    </xf>
    <xf numFmtId="0" fontId="23" fillId="33" borderId="0" applyAlignment="1">
      <alignment vertical="center"/>
    </xf>
    <xf numFmtId="0" fontId="0" fillId="43" borderId="0" applyAlignment="1">
      <alignment vertical="center"/>
    </xf>
    <xf numFmtId="0" fontId="27" fillId="11" borderId="27" applyAlignment="1">
      <alignment vertical="center"/>
    </xf>
    <xf numFmtId="0" fontId="23" fillId="29" borderId="0" applyAlignment="1">
      <alignment vertical="center"/>
    </xf>
    <xf numFmtId="0" fontId="0" fillId="43" borderId="0" applyAlignment="1">
      <alignment vertical="center"/>
    </xf>
    <xf numFmtId="0" fontId="23" fillId="36" borderId="0" applyAlignment="1">
      <alignment vertical="center"/>
    </xf>
    <xf numFmtId="0" fontId="0" fillId="27" borderId="0" applyAlignment="1">
      <alignment vertical="center"/>
    </xf>
    <xf numFmtId="0" fontId="0" fillId="0" borderId="0" applyAlignment="1">
      <alignment vertical="center"/>
    </xf>
    <xf numFmtId="0" fontId="23" fillId="45" borderId="0" applyAlignment="1">
      <alignment vertical="center"/>
    </xf>
    <xf numFmtId="0" fontId="0" fillId="0" borderId="0" applyAlignment="1">
      <alignment vertical="center"/>
    </xf>
    <xf numFmtId="0" fontId="23" fillId="45" borderId="0" applyAlignment="1">
      <alignment vertical="center"/>
    </xf>
    <xf numFmtId="0" fontId="0" fillId="27" borderId="0" applyAlignment="1">
      <alignment vertical="center"/>
    </xf>
    <xf numFmtId="0" fontId="0" fillId="0" borderId="0" applyAlignment="1">
      <alignment vertical="center"/>
    </xf>
    <xf numFmtId="0" fontId="0" fillId="27" borderId="0" applyAlignment="1">
      <alignment vertical="center"/>
    </xf>
    <xf numFmtId="0" fontId="0" fillId="0" borderId="0" applyAlignment="1">
      <alignment vertical="center"/>
    </xf>
    <xf numFmtId="0" fontId="0" fillId="20" borderId="0" applyAlignment="1">
      <alignment vertical="center"/>
    </xf>
    <xf numFmtId="0" fontId="23" fillId="7" borderId="0" applyAlignment="1">
      <alignment vertical="center"/>
    </xf>
    <xf numFmtId="0" fontId="23" fillId="7" borderId="0" applyAlignment="1">
      <alignment vertical="center"/>
    </xf>
    <xf numFmtId="0" fontId="0" fillId="20" borderId="0" applyAlignment="1">
      <alignment vertical="center"/>
    </xf>
    <xf numFmtId="0" fontId="0" fillId="20" borderId="0" applyAlignment="1">
      <alignment vertical="center"/>
    </xf>
    <xf numFmtId="0" fontId="0" fillId="39" borderId="0" applyAlignment="1">
      <alignment vertical="center"/>
    </xf>
    <xf numFmtId="0" fontId="23" fillId="36" borderId="0" applyAlignment="1">
      <alignment vertical="center"/>
    </xf>
    <xf numFmtId="0" fontId="23" fillId="36" borderId="0" applyAlignment="1">
      <alignment vertical="center"/>
    </xf>
    <xf numFmtId="0" fontId="0" fillId="39" borderId="0" applyAlignment="1">
      <alignment vertical="center"/>
    </xf>
    <xf numFmtId="0" fontId="0" fillId="39" borderId="0" applyAlignment="1">
      <alignment vertical="center"/>
    </xf>
    <xf numFmtId="0" fontId="0" fillId="37" borderId="0" applyAlignment="1">
      <alignment vertical="center"/>
    </xf>
    <xf numFmtId="0" fontId="23" fillId="7" borderId="0" applyAlignment="1">
      <alignment vertical="center"/>
    </xf>
    <xf numFmtId="0" fontId="23" fillId="7" borderId="0" applyAlignment="1">
      <alignment vertical="center"/>
    </xf>
    <xf numFmtId="0" fontId="0" fillId="37" borderId="0" applyAlignment="1">
      <alignment vertical="center"/>
    </xf>
    <xf numFmtId="0" fontId="0" fillId="37" borderId="0" applyAlignment="1">
      <alignment vertical="center"/>
    </xf>
    <xf numFmtId="0" fontId="23" fillId="29" borderId="0" applyAlignment="1">
      <alignment vertical="center"/>
    </xf>
    <xf numFmtId="0" fontId="23" fillId="29" borderId="0" applyAlignment="1">
      <alignment vertical="center"/>
    </xf>
    <xf numFmtId="0" fontId="0" fillId="30" borderId="0" applyAlignment="1">
      <alignment vertical="center"/>
    </xf>
    <xf numFmtId="0" fontId="0" fillId="30" borderId="0" applyAlignment="1">
      <alignment vertical="center"/>
    </xf>
    <xf numFmtId="0" fontId="0" fillId="10" borderId="0" applyAlignment="1">
      <alignment vertical="center"/>
    </xf>
    <xf numFmtId="0" fontId="48" fillId="11" borderId="32" applyAlignment="1">
      <alignment vertical="center"/>
    </xf>
    <xf numFmtId="0" fontId="23" fillId="18" borderId="0" applyAlignment="1">
      <alignment vertical="center"/>
    </xf>
    <xf numFmtId="0" fontId="48" fillId="11" borderId="32" applyAlignment="1">
      <alignment vertical="center"/>
    </xf>
    <xf numFmtId="0" fontId="23" fillId="18" borderId="0" applyAlignment="1">
      <alignment vertical="center"/>
    </xf>
    <xf numFmtId="0" fontId="0" fillId="10" borderId="0" applyAlignment="1">
      <alignment vertical="center"/>
    </xf>
    <xf numFmtId="0" fontId="0" fillId="10" borderId="0" applyAlignment="1">
      <alignment vertical="center"/>
    </xf>
    <xf numFmtId="0" fontId="24" fillId="8" borderId="25" applyAlignment="1">
      <alignment vertical="center"/>
    </xf>
    <xf numFmtId="0" fontId="23" fillId="31" borderId="0" applyAlignment="1">
      <alignment vertical="center"/>
    </xf>
    <xf numFmtId="0" fontId="47" fillId="0" borderId="38" applyAlignment="1">
      <alignment vertical="center"/>
    </xf>
    <xf numFmtId="0" fontId="18" fillId="3" borderId="24" applyAlignment="1">
      <alignment vertical="center"/>
    </xf>
    <xf numFmtId="0" fontId="23" fillId="31" borderId="0" applyAlignment="1">
      <alignment vertical="center"/>
    </xf>
    <xf numFmtId="0" fontId="44" fillId="32" borderId="36" applyAlignment="1">
      <alignment vertical="center"/>
    </xf>
    <xf numFmtId="0" fontId="0" fillId="12" borderId="0" applyAlignment="1">
      <alignment vertical="center"/>
    </xf>
    <xf numFmtId="0" fontId="18" fillId="3" borderId="24" applyAlignment="1">
      <alignment vertical="center"/>
    </xf>
    <xf numFmtId="0" fontId="0" fillId="12" borderId="0" applyAlignment="1">
      <alignment vertical="center"/>
    </xf>
    <xf numFmtId="0" fontId="33" fillId="18" borderId="32" applyAlignment="1">
      <alignment vertical="center"/>
    </xf>
    <xf numFmtId="0" fontId="0" fillId="2" borderId="0" applyAlignment="1">
      <alignment vertical="center"/>
    </xf>
    <xf numFmtId="0" fontId="37" fillId="22" borderId="0" applyAlignment="1">
      <alignment vertical="center"/>
    </xf>
    <xf numFmtId="0" fontId="23" fillId="7" borderId="0" applyAlignment="1">
      <alignment vertical="center"/>
    </xf>
    <xf numFmtId="0" fontId="19" fillId="35" borderId="0" applyAlignment="1">
      <alignment vertical="center"/>
    </xf>
    <xf numFmtId="0" fontId="23" fillId="7" borderId="0" applyAlignment="1">
      <alignment vertical="center"/>
    </xf>
    <xf numFmtId="0" fontId="0" fillId="2" borderId="0" applyAlignment="1">
      <alignment vertical="center"/>
    </xf>
    <xf numFmtId="0" fontId="0" fillId="2" borderId="0" applyAlignment="1">
      <alignment vertical="center"/>
    </xf>
    <xf numFmtId="0" fontId="0" fillId="14" borderId="0" applyAlignment="1">
      <alignment vertical="center"/>
    </xf>
    <xf numFmtId="0" fontId="41" fillId="18" borderId="0" applyAlignment="1">
      <alignment vertical="center"/>
    </xf>
    <xf numFmtId="0" fontId="23" fillId="36" borderId="0" applyAlignment="1">
      <alignment vertical="center"/>
    </xf>
    <xf numFmtId="0" fontId="41" fillId="18" borderId="0" applyAlignment="1">
      <alignment vertical="center"/>
    </xf>
    <xf numFmtId="0" fontId="23" fillId="36" borderId="0" applyAlignment="1">
      <alignment vertical="center"/>
    </xf>
    <xf numFmtId="0" fontId="0" fillId="14" borderId="0" applyAlignment="1">
      <alignment vertical="center"/>
    </xf>
    <xf numFmtId="0" fontId="0" fillId="14" borderId="0" applyAlignment="1">
      <alignment vertical="center"/>
    </xf>
    <xf numFmtId="0" fontId="22" fillId="6" borderId="0" applyAlignment="1">
      <alignment vertical="center"/>
    </xf>
    <xf numFmtId="0" fontId="26" fillId="9" borderId="0" applyAlignment="1">
      <alignment vertical="center"/>
    </xf>
    <xf numFmtId="0" fontId="19" fillId="17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19" fillId="17" borderId="0" applyAlignment="1">
      <alignment vertical="center"/>
    </xf>
    <xf numFmtId="0" fontId="19" fillId="17" borderId="0" applyAlignment="1">
      <alignment vertical="center"/>
    </xf>
    <xf numFmtId="0" fontId="19" fillId="34" borderId="0" applyAlignment="1">
      <alignment vertical="center"/>
    </xf>
    <xf numFmtId="0" fontId="0" fillId="0" borderId="0" applyAlignment="1">
      <alignment vertical="center"/>
    </xf>
    <xf numFmtId="0" fontId="19" fillId="34" borderId="0" applyAlignment="1">
      <alignment vertical="center"/>
    </xf>
    <xf numFmtId="0" fontId="19" fillId="24" borderId="0" applyAlignment="1">
      <alignment vertical="center"/>
    </xf>
    <xf numFmtId="0" fontId="22" fillId="6" borderId="0" applyAlignment="1">
      <alignment vertical="center"/>
    </xf>
    <xf numFmtId="0" fontId="19" fillId="15" borderId="0" applyAlignment="1">
      <alignment vertical="center"/>
    </xf>
    <xf numFmtId="0" fontId="19" fillId="24" borderId="0" applyAlignment="1">
      <alignment vertical="center"/>
    </xf>
    <xf numFmtId="0" fontId="19" fillId="24" borderId="0" applyAlignment="1">
      <alignment vertical="center"/>
    </xf>
    <xf numFmtId="0" fontId="40" fillId="7" borderId="0" applyAlignment="1">
      <alignment vertical="center"/>
    </xf>
    <xf numFmtId="0" fontId="19" fillId="35" borderId="0" applyAlignment="1">
      <alignment vertical="center"/>
    </xf>
    <xf numFmtId="0" fontId="22" fillId="31" borderId="0" applyAlignment="1">
      <alignment vertical="center"/>
    </xf>
    <xf numFmtId="0" fontId="19" fillId="41" borderId="0" applyAlignment="1">
      <alignment vertical="center"/>
    </xf>
    <xf numFmtId="0" fontId="19" fillId="13" borderId="0" applyAlignment="1">
      <alignment vertical="center"/>
    </xf>
    <xf numFmtId="0" fontId="22" fillId="7" borderId="0" applyAlignment="1">
      <alignment vertical="center"/>
    </xf>
    <xf numFmtId="0" fontId="19" fillId="28" borderId="0" applyAlignment="1">
      <alignment vertical="center"/>
    </xf>
    <xf numFmtId="0" fontId="19" fillId="13" borderId="0" applyAlignment="1">
      <alignment vertical="center"/>
    </xf>
    <xf numFmtId="0" fontId="19" fillId="13" borderId="0" applyAlignment="1">
      <alignment vertical="center"/>
    </xf>
    <xf numFmtId="0" fontId="19" fillId="21" borderId="0" applyAlignment="1">
      <alignment vertical="center"/>
    </xf>
    <xf numFmtId="0" fontId="22" fillId="29" borderId="0" applyAlignment="1">
      <alignment vertical="center"/>
    </xf>
    <xf numFmtId="0" fontId="19" fillId="44" borderId="0" applyAlignment="1">
      <alignment vertical="center"/>
    </xf>
    <xf numFmtId="0" fontId="22" fillId="29" borderId="0" applyAlignment="1">
      <alignment vertical="center"/>
    </xf>
    <xf numFmtId="0" fontId="19" fillId="21" borderId="0" applyAlignment="1">
      <alignment vertical="center"/>
    </xf>
    <xf numFmtId="0" fontId="19" fillId="21" borderId="0" applyAlignment="1">
      <alignment vertical="center"/>
    </xf>
    <xf numFmtId="0" fontId="17" fillId="0" borderId="23" applyAlignment="1">
      <alignment vertical="center"/>
    </xf>
    <xf numFmtId="0" fontId="25" fillId="0" borderId="26" applyAlignment="1">
      <alignment vertical="center"/>
    </xf>
    <xf numFmtId="0" fontId="25" fillId="0" borderId="26" applyAlignment="1">
      <alignment vertical="center"/>
    </xf>
    <xf numFmtId="0" fontId="17" fillId="0" borderId="23" applyAlignment="1">
      <alignment vertical="center"/>
    </xf>
    <xf numFmtId="0" fontId="17" fillId="0" borderId="23" applyAlignment="1">
      <alignment vertical="center"/>
    </xf>
    <xf numFmtId="0" fontId="36" fillId="0" borderId="33" applyAlignment="1">
      <alignment vertical="center"/>
    </xf>
    <xf numFmtId="0" fontId="39" fillId="0" borderId="35" applyAlignment="1">
      <alignment vertical="center"/>
    </xf>
    <xf numFmtId="0" fontId="39" fillId="0" borderId="35" applyAlignment="1">
      <alignment vertical="center"/>
    </xf>
    <xf numFmtId="0" fontId="36" fillId="0" borderId="33" applyAlignment="1">
      <alignment vertical="center"/>
    </xf>
    <xf numFmtId="0" fontId="36" fillId="0" borderId="33" applyAlignment="1">
      <alignment vertical="center"/>
    </xf>
    <xf numFmtId="0" fontId="21" fillId="0" borderId="28" applyAlignment="1">
      <alignment vertical="center"/>
    </xf>
    <xf numFmtId="0" fontId="29" fillId="0" borderId="34" applyAlignment="1">
      <alignment vertical="center"/>
    </xf>
    <xf numFmtId="0" fontId="29" fillId="0" borderId="34" applyAlignment="1">
      <alignment vertical="center"/>
    </xf>
    <xf numFmtId="0" fontId="21" fillId="0" borderId="28" applyAlignment="1">
      <alignment vertical="center"/>
    </xf>
    <xf numFmtId="0" fontId="21" fillId="0" borderId="28" applyAlignment="1">
      <alignment vertical="center"/>
    </xf>
    <xf numFmtId="0" fontId="21" fillId="0" borderId="0" applyAlignment="1">
      <alignment vertical="center"/>
    </xf>
    <xf numFmtId="0" fontId="46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0" fillId="38" borderId="37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5" fillId="0" borderId="29" applyAlignment="1">
      <alignment vertical="center"/>
    </xf>
    <xf numFmtId="0" fontId="49" fillId="0" borderId="0" applyAlignment="1">
      <alignment vertical="center"/>
    </xf>
    <xf numFmtId="0" fontId="49" fillId="0" borderId="0" applyAlignment="1">
      <alignment vertical="center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38" fillId="26" borderId="0" applyAlignment="1">
      <alignment vertical="center"/>
    </xf>
    <xf numFmtId="0" fontId="20" fillId="5" borderId="0" applyAlignment="1">
      <alignment vertical="center"/>
    </xf>
    <xf numFmtId="0" fontId="20" fillId="5" borderId="0" applyAlignment="1">
      <alignment vertical="center"/>
    </xf>
    <xf numFmtId="0" fontId="38" fillId="26" borderId="0" applyAlignment="1">
      <alignment vertical="center"/>
    </xf>
    <xf numFmtId="0" fontId="38" fillId="26" borderId="0" applyAlignment="1">
      <alignment vertical="center"/>
    </xf>
    <xf numFmtId="0" fontId="0" fillId="0" borderId="0" applyAlignment="1">
      <alignment vertical="center"/>
    </xf>
    <xf numFmtId="0" fontId="28" fillId="0" borderId="0"/>
    <xf numFmtId="0" fontId="0" fillId="0" borderId="0" applyAlignment="1">
      <alignment vertical="center"/>
    </xf>
    <xf numFmtId="0" fontId="28" fillId="0" borderId="0"/>
    <xf numFmtId="0" fontId="0" fillId="0" borderId="0" applyAlignment="1">
      <alignment vertical="center"/>
    </xf>
    <xf numFmtId="0" fontId="0" fillId="0" borderId="0"/>
    <xf numFmtId="0" fontId="15" fillId="0" borderId="0" applyAlignment="1">
      <alignment vertical="center"/>
    </xf>
    <xf numFmtId="0" fontId="0" fillId="38" borderId="37" applyAlignment="1">
      <alignment vertical="center"/>
    </xf>
    <xf numFmtId="0" fontId="0" fillId="0" borderId="0" applyAlignment="1">
      <alignment vertical="center"/>
    </xf>
    <xf numFmtId="0" fontId="37" fillId="22" borderId="0" applyAlignment="1">
      <alignment vertical="center"/>
    </xf>
    <xf numFmtId="0" fontId="40" fillId="7" borderId="0" applyAlignment="1">
      <alignment vertical="center"/>
    </xf>
    <xf numFmtId="0" fontId="37" fillId="22" borderId="0" applyAlignment="1">
      <alignment vertical="center"/>
    </xf>
    <xf numFmtId="0" fontId="47" fillId="0" borderId="38" applyAlignment="1">
      <alignment vertical="center"/>
    </xf>
    <xf numFmtId="0" fontId="5" fillId="0" borderId="29" applyAlignment="1">
      <alignment vertical="center"/>
    </xf>
    <xf numFmtId="0" fontId="47" fillId="0" borderId="38" applyAlignment="1">
      <alignment vertical="center"/>
    </xf>
    <xf numFmtId="0" fontId="44" fillId="32" borderId="36" applyAlignment="1">
      <alignment vertical="center"/>
    </xf>
    <xf numFmtId="0" fontId="18" fillId="3" borderId="24" applyAlignment="1">
      <alignment vertical="center"/>
    </xf>
    <xf numFmtId="0" fontId="42" fillId="0" borderId="0" applyAlignment="1">
      <alignment vertical="center"/>
    </xf>
    <xf numFmtId="0" fontId="42" fillId="0" borderId="0" applyAlignment="1">
      <alignment vertical="center"/>
    </xf>
    <xf numFmtId="0" fontId="22" fillId="6" borderId="0" applyAlignment="1">
      <alignment vertical="center"/>
    </xf>
    <xf numFmtId="0" fontId="34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4" fillId="0" borderId="0" applyAlignment="1">
      <alignment vertical="center"/>
    </xf>
    <xf numFmtId="0" fontId="34" fillId="0" borderId="0" applyAlignment="1">
      <alignment vertical="center"/>
    </xf>
    <xf numFmtId="0" fontId="30" fillId="0" borderId="30" applyAlignment="1">
      <alignment vertical="center"/>
    </xf>
    <xf numFmtId="0" fontId="35" fillId="0" borderId="39" applyAlignment="1">
      <alignment vertical="center"/>
    </xf>
    <xf numFmtId="0" fontId="35" fillId="0" borderId="39" applyAlignment="1">
      <alignment vertical="center"/>
    </xf>
    <xf numFmtId="0" fontId="30" fillId="0" borderId="30" applyAlignment="1">
      <alignment vertical="center"/>
    </xf>
    <xf numFmtId="0" fontId="19" fillId="4" borderId="0" applyAlignment="1">
      <alignment vertical="center"/>
    </xf>
    <xf numFmtId="0" fontId="22" fillId="46" borderId="0" applyAlignment="1">
      <alignment vertical="center"/>
    </xf>
    <xf numFmtId="0" fontId="22" fillId="46" borderId="0" applyAlignment="1">
      <alignment vertical="center"/>
    </xf>
    <xf numFmtId="0" fontId="19" fillId="4" borderId="0" applyAlignment="1">
      <alignment vertical="center"/>
    </xf>
    <xf numFmtId="0" fontId="22" fillId="47" borderId="0" applyAlignment="1">
      <alignment vertical="center"/>
    </xf>
    <xf numFmtId="0" fontId="19" fillId="15" borderId="0" applyAlignment="1">
      <alignment vertical="center"/>
    </xf>
    <xf numFmtId="0" fontId="22" fillId="42" borderId="0" applyAlignment="1">
      <alignment vertical="center"/>
    </xf>
    <xf numFmtId="0" fontId="19" fillId="15" borderId="0" applyAlignment="1">
      <alignment vertical="center"/>
    </xf>
    <xf numFmtId="0" fontId="19" fillId="41" borderId="0" applyAlignment="1">
      <alignment vertical="center"/>
    </xf>
    <xf numFmtId="0" fontId="19" fillId="41" borderId="0" applyAlignment="1">
      <alignment vertical="center"/>
    </xf>
    <xf numFmtId="0" fontId="19" fillId="28" borderId="0" applyAlignment="1">
      <alignment vertical="center"/>
    </xf>
    <xf numFmtId="0" fontId="22" fillId="40" borderId="0" applyAlignment="1">
      <alignment vertical="center"/>
    </xf>
    <xf numFmtId="0" fontId="22" fillId="40" borderId="0" applyAlignment="1">
      <alignment vertical="center"/>
    </xf>
    <xf numFmtId="0" fontId="19" fillId="28" borderId="0" applyAlignment="1">
      <alignment vertical="center"/>
    </xf>
    <xf numFmtId="0" fontId="19" fillId="44" borderId="0" applyAlignment="1">
      <alignment vertical="center"/>
    </xf>
    <xf numFmtId="0" fontId="22" fillId="48" borderId="0" applyAlignment="1">
      <alignment vertical="center"/>
    </xf>
    <xf numFmtId="0" fontId="22" fillId="48" borderId="0" applyAlignment="1">
      <alignment vertical="center"/>
    </xf>
    <xf numFmtId="0" fontId="19" fillId="44" borderId="0" applyAlignment="1">
      <alignment vertical="center"/>
    </xf>
    <xf numFmtId="0" fontId="19" fillId="23" borderId="0" applyAlignment="1">
      <alignment vertical="center"/>
    </xf>
    <xf numFmtId="0" fontId="22" fillId="47" borderId="0" applyAlignment="1">
      <alignment vertical="center"/>
    </xf>
    <xf numFmtId="0" fontId="19" fillId="23" borderId="0" applyAlignment="1">
      <alignment vertical="center"/>
    </xf>
    <xf numFmtId="0" fontId="19" fillId="23" borderId="0" applyAlignment="1">
      <alignment vertical="center"/>
    </xf>
    <xf numFmtId="0" fontId="26" fillId="9" borderId="0" applyAlignment="1">
      <alignment vertical="center"/>
    </xf>
    <xf numFmtId="0" fontId="31" fillId="16" borderId="25" applyAlignment="1">
      <alignment vertical="center"/>
    </xf>
    <xf numFmtId="0" fontId="33" fillId="18" borderId="32" applyAlignment="1">
      <alignment vertical="center"/>
    </xf>
    <xf numFmtId="0" fontId="31" fillId="16" borderId="25" applyAlignment="1">
      <alignment vertical="center"/>
    </xf>
    <xf numFmtId="0" fontId="31" fillId="16" borderId="25" applyAlignment="1">
      <alignment vertical="center"/>
    </xf>
    <xf numFmtId="0" fontId="28" fillId="36" borderId="40" applyAlignment="1">
      <alignment vertical="center"/>
    </xf>
  </cellStyleXfs>
  <cellXfs count="65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98">
      <alignment horizontal="center" vertical="center"/>
    </xf>
    <xf numFmtId="0" fontId="0" fillId="0" borderId="0" applyAlignment="1" pivotButton="0" quotePrefix="0" xfId="98">
      <alignment horizontal="center" vertical="center"/>
    </xf>
    <xf numFmtId="0" fontId="2" fillId="0" borderId="1" applyAlignment="1" pivotButton="0" quotePrefix="0" xfId="98">
      <alignment vertical="center"/>
    </xf>
    <xf numFmtId="0" fontId="2" fillId="0" borderId="2" applyAlignment="1" pivotButton="0" quotePrefix="0" xfId="98">
      <alignment vertical="center"/>
    </xf>
    <xf numFmtId="0" fontId="2" fillId="0" borderId="3" applyAlignment="1" pivotButton="0" quotePrefix="0" xfId="98">
      <alignment vertical="center"/>
    </xf>
    <xf numFmtId="0" fontId="2" fillId="0" borderId="4" applyAlignment="1" pivotButton="0" quotePrefix="0" xfId="98">
      <alignment vertical="center"/>
    </xf>
    <xf numFmtId="0" fontId="3" fillId="0" borderId="5" applyAlignment="1" pivotButton="0" quotePrefix="0" xfId="98">
      <alignment horizontal="center" vertical="center"/>
    </xf>
    <xf numFmtId="0" fontId="4" fillId="0" borderId="6" applyAlignment="1" pivotButton="0" quotePrefix="0" xfId="98">
      <alignment horizontal="center" vertical="center"/>
    </xf>
    <xf numFmtId="0" fontId="4" fillId="0" borderId="7" applyAlignment="1" pivotButton="0" quotePrefix="0" xfId="98">
      <alignment horizontal="center" vertical="center"/>
    </xf>
    <xf numFmtId="0" fontId="4" fillId="0" borderId="8" applyAlignment="1" pivotButton="0" quotePrefix="0" xfId="98">
      <alignment horizontal="center" vertical="center"/>
    </xf>
    <xf numFmtId="0" fontId="5" fillId="0" borderId="6" applyAlignment="1" pivotButton="0" quotePrefix="0" xfId="98">
      <alignment horizontal="center" vertical="center"/>
    </xf>
    <xf numFmtId="0" fontId="3" fillId="0" borderId="5" applyAlignment="1" pivotButton="0" quotePrefix="0" xfId="98">
      <alignment vertical="center"/>
    </xf>
    <xf numFmtId="0" fontId="6" fillId="0" borderId="9" applyAlignment="1" pivotButton="0" quotePrefix="0" xfId="98">
      <alignment horizontal="center" vertical="center"/>
    </xf>
    <xf numFmtId="0" fontId="6" fillId="0" borderId="10" applyAlignment="1" pivotButton="0" quotePrefix="0" xfId="98">
      <alignment horizontal="center" vertical="center"/>
    </xf>
    <xf numFmtId="0" fontId="6" fillId="0" borderId="11" applyAlignment="1" pivotButton="0" quotePrefix="0" xfId="98">
      <alignment horizontal="center" vertical="center"/>
    </xf>
    <xf numFmtId="0" fontId="6" fillId="0" borderId="12" applyAlignment="1" pivotButton="0" quotePrefix="0" xfId="98">
      <alignment horizontal="center" vertical="center"/>
    </xf>
    <xf numFmtId="0" fontId="6" fillId="0" borderId="13" applyAlignment="1" pivotButton="0" quotePrefix="0" xfId="98">
      <alignment horizontal="center" vertical="center"/>
    </xf>
    <xf numFmtId="0" fontId="6" fillId="0" borderId="14" applyAlignment="1" pivotButton="0" quotePrefix="0" xfId="98">
      <alignment horizontal="center" vertical="center"/>
    </xf>
    <xf numFmtId="0" fontId="7" fillId="0" borderId="5" applyAlignment="1" pivotButton="0" quotePrefix="0" xfId="98">
      <alignment vertical="center"/>
    </xf>
    <xf numFmtId="0" fontId="5" fillId="0" borderId="12" applyAlignment="1" pivotButton="0" quotePrefix="0" xfId="98">
      <alignment horizontal="center" vertical="center"/>
    </xf>
    <xf numFmtId="0" fontId="5" fillId="0" borderId="13" applyAlignment="1" pivotButton="0" quotePrefix="0" xfId="98">
      <alignment horizontal="center" vertical="center"/>
    </xf>
    <xf numFmtId="0" fontId="5" fillId="0" borderId="14" applyAlignment="1" pivotButton="0" quotePrefix="0" xfId="98">
      <alignment horizontal="center" vertical="center"/>
    </xf>
    <xf numFmtId="0" fontId="4" fillId="0" borderId="12" applyAlignment="1" pivotButton="0" quotePrefix="0" xfId="98">
      <alignment horizontal="center" vertical="center"/>
    </xf>
    <xf numFmtId="0" fontId="4" fillId="0" borderId="13" applyAlignment="1" pivotButton="0" quotePrefix="0" xfId="98">
      <alignment horizontal="center" vertical="center"/>
    </xf>
    <xf numFmtId="0" fontId="4" fillId="0" borderId="14" applyAlignment="1" pivotButton="0" quotePrefix="0" xfId="98">
      <alignment horizontal="center" vertical="center"/>
    </xf>
    <xf numFmtId="0" fontId="8" fillId="0" borderId="5" applyAlignment="1" pivotButton="0" quotePrefix="0" xfId="98">
      <alignment vertical="center"/>
    </xf>
    <xf numFmtId="0" fontId="7" fillId="0" borderId="15" applyAlignment="1" pivotButton="0" quotePrefix="0" xfId="98">
      <alignment vertical="center"/>
    </xf>
    <xf numFmtId="0" fontId="6" fillId="0" borderId="6" applyAlignment="1" pivotButton="0" quotePrefix="0" xfId="98">
      <alignment horizontal="center" vertical="center"/>
    </xf>
    <xf numFmtId="0" fontId="6" fillId="0" borderId="7" applyAlignment="1" pivotButton="0" quotePrefix="0" xfId="98">
      <alignment horizontal="center" vertical="center"/>
    </xf>
    <xf numFmtId="0" fontId="6" fillId="0" borderId="8" applyAlignment="1" pivotButton="0" quotePrefix="0" xfId="98">
      <alignment horizontal="center" vertical="center"/>
    </xf>
    <xf numFmtId="0" fontId="0" fillId="0" borderId="0" applyAlignment="1" pivotButton="0" quotePrefix="0" xfId="98">
      <alignment vertical="center"/>
    </xf>
    <xf numFmtId="0" fontId="5" fillId="0" borderId="7" applyAlignment="1" pivotButton="0" quotePrefix="0" xfId="98">
      <alignment horizontal="center" vertical="center"/>
    </xf>
    <xf numFmtId="0" fontId="5" fillId="0" borderId="8" applyAlignment="1" pivotButton="0" quotePrefix="0" xfId="98">
      <alignment horizontal="center" vertical="center"/>
    </xf>
    <xf numFmtId="0" fontId="2" fillId="0" borderId="16" applyAlignment="1" pivotButton="0" quotePrefix="0" xfId="98">
      <alignment vertical="center"/>
    </xf>
    <xf numFmtId="0" fontId="0" fillId="0" borderId="17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7" fillId="0" borderId="19" applyAlignment="1" pivotButton="0" quotePrefix="0" xfId="98">
      <alignment horizontal="center" vertical="center"/>
    </xf>
    <xf numFmtId="0" fontId="9" fillId="0" borderId="5" applyAlignment="1" pivotButton="0" quotePrefix="0" xfId="98">
      <alignment vertical="center"/>
    </xf>
    <xf numFmtId="0" fontId="8" fillId="0" borderId="1" applyAlignment="1" pivotButton="0" quotePrefix="0" xfId="98">
      <alignment horizontal="center" vertical="center"/>
    </xf>
    <xf numFmtId="0" fontId="8" fillId="0" borderId="20" applyAlignment="1" pivotButton="0" quotePrefix="0" xfId="98">
      <alignment horizontal="center" vertical="center"/>
    </xf>
    <xf numFmtId="0" fontId="3" fillId="0" borderId="19" applyAlignment="1" pivotButton="0" quotePrefix="0" xfId="98">
      <alignment horizontal="center" vertical="center"/>
    </xf>
    <xf numFmtId="0" fontId="6" fillId="0" borderId="21" applyAlignment="1" pivotButton="0" quotePrefix="0" xfId="98">
      <alignment horizontal="center" vertical="center"/>
    </xf>
    <xf numFmtId="0" fontId="6" fillId="0" borderId="22" applyAlignment="1" pivotButton="0" quotePrefix="0" xfId="98">
      <alignment horizontal="center" vertical="center"/>
    </xf>
    <xf numFmtId="0" fontId="5" fillId="0" borderId="9" applyAlignment="1" pivotButton="0" quotePrefix="0" xfId="98">
      <alignment horizontal="center" vertical="center"/>
    </xf>
    <xf numFmtId="0" fontId="5" fillId="0" borderId="10" applyAlignment="1" pivotButton="0" quotePrefix="0" xfId="98">
      <alignment horizontal="center" vertical="center"/>
    </xf>
    <xf numFmtId="0" fontId="5" fillId="0" borderId="11" applyAlignment="1" pivotButton="0" quotePrefix="0" xfId="98">
      <alignment horizontal="center" vertical="center"/>
    </xf>
    <xf numFmtId="0" fontId="4" fillId="0" borderId="9" applyAlignment="1" pivotButton="0" quotePrefix="0" xfId="98">
      <alignment horizontal="center" vertical="center"/>
    </xf>
    <xf numFmtId="0" fontId="4" fillId="0" borderId="10" applyAlignment="1" pivotButton="0" quotePrefix="0" xfId="98">
      <alignment horizontal="center" vertical="center"/>
    </xf>
    <xf numFmtId="0" fontId="4" fillId="0" borderId="11" applyAlignment="1" pivotButton="0" quotePrefix="0" xfId="98">
      <alignment horizontal="center" vertical="center"/>
    </xf>
    <xf numFmtId="0" fontId="10" fillId="0" borderId="5" applyAlignment="1" pivotButton="0" quotePrefix="0" xfId="98">
      <alignment vertical="center"/>
    </xf>
    <xf numFmtId="0" fontId="3" fillId="0" borderId="21" applyAlignment="1" pivotButton="0" quotePrefix="0" xfId="98">
      <alignment horizontal="center"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2" fillId="0" borderId="0" applyAlignment="1" pivotButton="0" quotePrefix="0" xfId="211">
      <alignment horizontal="center"/>
    </xf>
    <xf numFmtId="0" fontId="13" fillId="0" borderId="0" applyAlignment="1" pivotButton="0" quotePrefix="0" xfId="211">
      <alignment horizontal="center"/>
    </xf>
    <xf numFmtId="0" fontId="14" fillId="0" borderId="0" applyAlignment="1" pivotButton="0" quotePrefix="0" xfId="211">
      <alignment horizontal="center"/>
    </xf>
    <xf numFmtId="0" fontId="0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44" pivotButton="0" quotePrefix="0" xfId="0"/>
  </cellXfs>
  <cellStyles count="268">
    <cellStyle name="常规" xfId="0" builtinId="0"/>
    <cellStyle name="货币[0]" xfId="1" builtinId="7"/>
    <cellStyle name="20% - 强调文字颜色 3" xfId="2" builtinId="38"/>
    <cellStyle name="输出 3" xfId="3"/>
    <cellStyle name="20% - 强调文字颜色 1 2" xfId="4"/>
    <cellStyle name="输入" xfId="5" builtinId="20"/>
    <cellStyle name="货币" xfId="6" builtinId="4"/>
    <cellStyle name="千位分隔[0]" xfId="7" builtinId="6"/>
    <cellStyle name="40% - 强调文字颜色 3" xfId="8" builtinId="39"/>
    <cellStyle name="计算 2" xfId="9"/>
    <cellStyle name="差" xfId="10" builtinId="27"/>
    <cellStyle name="千位分隔" xfId="11" builtinId="3"/>
    <cellStyle name="解释性文本 2 3" xfId="12"/>
    <cellStyle name="标题 5" xfId="13"/>
    <cellStyle name="20% - 强调文字颜色 1 2 2 2" xfId="14"/>
    <cellStyle name="20% - 强调文字颜色 3 2 2" xfId="15"/>
    <cellStyle name="60% - 强调文字颜色 3" xfId="16" builtinId="40"/>
    <cellStyle name="超链接" xfId="17" builtinId="8"/>
    <cellStyle name="百分比" xfId="18" builtinId="5"/>
    <cellStyle name="已访问的超链接" xfId="19" builtinId="9"/>
    <cellStyle name="60% - 强调文字颜色 4 2 2 2" xfId="20"/>
    <cellStyle name="输出 2 2 2" xfId="21"/>
    <cellStyle name="20% - 强调文字颜色 2 2 2" xfId="22"/>
    <cellStyle name="注释" xfId="23" builtinId="10"/>
    <cellStyle name="常规 6" xfId="24"/>
    <cellStyle name="60% - 强调文字颜色 2 3" xfId="25"/>
    <cellStyle name="标题 4" xfId="26" builtinId="19"/>
    <cellStyle name="解释性文本 2 2" xfId="27"/>
    <cellStyle name="60% - 强调文字颜色 2" xfId="28" builtinId="36"/>
    <cellStyle name="警告文本" xfId="29" builtinId="11"/>
    <cellStyle name="标题" xfId="30" builtinId="15"/>
    <cellStyle name="强调文字颜色 1 2 3" xfId="31"/>
    <cellStyle name="常规 5 2" xfId="32"/>
    <cellStyle name="60% - 强调文字颜色 2 2 2" xfId="33"/>
    <cellStyle name="解释性文本" xfId="34" builtinId="53"/>
    <cellStyle name="标题 1" xfId="35" builtinId="16"/>
    <cellStyle name="60% - 强调文字颜色 2 2 2 2" xfId="36"/>
    <cellStyle name="标题 2" xfId="37" builtinId="17"/>
    <cellStyle name="60% - 强调文字颜色 1" xfId="38" builtinId="32"/>
    <cellStyle name="标题 3" xfId="39" builtinId="18"/>
    <cellStyle name="60% - 强调文字颜色 4" xfId="40" builtinId="44"/>
    <cellStyle name="输出" xfId="41" builtinId="21"/>
    <cellStyle name="计算" xfId="42" builtinId="22"/>
    <cellStyle name="40% - 强调文字颜色 4 2" xfId="43"/>
    <cellStyle name="检查单元格" xfId="44" builtinId="23"/>
    <cellStyle name="20% - 强调文字颜色 6" xfId="45" builtinId="50"/>
    <cellStyle name="强调文字颜色 2" xfId="46" builtinId="33"/>
    <cellStyle name="注释 2 3" xfId="47"/>
    <cellStyle name="链接单元格" xfId="48" builtinId="24"/>
    <cellStyle name="60% - 强调文字颜色 4 2 3" xfId="49"/>
    <cellStyle name="汇总" xfId="50" builtinId="25"/>
    <cellStyle name="好" xfId="51" builtinId="26"/>
    <cellStyle name="20% - 强调文字颜色 3 3" xfId="52"/>
    <cellStyle name="适中" xfId="53" builtinId="28"/>
    <cellStyle name="20% - 强调文字颜色 5" xfId="54" builtinId="46"/>
    <cellStyle name="强调文字颜色 1" xfId="55" builtinId="29"/>
    <cellStyle name="链接单元格 3" xfId="56"/>
    <cellStyle name="20% - 强调文字颜色 1" xfId="57" builtinId="30"/>
    <cellStyle name="40% - 强调文字颜色 1" xfId="58" builtinId="31"/>
    <cellStyle name="输出 2" xfId="59"/>
    <cellStyle name="20% - 强调文字颜色 2" xfId="60" builtinId="34"/>
    <cellStyle name="40% - 强调文字颜色 2" xfId="61" builtinId="35"/>
    <cellStyle name="强调文字颜色 3" xfId="62" builtinId="37"/>
    <cellStyle name="强调文字颜色 4" xfId="63" builtinId="41"/>
    <cellStyle name="20% - 强调文字颜色 4" xfId="64" builtinId="42"/>
    <cellStyle name="计算 3" xfId="65"/>
    <cellStyle name="40% - 强调文字颜色 4" xfId="66" builtinId="43"/>
    <cellStyle name="强调文字颜色 5" xfId="67" builtinId="45"/>
    <cellStyle name="60% - 强调文字颜色 5 2 2 2" xfId="68"/>
    <cellStyle name="40% - 强调文字颜色 5" xfId="69" builtinId="47"/>
    <cellStyle name="60% - 强调文字颜色 5" xfId="70" builtinId="48"/>
    <cellStyle name="强调文字颜色 6" xfId="71" builtinId="49"/>
    <cellStyle name="适中 2" xfId="72"/>
    <cellStyle name="40% - 强调文字颜色 6" xfId="73" builtinId="51"/>
    <cellStyle name="60% - 强调文字颜色 6" xfId="74" builtinId="52"/>
    <cellStyle name="20% - 强调文字颜色 3 2 3" xfId="75"/>
    <cellStyle name="20% - 强调文字颜色 2 3" xfId="76"/>
    <cellStyle name="60% - 强调文字颜色 3 2 2 2" xfId="77"/>
    <cellStyle name="输出 2 3" xfId="78"/>
    <cellStyle name="20% - 强调文字颜色 1 2 3" xfId="79"/>
    <cellStyle name="40% - 强调文字颜色 2 2" xfId="80"/>
    <cellStyle name="20% - 强调文字颜色 1 3" xfId="81"/>
    <cellStyle name="强调文字颜色 2 2 2 2" xfId="82"/>
    <cellStyle name="20% - 强调文字颜色 3 2" xfId="83"/>
    <cellStyle name="20% - 强调文字颜色 1 2 2" xfId="84"/>
    <cellStyle name="20% - 强调文字颜色 2 2" xfId="85"/>
    <cellStyle name="输出 2 2" xfId="86"/>
    <cellStyle name="20% - 强调文字颜色 2 2 2 2" xfId="87"/>
    <cellStyle name="20% - 强调文字颜色 2 2 3" xfId="88"/>
    <cellStyle name="20% - 强调文字颜色 3 2 2 2" xfId="89"/>
    <cellStyle name="20% - 强调文字颜色 4 2" xfId="90"/>
    <cellStyle name="常规 3" xfId="91"/>
    <cellStyle name="20% - 强调文字颜色 4 2 2" xfId="92"/>
    <cellStyle name="常规 3 2" xfId="93"/>
    <cellStyle name="20% - 强调文字颜色 4 2 2 2" xfId="94"/>
    <cellStyle name="20% - 强调文字颜色 4 2 3" xfId="95"/>
    <cellStyle name="常规 3 3" xfId="96"/>
    <cellStyle name="20% - 强调文字颜色 4 3" xfId="97"/>
    <cellStyle name="常规 4" xfId="98"/>
    <cellStyle name="20% - 强调文字颜色 5 2" xfId="99"/>
    <cellStyle name="20% - 强调文字颜色 5 2 2" xfId="100"/>
    <cellStyle name="20% - 强调文字颜色 5 2 2 2" xfId="101"/>
    <cellStyle name="20% - 强调文字颜色 5 2 3" xfId="102"/>
    <cellStyle name="20% - 强调文字颜色 5 3" xfId="103"/>
    <cellStyle name="20% - 强调文字颜色 6 2" xfId="104"/>
    <cellStyle name="20% - 强调文字颜色 6 2 2" xfId="105"/>
    <cellStyle name="20% - 强调文字颜色 6 2 2 2" xfId="106"/>
    <cellStyle name="20% - 强调文字颜色 6 2 3" xfId="107"/>
    <cellStyle name="20% - 强调文字颜色 6 3" xfId="108"/>
    <cellStyle name="40% - 强调文字颜色 1 2" xfId="109"/>
    <cellStyle name="40% - 强调文字颜色 1 2 2" xfId="110"/>
    <cellStyle name="40% - 强调文字颜色 1 2 2 2" xfId="111"/>
    <cellStyle name="40% - 强调文字颜色 1 2 3" xfId="112"/>
    <cellStyle name="40% - 强调文字颜色 1 3" xfId="113"/>
    <cellStyle name="40% - 强调文字颜色 2 2 2" xfId="114"/>
    <cellStyle name="40% - 强调文字颜色 2 2 2 2" xfId="115"/>
    <cellStyle name="40% - 强调文字颜色 2 2 3" xfId="116"/>
    <cellStyle name="40% - 强调文字颜色 2 3" xfId="117"/>
    <cellStyle name="40% - 强调文字颜色 3 2" xfId="118"/>
    <cellStyle name="计算 2 2" xfId="119"/>
    <cellStyle name="40% - 强调文字颜色 3 2 2" xfId="120"/>
    <cellStyle name="计算 2 2 2" xfId="121"/>
    <cellStyle name="40% - 强调文字颜色 3 2 2 2" xfId="122"/>
    <cellStyle name="40% - 强调文字颜色 3 2 3" xfId="123"/>
    <cellStyle name="40% - 强调文字颜色 3 3" xfId="124"/>
    <cellStyle name="计算 2 3" xfId="125"/>
    <cellStyle name="40% - 强调文字颜色 4 2 2" xfId="126"/>
    <cellStyle name="汇总 2 3" xfId="127"/>
    <cellStyle name="检查单元格 2" xfId="128"/>
    <cellStyle name="40% - 强调文字颜色 4 2 2 2" xfId="129"/>
    <cellStyle name="检查单元格 2 2" xfId="130"/>
    <cellStyle name="40% - 强调文字颜色 4 2 3" xfId="131"/>
    <cellStyle name="检查单元格 3" xfId="132"/>
    <cellStyle name="40% - 强调文字颜色 4 3" xfId="133"/>
    <cellStyle name="输入 2 2 2" xfId="134"/>
    <cellStyle name="40% - 强调文字颜色 5 2" xfId="135"/>
    <cellStyle name="好 2 3" xfId="136"/>
    <cellStyle name="40% - 强调文字颜色 5 2 2" xfId="137"/>
    <cellStyle name="60% - 强调文字颜色 4 3" xfId="138"/>
    <cellStyle name="40% - 强调文字颜色 5 2 2 2" xfId="139"/>
    <cellStyle name="40% - 强调文字颜色 5 2 3" xfId="140"/>
    <cellStyle name="40% - 强调文字颜色 5 3" xfId="141"/>
    <cellStyle name="40% - 强调文字颜色 6 2" xfId="142"/>
    <cellStyle name="适中 2 2" xfId="143"/>
    <cellStyle name="40% - 强调文字颜色 6 2 2" xfId="144"/>
    <cellStyle name="适中 2 2 2" xfId="145"/>
    <cellStyle name="40% - 强调文字颜色 6 2 2 2" xfId="146"/>
    <cellStyle name="40% - 强调文字颜色 6 2 3" xfId="147"/>
    <cellStyle name="40% - 强调文字颜色 6 3" xfId="148"/>
    <cellStyle name="强调文字颜色 3 2 2" xfId="149"/>
    <cellStyle name="适中 2 3" xfId="150"/>
    <cellStyle name="60% - 强调文字颜色 1 2" xfId="151"/>
    <cellStyle name="60% - 强调文字颜色 1 2 2" xfId="152"/>
    <cellStyle name="60% - 强调文字颜色 1 2 2 2" xfId="153"/>
    <cellStyle name="60% - 强调文字颜色 1 2 3" xfId="154"/>
    <cellStyle name="60% - 强调文字颜色 1 3" xfId="155"/>
    <cellStyle name="60% - 强调文字颜色 2 2" xfId="156"/>
    <cellStyle name="常规 5" xfId="157"/>
    <cellStyle name="60% - 强调文字颜色 2 2 3" xfId="158"/>
    <cellStyle name="60% - 强调文字颜色 3 2" xfId="159"/>
    <cellStyle name="60% - 强调文字颜色 3 2 2" xfId="160"/>
    <cellStyle name="强调文字颜色 2 2 3" xfId="161"/>
    <cellStyle name="60% - 强调文字颜色 3 2 3" xfId="162"/>
    <cellStyle name="60% - 强调文字颜色 3 3" xfId="163"/>
    <cellStyle name="好 2 2 2" xfId="164"/>
    <cellStyle name="60% - 强调文字颜色 4 2" xfId="165"/>
    <cellStyle name="60% - 强调文字颜色 4 2 2" xfId="166"/>
    <cellStyle name="强调文字颜色 3 2 3" xfId="167"/>
    <cellStyle name="60% - 强调文字颜色 5 2" xfId="168"/>
    <cellStyle name="60% - 强调文字颜色 5 2 2" xfId="169"/>
    <cellStyle name="强调文字颜色 4 2 3" xfId="170"/>
    <cellStyle name="60% - 强调文字颜色 5 2 3" xfId="171"/>
    <cellStyle name="60% - 强调文字颜色 5 3" xfId="172"/>
    <cellStyle name="60% - 强调文字颜色 6 2" xfId="173"/>
    <cellStyle name="60% - 强调文字颜色 6 2 2" xfId="174"/>
    <cellStyle name="强调文字颜色 5 2 3" xfId="175"/>
    <cellStyle name="60% - 强调文字颜色 6 2 2 2" xfId="176"/>
    <cellStyle name="60% - 强调文字颜色 6 2 3" xfId="177"/>
    <cellStyle name="60% - 强调文字颜色 6 3" xfId="178"/>
    <cellStyle name="标题 1 2" xfId="179"/>
    <cellStyle name="标题 1 2 2" xfId="180"/>
    <cellStyle name="标题 1 2 2 2" xfId="181"/>
    <cellStyle name="标题 1 2 3" xfId="182"/>
    <cellStyle name="标题 1 3" xfId="183"/>
    <cellStyle name="标题 2 2" xfId="184"/>
    <cellStyle name="标题 2 2 2" xfId="185"/>
    <cellStyle name="标题 2 2 2 2" xfId="186"/>
    <cellStyle name="标题 2 2 3" xfId="187"/>
    <cellStyle name="标题 2 3" xfId="188"/>
    <cellStyle name="标题 3 2" xfId="189"/>
    <cellStyle name="标题 3 2 2" xfId="190"/>
    <cellStyle name="标题 3 2 2 2" xfId="191"/>
    <cellStyle name="标题 3 2 3" xfId="192"/>
    <cellStyle name="标题 3 3" xfId="193"/>
    <cellStyle name="标题 4 2" xfId="194"/>
    <cellStyle name="解释性文本 2 2 2" xfId="195"/>
    <cellStyle name="标题 4 2 2" xfId="196"/>
    <cellStyle name="标题 4 2 2 2" xfId="197"/>
    <cellStyle name="注释 3" xfId="198"/>
    <cellStyle name="标题 4 2 3" xfId="199"/>
    <cellStyle name="标题 4 3" xfId="200"/>
    <cellStyle name="汇总 2 2" xfId="201"/>
    <cellStyle name="标题 5 2" xfId="202"/>
    <cellStyle name="标题 5 2 2" xfId="203"/>
    <cellStyle name="标题 5 3" xfId="204"/>
    <cellStyle name="标题 6" xfId="205"/>
    <cellStyle name="差 2" xfId="206"/>
    <cellStyle name="差 2 2" xfId="207"/>
    <cellStyle name="差 2 2 2" xfId="208"/>
    <cellStyle name="差 2 3" xfId="209"/>
    <cellStyle name="差 3" xfId="210"/>
    <cellStyle name="常规 2" xfId="211"/>
    <cellStyle name="常规 2 2" xfId="212"/>
    <cellStyle name="常规 2 3" xfId="213"/>
    <cellStyle name="常规 3 4" xfId="214"/>
    <cellStyle name="常规 4 2" xfId="215"/>
    <cellStyle name="常规 4 3" xfId="216"/>
    <cellStyle name="常规 6 2" xfId="217"/>
    <cellStyle name="注释 2" xfId="218"/>
    <cellStyle name="常规 7" xfId="219"/>
    <cellStyle name="好 2" xfId="220"/>
    <cellStyle name="好 2 2" xfId="221"/>
    <cellStyle name="好 3" xfId="222"/>
    <cellStyle name="汇总 2" xfId="223"/>
    <cellStyle name="汇总 2 2 2" xfId="224"/>
    <cellStyle name="汇总 3" xfId="225"/>
    <cellStyle name="检查单元格 2 2 2" xfId="226"/>
    <cellStyle name="检查单元格 2 3" xfId="227"/>
    <cellStyle name="解释性文本 2" xfId="228"/>
    <cellStyle name="解释性文本 3" xfId="229"/>
    <cellStyle name="强调文字颜色 3 2 2 2" xfId="230"/>
    <cellStyle name="警告文本 2" xfId="231"/>
    <cellStyle name="警告文本 2 2" xfId="232"/>
    <cellStyle name="警告文本 2 2 2" xfId="233"/>
    <cellStyle name="警告文本 2 3" xfId="234"/>
    <cellStyle name="警告文本 3" xfId="235"/>
    <cellStyle name="链接单元格 2" xfId="236"/>
    <cellStyle name="链接单元格 2 2" xfId="237"/>
    <cellStyle name="链接单元格 2 2 2" xfId="238"/>
    <cellStyle name="链接单元格 2 3" xfId="239"/>
    <cellStyle name="强调文字颜色 1 2" xfId="240"/>
    <cellStyle name="强调文字颜色 1 2 2" xfId="241"/>
    <cellStyle name="强调文字颜色 1 2 2 2" xfId="242"/>
    <cellStyle name="强调文字颜色 1 3" xfId="243"/>
    <cellStyle name="强调文字颜色 6 2 2 2" xfId="244"/>
    <cellStyle name="强调文字颜色 2 2" xfId="245"/>
    <cellStyle name="强调文字颜色 2 2 2" xfId="246"/>
    <cellStyle name="强调文字颜色 2 3" xfId="247"/>
    <cellStyle name="强调文字颜色 3 2" xfId="248"/>
    <cellStyle name="强调文字颜色 3 3" xfId="249"/>
    <cellStyle name="强调文字颜色 4 2" xfId="250"/>
    <cellStyle name="强调文字颜色 4 2 2" xfId="251"/>
    <cellStyle name="强调文字颜色 4 2 2 2" xfId="252"/>
    <cellStyle name="强调文字颜色 4 3" xfId="253"/>
    <cellStyle name="强调文字颜色 5 2" xfId="254"/>
    <cellStyle name="强调文字颜色 5 2 2" xfId="255"/>
    <cellStyle name="强调文字颜色 5 2 2 2" xfId="256"/>
    <cellStyle name="强调文字颜色 5 3" xfId="257"/>
    <cellStyle name="强调文字颜色 6 2" xfId="258"/>
    <cellStyle name="强调文字颜色 6 2 2" xfId="259"/>
    <cellStyle name="强调文字颜色 6 2 3" xfId="260"/>
    <cellStyle name="强调文字颜色 6 3" xfId="261"/>
    <cellStyle name="适中 3" xfId="262"/>
    <cellStyle name="输入 2" xfId="263"/>
    <cellStyle name="输入 2 2" xfId="264"/>
    <cellStyle name="输入 2 3" xfId="265"/>
    <cellStyle name="输入 3" xfId="266"/>
    <cellStyle name="注释 2 2" xfId="267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7"/>
  <sheetViews>
    <sheetView tabSelected="1" workbookViewId="0">
      <selection activeCell="U139" sqref="U138:U139"/>
    </sheetView>
  </sheetViews>
  <sheetFormatPr baseColWidth="8" defaultColWidth="9" defaultRowHeight="13.85"/>
  <cols>
    <col width="8" customWidth="1" style="61" min="2" max="2"/>
    <col width="10.2477876106195" customWidth="1" style="61" min="3" max="3"/>
    <col width="6.75221238938053" customWidth="1" style="61" min="4" max="4"/>
    <col width="6.50442477876106" customWidth="1" style="61" min="5" max="5"/>
    <col width="7.12389380530973" customWidth="1" style="61" min="6" max="7"/>
    <col width="6.50442477876106" customWidth="1" style="61" min="8" max="8"/>
    <col width="6.6283185840708" customWidth="1" style="61" min="9" max="9"/>
    <col width="7" customWidth="1" style="61" min="10" max="12"/>
    <col width="6.50442477876106" customWidth="1" style="61" min="13" max="13"/>
    <col width="5.87610619469027" customWidth="1" style="61" min="14" max="15"/>
    <col width="7.50442477876106" customWidth="1" style="61" min="16" max="16"/>
    <col width="9" customWidth="1" style="52" min="17" max="17"/>
  </cols>
  <sheetData>
    <row r="1" ht="13.9" customHeight="1" s="61">
      <c r="A1" s="60" t="inlineStr">
        <is>
          <t>周测理综成绩（0504）</t>
        </is>
      </c>
    </row>
    <row r="2" ht="13.9" customHeight="1" s="61">
      <c r="A2" s="55" t="inlineStr">
        <is>
          <t>考号</t>
        </is>
      </c>
      <c r="B2" s="55" t="inlineStr">
        <is>
          <t>姓名</t>
        </is>
      </c>
      <c r="C2" s="55" t="inlineStr">
        <is>
          <t>班级</t>
        </is>
      </c>
      <c r="D2" s="56" t="inlineStr">
        <is>
          <t>政治a</t>
        </is>
      </c>
      <c r="E2" s="56" t="inlineStr">
        <is>
          <t>政治b</t>
        </is>
      </c>
      <c r="F2" s="57" t="inlineStr">
        <is>
          <t>政治总</t>
        </is>
      </c>
      <c r="G2" s="56" t="inlineStr">
        <is>
          <t>政治序</t>
        </is>
      </c>
      <c r="H2" s="56" t="inlineStr">
        <is>
          <t>历史a</t>
        </is>
      </c>
      <c r="I2" s="56" t="inlineStr">
        <is>
          <t>历史b</t>
        </is>
      </c>
      <c r="J2" s="57" t="inlineStr">
        <is>
          <t>历史总</t>
        </is>
      </c>
      <c r="K2" s="56" t="inlineStr">
        <is>
          <t>历史序</t>
        </is>
      </c>
      <c r="L2" s="56" t="inlineStr">
        <is>
          <t>地理a</t>
        </is>
      </c>
      <c r="M2" s="56" t="inlineStr">
        <is>
          <t>地理b</t>
        </is>
      </c>
      <c r="N2" s="57" t="inlineStr">
        <is>
          <t>地理总</t>
        </is>
      </c>
      <c r="O2" s="56" t="inlineStr">
        <is>
          <t>地理序</t>
        </is>
      </c>
      <c r="P2" s="57" t="inlineStr">
        <is>
          <t>文综总</t>
        </is>
      </c>
      <c r="Q2" s="55" t="inlineStr">
        <is>
          <t>总分序</t>
        </is>
      </c>
    </row>
    <row r="3" ht="13.5" customHeight="1" s="61">
      <c r="A3" s="58" t="n">
        <v>312001</v>
      </c>
      <c r="B3" s="58" t="inlineStr">
        <is>
          <t>汪远君</t>
        </is>
      </c>
      <c r="C3" s="58" t="inlineStr">
        <is>
          <t>高三(12)班</t>
        </is>
      </c>
      <c r="D3" s="58" t="n">
        <v>36</v>
      </c>
      <c r="E3" s="58" t="n">
        <v>35</v>
      </c>
      <c r="F3" s="58" t="n">
        <v>71</v>
      </c>
      <c r="G3" s="58" t="n">
        <v>32</v>
      </c>
      <c r="H3" s="58" t="n">
        <v>36</v>
      </c>
      <c r="I3" s="58" t="n">
        <v>32</v>
      </c>
      <c r="J3" s="58" t="n">
        <v>68</v>
      </c>
      <c r="K3" s="58" t="n">
        <v>6</v>
      </c>
      <c r="L3" s="58" t="n">
        <v>40</v>
      </c>
      <c r="M3" s="58" t="n">
        <v>34</v>
      </c>
      <c r="N3" s="58" t="n">
        <v>74</v>
      </c>
      <c r="O3" s="58" t="n">
        <v>1</v>
      </c>
      <c r="P3" s="58" t="n">
        <v>213</v>
      </c>
      <c r="Q3" s="58" t="n">
        <v>4</v>
      </c>
    </row>
    <row r="4" ht="13.5" customHeight="1" s="61">
      <c r="A4" s="58" t="n">
        <v>312002</v>
      </c>
      <c r="B4" s="58" t="inlineStr">
        <is>
          <t>胡安琦</t>
        </is>
      </c>
      <c r="C4" s="58" t="inlineStr">
        <is>
          <t>高三(12)班</t>
        </is>
      </c>
      <c r="D4" s="58" t="n">
        <v>36</v>
      </c>
      <c r="E4" s="58" t="n">
        <v>40</v>
      </c>
      <c r="F4" s="58" t="n">
        <v>76</v>
      </c>
      <c r="G4" s="58" t="n">
        <v>15</v>
      </c>
      <c r="H4" s="58" t="n">
        <v>36</v>
      </c>
      <c r="I4" s="58" t="n">
        <v>41</v>
      </c>
      <c r="J4" s="58" t="n">
        <v>77</v>
      </c>
      <c r="K4" s="58" t="n">
        <v>2</v>
      </c>
      <c r="L4" s="58" t="n">
        <v>36</v>
      </c>
      <c r="M4" s="58" t="n">
        <v>34</v>
      </c>
      <c r="N4" s="58" t="n">
        <v>70</v>
      </c>
      <c r="O4" s="58" t="n">
        <v>3</v>
      </c>
      <c r="P4" s="58" t="n">
        <v>223</v>
      </c>
      <c r="Q4" s="58" t="n">
        <v>1</v>
      </c>
    </row>
    <row r="5" ht="13.5" customHeight="1" s="61">
      <c r="A5" s="58" t="n">
        <v>312003</v>
      </c>
      <c r="B5" s="58" t="inlineStr">
        <is>
          <t>皮佳慧</t>
        </is>
      </c>
      <c r="C5" s="58" t="inlineStr">
        <is>
          <t>高三(12)班</t>
        </is>
      </c>
      <c r="D5" s="58" t="n">
        <v>36</v>
      </c>
      <c r="E5" s="58" t="n">
        <v>38</v>
      </c>
      <c r="F5" s="58" t="n">
        <v>74</v>
      </c>
      <c r="G5" s="58" t="n">
        <v>20</v>
      </c>
      <c r="H5" s="58" t="n">
        <v>40</v>
      </c>
      <c r="I5" s="58" t="n">
        <v>26</v>
      </c>
      <c r="J5" s="58" t="n">
        <v>66</v>
      </c>
      <c r="K5" s="58" t="n">
        <v>8</v>
      </c>
      <c r="L5" s="58" t="n">
        <v>20</v>
      </c>
      <c r="M5" s="58" t="n">
        <v>30</v>
      </c>
      <c r="N5" s="58" t="n">
        <v>50</v>
      </c>
      <c r="O5" s="58" t="n">
        <v>49</v>
      </c>
      <c r="P5" s="58" t="n">
        <v>190</v>
      </c>
      <c r="Q5" s="58" t="n">
        <v>19</v>
      </c>
    </row>
    <row r="6" ht="13.5" customHeight="1" s="61">
      <c r="A6" s="58" t="n">
        <v>312004</v>
      </c>
      <c r="B6" s="58" t="inlineStr">
        <is>
          <t>陈晓琪</t>
        </is>
      </c>
      <c r="C6" s="58" t="inlineStr">
        <is>
          <t>高三(12)班</t>
        </is>
      </c>
      <c r="D6" s="58" t="n">
        <v>44</v>
      </c>
      <c r="E6" s="58" t="n">
        <v>33</v>
      </c>
      <c r="F6" s="58" t="n">
        <v>77</v>
      </c>
      <c r="G6" s="58" t="n">
        <v>12</v>
      </c>
      <c r="H6" s="58" t="n">
        <v>32</v>
      </c>
      <c r="I6" s="58" t="n">
        <v>7</v>
      </c>
      <c r="J6" s="58" t="n">
        <v>39</v>
      </c>
      <c r="K6" s="58" t="n">
        <v>110</v>
      </c>
      <c r="L6" s="58" t="n">
        <v>32</v>
      </c>
      <c r="M6" s="58" t="n">
        <v>26</v>
      </c>
      <c r="N6" s="58" t="n">
        <v>58</v>
      </c>
      <c r="O6" s="58" t="n">
        <v>26</v>
      </c>
      <c r="P6" s="58" t="n">
        <v>174</v>
      </c>
      <c r="Q6" s="58" t="n">
        <v>39</v>
      </c>
    </row>
    <row r="7" ht="13.5" customHeight="1" s="61">
      <c r="A7" s="58" t="n">
        <v>312005</v>
      </c>
      <c r="B7" s="58" t="inlineStr">
        <is>
          <t>万晶</t>
        </is>
      </c>
      <c r="C7" s="58" t="inlineStr">
        <is>
          <t>高三(12)班</t>
        </is>
      </c>
      <c r="D7" s="58" t="n">
        <v>28</v>
      </c>
      <c r="E7" s="58" t="n">
        <v>36</v>
      </c>
      <c r="F7" s="58" t="n">
        <v>64</v>
      </c>
      <c r="G7" s="58" t="n">
        <v>54</v>
      </c>
      <c r="H7" s="58" t="n">
        <v>28</v>
      </c>
      <c r="I7" s="58" t="n">
        <v>36</v>
      </c>
      <c r="J7" s="58" t="n">
        <v>64</v>
      </c>
      <c r="K7" s="58" t="n">
        <v>13</v>
      </c>
      <c r="L7" s="58" t="n">
        <v>32</v>
      </c>
      <c r="M7" s="58" t="n">
        <v>30</v>
      </c>
      <c r="N7" s="58" t="n">
        <v>62</v>
      </c>
      <c r="O7" s="58" t="n">
        <v>12</v>
      </c>
      <c r="P7" s="58" t="n">
        <v>190</v>
      </c>
      <c r="Q7" s="58" t="n">
        <v>19</v>
      </c>
    </row>
    <row r="8" ht="13.5" customHeight="1" s="61">
      <c r="A8" s="58" t="n">
        <v>312006</v>
      </c>
      <c r="B8" s="58" t="inlineStr">
        <is>
          <t>许琪</t>
        </is>
      </c>
      <c r="C8" s="58" t="inlineStr">
        <is>
          <t>高三(12)班</t>
        </is>
      </c>
      <c r="D8" s="58" t="n">
        <v>32</v>
      </c>
      <c r="E8" s="58" t="n">
        <v>36</v>
      </c>
      <c r="F8" s="58" t="n">
        <v>68</v>
      </c>
      <c r="G8" s="58" t="n">
        <v>46</v>
      </c>
      <c r="H8" s="58" t="n">
        <v>24</v>
      </c>
      <c r="I8" s="58" t="n">
        <v>30</v>
      </c>
      <c r="J8" s="58" t="n">
        <v>54</v>
      </c>
      <c r="K8" s="58" t="n">
        <v>46</v>
      </c>
      <c r="L8" s="58" t="n">
        <v>32</v>
      </c>
      <c r="M8" s="58" t="n">
        <v>24</v>
      </c>
      <c r="N8" s="58" t="n">
        <v>56</v>
      </c>
      <c r="O8" s="58" t="n">
        <v>29</v>
      </c>
      <c r="P8" s="58" t="n">
        <v>178</v>
      </c>
      <c r="Q8" s="58" t="n">
        <v>34</v>
      </c>
    </row>
    <row r="9" ht="13.5" customHeight="1" s="61">
      <c r="A9" s="58" t="n">
        <v>312007</v>
      </c>
      <c r="B9" s="58" t="inlineStr">
        <is>
          <t>汪梦婷</t>
        </is>
      </c>
      <c r="C9" s="58" t="inlineStr">
        <is>
          <t>高三(12)班</t>
        </is>
      </c>
      <c r="D9" s="58" t="n">
        <v>40</v>
      </c>
      <c r="E9" s="58" t="n">
        <v>38</v>
      </c>
      <c r="F9" s="58" t="n">
        <v>78</v>
      </c>
      <c r="G9" s="58" t="n">
        <v>7</v>
      </c>
      <c r="H9" s="58" t="n">
        <v>20</v>
      </c>
      <c r="I9" s="58" t="n">
        <v>33</v>
      </c>
      <c r="J9" s="58" t="n">
        <v>53</v>
      </c>
      <c r="K9" s="58" t="n">
        <v>50</v>
      </c>
      <c r="L9" s="58" t="n">
        <v>24</v>
      </c>
      <c r="M9" s="58" t="n">
        <v>28</v>
      </c>
      <c r="N9" s="58" t="n">
        <v>52</v>
      </c>
      <c r="O9" s="58" t="n">
        <v>43</v>
      </c>
      <c r="P9" s="58" t="n">
        <v>183</v>
      </c>
      <c r="Q9" s="58" t="n">
        <v>26</v>
      </c>
    </row>
    <row r="10" ht="13.5" customHeight="1" s="61">
      <c r="A10" s="58" t="n">
        <v>312008</v>
      </c>
      <c r="B10" s="58" t="inlineStr">
        <is>
          <t>童瑶</t>
        </is>
      </c>
      <c r="C10" s="58" t="inlineStr">
        <is>
          <t>高三(12)班</t>
        </is>
      </c>
      <c r="D10" s="58" t="n">
        <v>36</v>
      </c>
      <c r="E10" s="58" t="n">
        <v>40</v>
      </c>
      <c r="F10" s="58" t="n">
        <v>76</v>
      </c>
      <c r="G10" s="58" t="n">
        <v>15</v>
      </c>
      <c r="H10" s="58" t="n">
        <v>36</v>
      </c>
      <c r="I10" s="58" t="n">
        <v>33</v>
      </c>
      <c r="J10" s="58" t="n">
        <v>69</v>
      </c>
      <c r="K10" s="58" t="n">
        <v>5</v>
      </c>
      <c r="L10" s="58" t="n">
        <v>24</v>
      </c>
      <c r="M10" s="58" t="n">
        <v>22</v>
      </c>
      <c r="N10" s="58" t="n">
        <v>46</v>
      </c>
      <c r="O10" s="58" t="n">
        <v>72</v>
      </c>
      <c r="P10" s="58" t="n">
        <v>191</v>
      </c>
      <c r="Q10" s="58" t="n">
        <v>17</v>
      </c>
    </row>
    <row r="11" ht="13.5" customHeight="1" s="61">
      <c r="A11" s="58" t="n">
        <v>312009</v>
      </c>
      <c r="B11" s="58" t="inlineStr">
        <is>
          <t>胡冰倩</t>
        </is>
      </c>
      <c r="C11" s="58" t="inlineStr">
        <is>
          <t>高三(12)班</t>
        </is>
      </c>
      <c r="D11" s="58" t="n">
        <v>32</v>
      </c>
      <c r="E11" s="58" t="n">
        <v>29</v>
      </c>
      <c r="F11" s="58" t="n">
        <v>61</v>
      </c>
      <c r="G11" s="58" t="n">
        <v>61</v>
      </c>
      <c r="H11" s="58" t="n">
        <v>24</v>
      </c>
      <c r="I11" s="58" t="n">
        <v>32</v>
      </c>
      <c r="J11" s="58" t="n">
        <v>56</v>
      </c>
      <c r="K11" s="58" t="n">
        <v>39</v>
      </c>
      <c r="L11" s="58" t="n">
        <v>28</v>
      </c>
      <c r="M11" s="58" t="n">
        <v>24</v>
      </c>
      <c r="N11" s="58" t="n">
        <v>52</v>
      </c>
      <c r="O11" s="58" t="n">
        <v>43</v>
      </c>
      <c r="P11" s="58" t="n">
        <v>169</v>
      </c>
      <c r="Q11" s="58" t="n">
        <v>46</v>
      </c>
    </row>
    <row r="12" ht="13.5" customHeight="1" s="61">
      <c r="A12" s="58" t="n">
        <v>312010</v>
      </c>
      <c r="B12" s="58" t="inlineStr">
        <is>
          <t>王贤</t>
        </is>
      </c>
      <c r="C12" s="58" t="inlineStr">
        <is>
          <t>高三(12)班</t>
        </is>
      </c>
      <c r="D12" s="58" t="n">
        <v>36</v>
      </c>
      <c r="E12" s="58" t="n">
        <v>37</v>
      </c>
      <c r="F12" s="58" t="n">
        <v>73</v>
      </c>
      <c r="G12" s="58" t="n">
        <v>22</v>
      </c>
      <c r="H12" s="58" t="n">
        <v>24</v>
      </c>
      <c r="I12" s="58" t="n">
        <v>34</v>
      </c>
      <c r="J12" s="58" t="n">
        <v>58</v>
      </c>
      <c r="K12" s="58" t="n">
        <v>33</v>
      </c>
      <c r="L12" s="58" t="n">
        <v>32</v>
      </c>
      <c r="M12" s="58" t="n">
        <v>26</v>
      </c>
      <c r="N12" s="58" t="n">
        <v>58</v>
      </c>
      <c r="O12" s="58" t="n">
        <v>26</v>
      </c>
      <c r="P12" s="58" t="n">
        <v>189</v>
      </c>
      <c r="Q12" s="58" t="n">
        <v>22</v>
      </c>
    </row>
    <row r="13" ht="13.5" customHeight="1" s="61">
      <c r="A13" s="58" t="n">
        <v>312011</v>
      </c>
      <c r="B13" s="58" t="inlineStr">
        <is>
          <t>秦雯</t>
        </is>
      </c>
      <c r="C13" s="58" t="inlineStr">
        <is>
          <t>高三(12)班</t>
        </is>
      </c>
      <c r="D13" s="58" t="n">
        <v>44</v>
      </c>
      <c r="E13" s="58" t="n">
        <v>34</v>
      </c>
      <c r="F13" s="58" t="n">
        <v>78</v>
      </c>
      <c r="G13" s="58" t="n">
        <v>7</v>
      </c>
      <c r="H13" s="58" t="n">
        <v>32</v>
      </c>
      <c r="I13" s="58" t="n">
        <v>30</v>
      </c>
      <c r="J13" s="58" t="n">
        <v>62</v>
      </c>
      <c r="K13" s="58" t="n">
        <v>17</v>
      </c>
      <c r="L13" s="58" t="n">
        <v>20</v>
      </c>
      <c r="M13" s="58" t="n">
        <v>30</v>
      </c>
      <c r="N13" s="58" t="n">
        <v>50</v>
      </c>
      <c r="O13" s="58" t="n">
        <v>49</v>
      </c>
      <c r="P13" s="58" t="n">
        <v>190</v>
      </c>
      <c r="Q13" s="58" t="n">
        <v>19</v>
      </c>
    </row>
    <row r="14" ht="13.5" customHeight="1" s="61">
      <c r="A14" s="58" t="n">
        <v>312012</v>
      </c>
      <c r="B14" s="58" t="inlineStr">
        <is>
          <t>林思敏</t>
        </is>
      </c>
      <c r="C14" s="58" t="inlineStr">
        <is>
          <t>高三(12)班</t>
        </is>
      </c>
      <c r="D14" s="58" t="n">
        <v>40</v>
      </c>
      <c r="E14" s="58" t="n">
        <v>29</v>
      </c>
      <c r="F14" s="58" t="n">
        <v>69</v>
      </c>
      <c r="G14" s="58" t="n">
        <v>40</v>
      </c>
      <c r="H14" s="58" t="n">
        <v>16</v>
      </c>
      <c r="I14" s="58" t="n">
        <v>22</v>
      </c>
      <c r="J14" s="58" t="n">
        <v>38</v>
      </c>
      <c r="K14" s="58" t="n">
        <v>112</v>
      </c>
      <c r="L14" s="58" t="n">
        <v>28</v>
      </c>
      <c r="M14" s="58" t="n">
        <v>18</v>
      </c>
      <c r="N14" s="58" t="n">
        <v>46</v>
      </c>
      <c r="O14" s="58" t="n">
        <v>72</v>
      </c>
      <c r="P14" s="58" t="n">
        <v>153</v>
      </c>
      <c r="Q14" s="58" t="n">
        <v>67</v>
      </c>
    </row>
    <row r="15" ht="13.5" customHeight="1" s="61">
      <c r="A15" s="58" t="n">
        <v>312013</v>
      </c>
      <c r="B15" s="58" t="inlineStr">
        <is>
          <t>陈紫嫣</t>
        </is>
      </c>
      <c r="C15" s="58" t="inlineStr">
        <is>
          <t>高三(12)班</t>
        </is>
      </c>
      <c r="D15" s="58" t="n">
        <v>40</v>
      </c>
      <c r="E15" s="58" t="n">
        <v>35</v>
      </c>
      <c r="F15" s="58" t="n">
        <v>75</v>
      </c>
      <c r="G15" s="58" t="n">
        <v>18</v>
      </c>
      <c r="H15" s="58" t="n">
        <v>12</v>
      </c>
      <c r="I15" s="58" t="n">
        <v>28</v>
      </c>
      <c r="J15" s="58" t="n">
        <v>40</v>
      </c>
      <c r="K15" s="58" t="n">
        <v>105</v>
      </c>
      <c r="L15" s="58" t="n">
        <v>32</v>
      </c>
      <c r="M15" s="58" t="n">
        <v>22</v>
      </c>
      <c r="N15" s="58" t="n">
        <v>54</v>
      </c>
      <c r="O15" s="58" t="n">
        <v>34</v>
      </c>
      <c r="P15" s="58" t="n">
        <v>169</v>
      </c>
      <c r="Q15" s="58" t="n">
        <v>46</v>
      </c>
    </row>
    <row r="16" ht="13.5" customHeight="1" s="61">
      <c r="A16" s="58" t="n">
        <v>312014</v>
      </c>
      <c r="B16" s="58" t="inlineStr">
        <is>
          <t>牛巧梅</t>
        </is>
      </c>
      <c r="C16" s="58" t="inlineStr">
        <is>
          <t>高三(12)班</t>
        </is>
      </c>
      <c r="D16" s="58" t="n">
        <v>28</v>
      </c>
      <c r="E16" s="58" t="n">
        <v>33</v>
      </c>
      <c r="F16" s="58" t="n">
        <v>61</v>
      </c>
      <c r="G16" s="58" t="n">
        <v>61</v>
      </c>
      <c r="H16" s="58" t="n">
        <v>24</v>
      </c>
      <c r="I16" s="58" t="n">
        <v>20</v>
      </c>
      <c r="J16" s="58" t="n">
        <v>44</v>
      </c>
      <c r="K16" s="58" t="n">
        <v>82</v>
      </c>
      <c r="L16" s="58" t="n">
        <v>24</v>
      </c>
      <c r="M16" s="58" t="n">
        <v>24</v>
      </c>
      <c r="N16" s="58" t="n">
        <v>48</v>
      </c>
      <c r="O16" s="58" t="n">
        <v>61</v>
      </c>
      <c r="P16" s="58" t="n">
        <v>153</v>
      </c>
      <c r="Q16" s="58" t="n">
        <v>67</v>
      </c>
    </row>
    <row r="17" ht="13.5" customHeight="1" s="61">
      <c r="A17" s="58" t="n">
        <v>312015</v>
      </c>
      <c r="B17" s="58" t="inlineStr">
        <is>
          <t>张思琴</t>
        </is>
      </c>
      <c r="C17" s="58" t="inlineStr">
        <is>
          <t>高三(12)班</t>
        </is>
      </c>
      <c r="D17" s="58" t="n">
        <v>36</v>
      </c>
      <c r="E17" s="58" t="n">
        <v>34</v>
      </c>
      <c r="F17" s="58" t="n">
        <v>70</v>
      </c>
      <c r="G17" s="58" t="n">
        <v>38</v>
      </c>
      <c r="H17" s="58" t="n">
        <v>48</v>
      </c>
      <c r="I17" s="58" t="n">
        <v>36</v>
      </c>
      <c r="J17" s="58" t="n">
        <v>84</v>
      </c>
      <c r="K17" s="58" t="n">
        <v>1</v>
      </c>
      <c r="L17" s="58" t="n">
        <v>24</v>
      </c>
      <c r="M17" s="58" t="n">
        <v>24</v>
      </c>
      <c r="N17" s="58" t="n">
        <v>48</v>
      </c>
      <c r="O17" s="58" t="n">
        <v>61</v>
      </c>
      <c r="P17" s="58" t="n">
        <v>202</v>
      </c>
      <c r="Q17" s="58" t="n">
        <v>7</v>
      </c>
    </row>
    <row r="18" ht="13.5" customHeight="1" s="61">
      <c r="A18" s="58" t="n">
        <v>312016</v>
      </c>
      <c r="B18" s="58" t="inlineStr">
        <is>
          <t>张曼</t>
        </is>
      </c>
      <c r="C18" s="58" t="inlineStr">
        <is>
          <t>高三(12)班</t>
        </is>
      </c>
      <c r="D18" s="58" t="n">
        <v>36</v>
      </c>
      <c r="E18" s="58" t="n">
        <v>33</v>
      </c>
      <c r="F18" s="58" t="n">
        <v>69</v>
      </c>
      <c r="G18" s="58" t="n">
        <v>40</v>
      </c>
      <c r="H18" s="58" t="n">
        <v>28</v>
      </c>
      <c r="I18" s="58" t="n">
        <v>27</v>
      </c>
      <c r="J18" s="58" t="n">
        <v>55</v>
      </c>
      <c r="K18" s="58" t="n">
        <v>43</v>
      </c>
      <c r="L18" s="58" t="n">
        <v>28</v>
      </c>
      <c r="M18" s="58" t="n">
        <v>24</v>
      </c>
      <c r="N18" s="58" t="n">
        <v>52</v>
      </c>
      <c r="O18" s="58" t="n">
        <v>43</v>
      </c>
      <c r="P18" s="58" t="n">
        <v>176</v>
      </c>
      <c r="Q18" s="58" t="n">
        <v>36</v>
      </c>
    </row>
    <row r="19" ht="13.5" customHeight="1" s="61">
      <c r="A19" s="58" t="n">
        <v>312017</v>
      </c>
      <c r="B19" s="58" t="inlineStr">
        <is>
          <t>方欣</t>
        </is>
      </c>
      <c r="C19" s="58" t="inlineStr">
        <is>
          <t>高三(12)班</t>
        </is>
      </c>
      <c r="D19" s="58" t="n">
        <v>40</v>
      </c>
      <c r="E19" s="58" t="n">
        <v>24</v>
      </c>
      <c r="F19" s="58" t="n">
        <v>64</v>
      </c>
      <c r="G19" s="58" t="n">
        <v>54</v>
      </c>
      <c r="H19" s="58" t="n">
        <v>12</v>
      </c>
      <c r="I19" s="58" t="n">
        <v>20</v>
      </c>
      <c r="J19" s="58" t="n">
        <v>32</v>
      </c>
      <c r="K19" s="58" t="n">
        <v>130</v>
      </c>
      <c r="L19" s="58" t="n">
        <v>24</v>
      </c>
      <c r="M19" s="58" t="n">
        <v>36</v>
      </c>
      <c r="N19" s="58" t="n">
        <v>60</v>
      </c>
      <c r="O19" s="58" t="n">
        <v>18</v>
      </c>
      <c r="P19" s="58" t="n">
        <v>156</v>
      </c>
      <c r="Q19" s="58" t="n">
        <v>62</v>
      </c>
    </row>
    <row r="20" ht="13.5" customHeight="1" s="61">
      <c r="A20" s="58" t="n">
        <v>312018</v>
      </c>
      <c r="B20" s="58" t="inlineStr">
        <is>
          <t>周梦</t>
        </is>
      </c>
      <c r="C20" s="58" t="inlineStr">
        <is>
          <t>高三(12)班</t>
        </is>
      </c>
      <c r="D20" s="58" t="n">
        <v>40</v>
      </c>
      <c r="E20" s="58" t="n">
        <v>33</v>
      </c>
      <c r="F20" s="58" t="n">
        <v>73</v>
      </c>
      <c r="G20" s="58" t="n">
        <v>22</v>
      </c>
      <c r="H20" s="58" t="n">
        <v>24</v>
      </c>
      <c r="I20" s="58" t="n">
        <v>12</v>
      </c>
      <c r="J20" s="58" t="n">
        <v>36</v>
      </c>
      <c r="K20" s="58" t="n">
        <v>120</v>
      </c>
      <c r="L20" s="58" t="n">
        <v>28</v>
      </c>
      <c r="M20" s="58" t="n">
        <v>28</v>
      </c>
      <c r="N20" s="58" t="n">
        <v>56</v>
      </c>
      <c r="O20" s="58" t="n">
        <v>29</v>
      </c>
      <c r="P20" s="58" t="n">
        <v>165</v>
      </c>
      <c r="Q20" s="58" t="n">
        <v>52</v>
      </c>
    </row>
    <row r="21" ht="13.5" customHeight="1" s="61">
      <c r="A21" s="58" t="n">
        <v>312019</v>
      </c>
      <c r="B21" s="58" t="inlineStr">
        <is>
          <t>程丽萍</t>
        </is>
      </c>
      <c r="C21" s="58" t="inlineStr">
        <is>
          <t>高三(12)班</t>
        </is>
      </c>
      <c r="D21" s="58" t="n">
        <v>44</v>
      </c>
      <c r="E21" s="58" t="n">
        <v>41</v>
      </c>
      <c r="F21" s="58" t="n">
        <v>85</v>
      </c>
      <c r="G21" s="58" t="n">
        <v>1</v>
      </c>
      <c r="H21" s="58" t="n">
        <v>28</v>
      </c>
      <c r="I21" s="58" t="n">
        <v>29</v>
      </c>
      <c r="J21" s="58" t="n">
        <v>57</v>
      </c>
      <c r="K21" s="58" t="n">
        <v>34</v>
      </c>
      <c r="L21" s="58" t="n">
        <v>16</v>
      </c>
      <c r="M21" s="58" t="n">
        <v>24</v>
      </c>
      <c r="N21" s="58" t="n">
        <v>40</v>
      </c>
      <c r="O21" s="58" t="n">
        <v>94</v>
      </c>
      <c r="P21" s="58" t="n">
        <v>182</v>
      </c>
      <c r="Q21" s="58" t="n">
        <v>29</v>
      </c>
    </row>
    <row r="22" ht="13.5" customHeight="1" s="61">
      <c r="A22" s="58" t="n">
        <v>312020</v>
      </c>
      <c r="B22" s="58" t="inlineStr">
        <is>
          <t>成欢</t>
        </is>
      </c>
      <c r="C22" s="58" t="inlineStr">
        <is>
          <t>高三(12)班</t>
        </is>
      </c>
      <c r="D22" s="58" t="n">
        <v>36</v>
      </c>
      <c r="E22" s="58" t="n">
        <v>30</v>
      </c>
      <c r="F22" s="58" t="n">
        <v>66</v>
      </c>
      <c r="G22" s="58" t="n">
        <v>49</v>
      </c>
      <c r="H22" s="58" t="n">
        <v>36</v>
      </c>
      <c r="I22" s="58" t="n">
        <v>31</v>
      </c>
      <c r="J22" s="58" t="n">
        <v>67</v>
      </c>
      <c r="K22" s="58" t="n">
        <v>7</v>
      </c>
      <c r="L22" s="58" t="n">
        <v>28</v>
      </c>
      <c r="M22" s="58" t="n">
        <v>20</v>
      </c>
      <c r="N22" s="58" t="n">
        <v>48</v>
      </c>
      <c r="O22" s="58" t="n">
        <v>61</v>
      </c>
      <c r="P22" s="58" t="n">
        <v>181</v>
      </c>
      <c r="Q22" s="58" t="n">
        <v>30</v>
      </c>
    </row>
    <row r="23" ht="13.5" customHeight="1" s="61">
      <c r="A23" s="58" t="n">
        <v>312021</v>
      </c>
      <c r="B23" s="58" t="inlineStr">
        <is>
          <t>杨志</t>
        </is>
      </c>
      <c r="C23" s="58" t="inlineStr">
        <is>
          <t>高三(12)班</t>
        </is>
      </c>
      <c r="D23" s="58" t="n">
        <v>44</v>
      </c>
      <c r="E23" s="58" t="n">
        <v>33</v>
      </c>
      <c r="F23" s="58" t="n">
        <v>77</v>
      </c>
      <c r="G23" s="58" t="n">
        <v>12</v>
      </c>
      <c r="H23" s="58" t="n">
        <v>24</v>
      </c>
      <c r="I23" s="58" t="n">
        <v>13</v>
      </c>
      <c r="J23" s="58" t="n">
        <v>37</v>
      </c>
      <c r="K23" s="58" t="n">
        <v>116</v>
      </c>
      <c r="L23" s="58" t="n">
        <v>24</v>
      </c>
      <c r="M23" s="58" t="n">
        <v>26</v>
      </c>
      <c r="N23" s="58" t="n">
        <v>50</v>
      </c>
      <c r="O23" s="58" t="n">
        <v>49</v>
      </c>
      <c r="P23" s="58" t="n">
        <v>164</v>
      </c>
      <c r="Q23" s="58" t="n">
        <v>54</v>
      </c>
    </row>
    <row r="24" ht="13.5" customHeight="1" s="61">
      <c r="A24" s="58" t="n">
        <v>312022</v>
      </c>
      <c r="B24" s="58" t="inlineStr">
        <is>
          <t>姚雯</t>
        </is>
      </c>
      <c r="C24" s="58" t="inlineStr">
        <is>
          <t>高三(12)班</t>
        </is>
      </c>
      <c r="D24" s="58" t="n">
        <v>24</v>
      </c>
      <c r="E24" s="58" t="n">
        <v>20</v>
      </c>
      <c r="F24" s="58" t="n">
        <v>44</v>
      </c>
      <c r="G24" s="58" t="n">
        <v>104</v>
      </c>
      <c r="H24" s="58" t="n">
        <v>24</v>
      </c>
      <c r="I24" s="58" t="n">
        <v>19</v>
      </c>
      <c r="J24" s="58" t="n">
        <v>43</v>
      </c>
      <c r="K24" s="58" t="n">
        <v>85</v>
      </c>
      <c r="L24" s="58" t="n">
        <v>36</v>
      </c>
      <c r="M24" s="58" t="n">
        <v>24</v>
      </c>
      <c r="N24" s="58" t="n">
        <v>60</v>
      </c>
      <c r="O24" s="58" t="n">
        <v>18</v>
      </c>
      <c r="P24" s="58" t="n">
        <v>147</v>
      </c>
      <c r="Q24" s="58" t="n">
        <v>78</v>
      </c>
    </row>
    <row r="25" ht="13.5" customHeight="1" s="61">
      <c r="A25" s="58" t="n">
        <v>312023</v>
      </c>
      <c r="B25" s="58" t="inlineStr">
        <is>
          <t>陈楠</t>
        </is>
      </c>
      <c r="C25" s="58" t="inlineStr">
        <is>
          <t>高三(12)班</t>
        </is>
      </c>
      <c r="D25" s="58" t="n">
        <v>28</v>
      </c>
      <c r="E25" s="58" t="n">
        <v>37</v>
      </c>
      <c r="F25" s="58" t="n">
        <v>65</v>
      </c>
      <c r="G25" s="58" t="n">
        <v>52</v>
      </c>
      <c r="H25" s="58" t="n">
        <v>16</v>
      </c>
      <c r="I25" s="58" t="n">
        <v>21</v>
      </c>
      <c r="J25" s="58" t="n">
        <v>37</v>
      </c>
      <c r="K25" s="58" t="n">
        <v>116</v>
      </c>
      <c r="L25" s="58" t="n">
        <v>16</v>
      </c>
      <c r="M25" s="58" t="n">
        <v>20</v>
      </c>
      <c r="N25" s="58" t="n">
        <v>36</v>
      </c>
      <c r="O25" s="58" t="n">
        <v>114</v>
      </c>
      <c r="P25" s="58" t="n">
        <v>138</v>
      </c>
      <c r="Q25" s="58" t="n">
        <v>88</v>
      </c>
    </row>
    <row r="26" ht="13.5" customHeight="1" s="61">
      <c r="A26" s="58" t="n">
        <v>312025</v>
      </c>
      <c r="B26" s="58" t="inlineStr">
        <is>
          <t>刘鑫林</t>
        </is>
      </c>
      <c r="C26" s="58" t="inlineStr">
        <is>
          <t>高三(12)班</t>
        </is>
      </c>
      <c r="D26" s="58" t="n">
        <v>36</v>
      </c>
      <c r="E26" s="58" t="n">
        <v>33</v>
      </c>
      <c r="F26" s="58" t="n">
        <v>69</v>
      </c>
      <c r="G26" s="58" t="n">
        <v>40</v>
      </c>
      <c r="H26" s="58" t="n">
        <v>32</v>
      </c>
      <c r="I26" s="58" t="n">
        <v>33</v>
      </c>
      <c r="J26" s="58" t="n">
        <v>65</v>
      </c>
      <c r="K26" s="58" t="n">
        <v>10</v>
      </c>
      <c r="L26" s="58" t="n">
        <v>20</v>
      </c>
      <c r="M26" s="58" t="n">
        <v>34</v>
      </c>
      <c r="N26" s="58" t="n">
        <v>54</v>
      </c>
      <c r="O26" s="58" t="n">
        <v>34</v>
      </c>
      <c r="P26" s="58" t="n">
        <v>188</v>
      </c>
      <c r="Q26" s="58" t="n">
        <v>24</v>
      </c>
    </row>
    <row r="27" ht="13.5" customHeight="1" s="61">
      <c r="A27" s="58" t="n">
        <v>312026</v>
      </c>
      <c r="B27" s="58" t="inlineStr">
        <is>
          <t>李思琴</t>
        </is>
      </c>
      <c r="C27" s="58" t="inlineStr">
        <is>
          <t>高三(12)班</t>
        </is>
      </c>
      <c r="D27" s="58" t="n">
        <v>36</v>
      </c>
      <c r="E27" s="58" t="n">
        <v>36</v>
      </c>
      <c r="F27" s="58" t="n">
        <v>72</v>
      </c>
      <c r="G27" s="58" t="n">
        <v>27</v>
      </c>
      <c r="H27" s="58" t="n">
        <v>8</v>
      </c>
      <c r="I27" s="58" t="n">
        <v>34</v>
      </c>
      <c r="J27" s="58" t="n">
        <v>42</v>
      </c>
      <c r="K27" s="58" t="n">
        <v>93</v>
      </c>
      <c r="L27" s="58" t="n">
        <v>24</v>
      </c>
      <c r="M27" s="58" t="n">
        <v>12</v>
      </c>
      <c r="N27" s="58" t="n">
        <v>36</v>
      </c>
      <c r="O27" s="58" t="n">
        <v>114</v>
      </c>
      <c r="P27" s="58" t="n">
        <v>150</v>
      </c>
      <c r="Q27" s="58" t="n">
        <v>73</v>
      </c>
    </row>
    <row r="28" ht="13.5" customHeight="1" s="61">
      <c r="A28" s="58" t="n">
        <v>312027</v>
      </c>
      <c r="B28" s="58" t="inlineStr">
        <is>
          <t>杨子坤</t>
        </is>
      </c>
      <c r="C28" s="58" t="inlineStr">
        <is>
          <t>高三(12)班</t>
        </is>
      </c>
      <c r="D28" s="58" t="n">
        <v>28</v>
      </c>
      <c r="E28" s="58" t="n">
        <v>10</v>
      </c>
      <c r="F28" s="58" t="n">
        <v>38</v>
      </c>
      <c r="G28" s="58" t="n">
        <v>117</v>
      </c>
      <c r="H28" s="58" t="n">
        <v>20</v>
      </c>
      <c r="I28" s="58" t="n">
        <v>25</v>
      </c>
      <c r="J28" s="58" t="n">
        <v>45</v>
      </c>
      <c r="K28" s="58" t="n">
        <v>76</v>
      </c>
      <c r="L28" s="58" t="n">
        <v>28</v>
      </c>
      <c r="M28" s="58" t="n">
        <v>24</v>
      </c>
      <c r="N28" s="58" t="n">
        <v>52</v>
      </c>
      <c r="O28" s="58" t="n">
        <v>43</v>
      </c>
      <c r="P28" s="58" t="n">
        <v>135</v>
      </c>
      <c r="Q28" s="58" t="n">
        <v>93</v>
      </c>
    </row>
    <row r="29" ht="13.5" customHeight="1" s="61">
      <c r="A29" s="58" t="n">
        <v>312028</v>
      </c>
      <c r="B29" s="58" t="inlineStr">
        <is>
          <t>胡正文</t>
        </is>
      </c>
      <c r="C29" s="58" t="inlineStr">
        <is>
          <t>高三(12)班</t>
        </is>
      </c>
      <c r="D29" s="58" t="n">
        <v>36</v>
      </c>
      <c r="E29" s="58" t="n">
        <v>27</v>
      </c>
      <c r="F29" s="58" t="n">
        <v>63</v>
      </c>
      <c r="G29" s="58" t="n">
        <v>58</v>
      </c>
      <c r="H29" s="58" t="n">
        <v>20</v>
      </c>
      <c r="I29" s="58" t="n">
        <v>31</v>
      </c>
      <c r="J29" s="58" t="n">
        <v>51</v>
      </c>
      <c r="K29" s="58" t="n">
        <v>59</v>
      </c>
      <c r="L29" s="58" t="n">
        <v>20</v>
      </c>
      <c r="M29" s="58" t="n">
        <v>20</v>
      </c>
      <c r="N29" s="58" t="n">
        <v>40</v>
      </c>
      <c r="O29" s="58" t="n">
        <v>94</v>
      </c>
      <c r="P29" s="58" t="n">
        <v>154</v>
      </c>
      <c r="Q29" s="58" t="n">
        <v>65</v>
      </c>
    </row>
    <row r="30" ht="13.5" customHeight="1" s="61">
      <c r="A30" s="58" t="n">
        <v>312029</v>
      </c>
      <c r="B30" s="58" t="inlineStr">
        <is>
          <t>白易鹏</t>
        </is>
      </c>
      <c r="C30" s="58" t="inlineStr">
        <is>
          <t>高三(12)班</t>
        </is>
      </c>
      <c r="D30" s="58" t="n">
        <v>32</v>
      </c>
      <c r="E30" s="58" t="n">
        <v>27</v>
      </c>
      <c r="F30" s="58" t="n">
        <v>59</v>
      </c>
      <c r="G30" s="58" t="n">
        <v>70</v>
      </c>
      <c r="H30" s="58" t="n">
        <v>12</v>
      </c>
      <c r="I30" s="58" t="n">
        <v>11</v>
      </c>
      <c r="J30" s="58" t="n">
        <v>23</v>
      </c>
      <c r="K30" s="58" t="n">
        <v>143</v>
      </c>
      <c r="L30" s="58" t="n">
        <v>24</v>
      </c>
      <c r="M30" s="58" t="n">
        <v>34</v>
      </c>
      <c r="N30" s="58" t="n">
        <v>58</v>
      </c>
      <c r="O30" s="58" t="n">
        <v>26</v>
      </c>
      <c r="P30" s="58" t="n">
        <v>140</v>
      </c>
      <c r="Q30" s="58" t="n">
        <v>87</v>
      </c>
    </row>
    <row r="31" ht="13.5" customHeight="1" s="61">
      <c r="A31" s="58" t="n">
        <v>312030</v>
      </c>
      <c r="B31" s="58" t="inlineStr">
        <is>
          <t>陈洛鹏</t>
        </is>
      </c>
      <c r="C31" s="58" t="inlineStr">
        <is>
          <t>高三(12)班</t>
        </is>
      </c>
      <c r="D31" s="58" t="n">
        <v>28</v>
      </c>
      <c r="E31" s="58" t="n">
        <v>20</v>
      </c>
      <c r="F31" s="58" t="n">
        <v>48</v>
      </c>
      <c r="G31" s="58" t="n">
        <v>98</v>
      </c>
      <c r="H31" s="58" t="n">
        <v>20</v>
      </c>
      <c r="I31" s="58" t="n">
        <v>17</v>
      </c>
      <c r="J31" s="58" t="n">
        <v>37</v>
      </c>
      <c r="K31" s="58" t="n">
        <v>116</v>
      </c>
      <c r="L31" s="58" t="n">
        <v>24</v>
      </c>
      <c r="M31" s="58" t="n">
        <v>22</v>
      </c>
      <c r="N31" s="58" t="n">
        <v>46</v>
      </c>
      <c r="O31" s="58" t="n">
        <v>72</v>
      </c>
      <c r="P31" s="58" t="n">
        <v>131</v>
      </c>
      <c r="Q31" s="58" t="n">
        <v>98</v>
      </c>
    </row>
    <row r="32" ht="13.5" customHeight="1" s="61">
      <c r="A32" s="58" t="n">
        <v>312031</v>
      </c>
      <c r="B32" s="58" t="inlineStr">
        <is>
          <t>余晨妍</t>
        </is>
      </c>
      <c r="C32" s="58" t="inlineStr">
        <is>
          <t>高三(12)班</t>
        </is>
      </c>
      <c r="D32" s="58" t="n">
        <v>24</v>
      </c>
      <c r="E32" s="58" t="n">
        <v>32</v>
      </c>
      <c r="F32" s="58" t="n">
        <v>56</v>
      </c>
      <c r="G32" s="58" t="n">
        <v>76</v>
      </c>
      <c r="H32" s="58" t="n">
        <v>20</v>
      </c>
      <c r="I32" s="58" t="n">
        <v>22</v>
      </c>
      <c r="J32" s="58" t="n">
        <v>42</v>
      </c>
      <c r="K32" s="58" t="n">
        <v>93</v>
      </c>
      <c r="L32" s="58" t="n">
        <v>24</v>
      </c>
      <c r="M32" s="58" t="n">
        <v>20</v>
      </c>
      <c r="N32" s="58" t="n">
        <v>44</v>
      </c>
      <c r="O32" s="58" t="n">
        <v>79</v>
      </c>
      <c r="P32" s="58" t="n">
        <v>142</v>
      </c>
      <c r="Q32" s="58" t="n">
        <v>84</v>
      </c>
    </row>
    <row r="33" ht="13.5" customHeight="1" s="61">
      <c r="A33" s="58" t="n">
        <v>312032</v>
      </c>
      <c r="B33" s="58" t="inlineStr">
        <is>
          <t>宋欣怡</t>
        </is>
      </c>
      <c r="C33" s="58" t="inlineStr">
        <is>
          <t>高三(12)班</t>
        </is>
      </c>
      <c r="D33" s="58" t="n">
        <v>24</v>
      </c>
      <c r="E33" s="58" t="n">
        <v>25</v>
      </c>
      <c r="F33" s="58" t="n">
        <v>49</v>
      </c>
      <c r="G33" s="58" t="n">
        <v>91</v>
      </c>
      <c r="H33" s="58" t="n">
        <v>20</v>
      </c>
      <c r="I33" s="58" t="n">
        <v>11</v>
      </c>
      <c r="J33" s="58" t="n">
        <v>31</v>
      </c>
      <c r="K33" s="58" t="n">
        <v>132</v>
      </c>
      <c r="L33" s="58" t="n">
        <v>20</v>
      </c>
      <c r="M33" s="58" t="n">
        <v>16</v>
      </c>
      <c r="N33" s="58" t="n">
        <v>36</v>
      </c>
      <c r="O33" s="58" t="n">
        <v>114</v>
      </c>
      <c r="P33" s="58" t="n">
        <v>116</v>
      </c>
      <c r="Q33" s="58" t="n">
        <v>119</v>
      </c>
    </row>
    <row r="34" ht="13.5" customHeight="1" s="61">
      <c r="A34" s="58" t="n">
        <v>312033</v>
      </c>
      <c r="B34" s="58" t="inlineStr">
        <is>
          <t>戴天奇</t>
        </is>
      </c>
      <c r="C34" s="58" t="inlineStr">
        <is>
          <t>高三(12)班</t>
        </is>
      </c>
      <c r="D34" s="58" t="n">
        <v>32</v>
      </c>
      <c r="E34" s="58" t="n">
        <v>26</v>
      </c>
      <c r="F34" s="58" t="n">
        <v>58</v>
      </c>
      <c r="G34" s="58" t="n">
        <v>73</v>
      </c>
      <c r="H34" s="58" t="n">
        <v>16</v>
      </c>
      <c r="I34" s="58" t="n">
        <v>21</v>
      </c>
      <c r="J34" s="58" t="n">
        <v>37</v>
      </c>
      <c r="K34" s="58" t="n">
        <v>116</v>
      </c>
      <c r="L34" s="58" t="n">
        <v>20</v>
      </c>
      <c r="M34" s="58" t="n">
        <v>12</v>
      </c>
      <c r="N34" s="58" t="n">
        <v>32</v>
      </c>
      <c r="O34" s="58" t="n">
        <v>132</v>
      </c>
      <c r="P34" s="58" t="n">
        <v>127</v>
      </c>
      <c r="Q34" s="58" t="n">
        <v>104</v>
      </c>
    </row>
    <row r="35" ht="13.5" customHeight="1" s="61">
      <c r="A35" s="58" t="n">
        <v>312034</v>
      </c>
      <c r="B35" s="58" t="inlineStr">
        <is>
          <t>程琳丽</t>
        </is>
      </c>
      <c r="C35" s="58" t="inlineStr">
        <is>
          <t>高三(12)班</t>
        </is>
      </c>
      <c r="D35" s="58" t="n">
        <v>32</v>
      </c>
      <c r="E35" s="58" t="n">
        <v>34</v>
      </c>
      <c r="F35" s="58" t="n">
        <v>66</v>
      </c>
      <c r="G35" s="58" t="n">
        <v>49</v>
      </c>
      <c r="H35" s="58" t="n">
        <v>36</v>
      </c>
      <c r="I35" s="58" t="n">
        <v>23</v>
      </c>
      <c r="J35" s="58" t="n">
        <v>59</v>
      </c>
      <c r="K35" s="58" t="n">
        <v>25</v>
      </c>
      <c r="L35" s="58" t="n">
        <v>32</v>
      </c>
      <c r="M35" s="58" t="n">
        <v>22</v>
      </c>
      <c r="N35" s="58" t="n">
        <v>54</v>
      </c>
      <c r="O35" s="58" t="n">
        <v>34</v>
      </c>
      <c r="P35" s="58" t="n">
        <v>179</v>
      </c>
      <c r="Q35" s="58" t="n">
        <v>33</v>
      </c>
    </row>
    <row r="36" ht="13.5" customHeight="1" s="61">
      <c r="A36" s="58" t="n">
        <v>312035</v>
      </c>
      <c r="B36" s="58" t="inlineStr">
        <is>
          <t>欧阳倩</t>
        </is>
      </c>
      <c r="C36" s="58" t="inlineStr">
        <is>
          <t>高三(12)班</t>
        </is>
      </c>
      <c r="D36" s="58" t="n">
        <v>36</v>
      </c>
      <c r="E36" s="58" t="n">
        <v>35</v>
      </c>
      <c r="F36" s="58" t="n">
        <v>71</v>
      </c>
      <c r="G36" s="58" t="n">
        <v>32</v>
      </c>
      <c r="H36" s="58" t="n">
        <v>28</v>
      </c>
      <c r="I36" s="58" t="n">
        <v>34</v>
      </c>
      <c r="J36" s="58" t="n">
        <v>62</v>
      </c>
      <c r="K36" s="58" t="n">
        <v>17</v>
      </c>
      <c r="L36" s="58" t="n">
        <v>36</v>
      </c>
      <c r="M36" s="58" t="n">
        <v>28</v>
      </c>
      <c r="N36" s="58" t="n">
        <v>64</v>
      </c>
      <c r="O36" s="58" t="n">
        <v>10</v>
      </c>
      <c r="P36" s="58" t="n">
        <v>197</v>
      </c>
      <c r="Q36" s="58" t="n">
        <v>9</v>
      </c>
    </row>
    <row r="37" ht="13.5" customHeight="1" s="61">
      <c r="A37" s="58" t="n">
        <v>313001</v>
      </c>
      <c r="B37" s="58" t="inlineStr">
        <is>
          <t>孙瑞敏</t>
        </is>
      </c>
      <c r="C37" s="58" t="inlineStr">
        <is>
          <t>高三(13)班</t>
        </is>
      </c>
      <c r="D37" s="58" t="n">
        <v>48</v>
      </c>
      <c r="E37" s="58" t="n">
        <v>37</v>
      </c>
      <c r="F37" s="58" t="n">
        <v>85</v>
      </c>
      <c r="G37" s="58" t="n">
        <v>1</v>
      </c>
      <c r="H37" s="58" t="n">
        <v>24</v>
      </c>
      <c r="I37" s="58" t="n">
        <v>29</v>
      </c>
      <c r="J37" s="58" t="n">
        <v>53</v>
      </c>
      <c r="K37" s="58" t="n">
        <v>50</v>
      </c>
      <c r="L37" s="58" t="n">
        <v>40</v>
      </c>
      <c r="M37" s="58" t="n">
        <v>20</v>
      </c>
      <c r="N37" s="58" t="n">
        <v>60</v>
      </c>
      <c r="O37" s="58" t="n">
        <v>18</v>
      </c>
      <c r="P37" s="58" t="n">
        <v>198</v>
      </c>
      <c r="Q37" s="58" t="n">
        <v>8</v>
      </c>
    </row>
    <row r="38" ht="13.5" customHeight="1" s="61">
      <c r="A38" s="58" t="n">
        <v>313002</v>
      </c>
      <c r="B38" s="58" t="inlineStr">
        <is>
          <t>陈晓敏</t>
        </is>
      </c>
      <c r="C38" s="58" t="inlineStr">
        <is>
          <t>高三(13)班</t>
        </is>
      </c>
      <c r="D38" s="58" t="n">
        <v>44</v>
      </c>
      <c r="E38" s="58" t="n">
        <v>26</v>
      </c>
      <c r="F38" s="58" t="n">
        <v>70</v>
      </c>
      <c r="G38" s="58" t="n">
        <v>38</v>
      </c>
      <c r="H38" s="58" t="n">
        <v>28</v>
      </c>
      <c r="I38" s="58" t="n">
        <v>36</v>
      </c>
      <c r="J38" s="58" t="n">
        <v>64</v>
      </c>
      <c r="K38" s="58" t="n">
        <v>13</v>
      </c>
      <c r="L38" s="58" t="n">
        <v>32</v>
      </c>
      <c r="M38" s="58" t="n">
        <v>28</v>
      </c>
      <c r="N38" s="58" t="n">
        <v>60</v>
      </c>
      <c r="O38" s="58" t="n">
        <v>18</v>
      </c>
      <c r="P38" s="58" t="n">
        <v>194</v>
      </c>
      <c r="Q38" s="58" t="n">
        <v>12</v>
      </c>
    </row>
    <row r="39" ht="13.5" customHeight="1" s="61">
      <c r="A39" s="58" t="n">
        <v>313003</v>
      </c>
      <c r="B39" s="58" t="inlineStr">
        <is>
          <t>张辰鑫</t>
        </is>
      </c>
      <c r="C39" s="58" t="inlineStr">
        <is>
          <t>高三(13)班</t>
        </is>
      </c>
      <c r="D39" s="58" t="n">
        <v>44</v>
      </c>
      <c r="E39" s="58" t="n">
        <v>39</v>
      </c>
      <c r="F39" s="58" t="n">
        <v>83</v>
      </c>
      <c r="G39" s="58" t="n">
        <v>3</v>
      </c>
      <c r="H39" s="58" t="n">
        <v>24</v>
      </c>
      <c r="I39" s="58" t="n">
        <v>36</v>
      </c>
      <c r="J39" s="58" t="n">
        <v>60</v>
      </c>
      <c r="K39" s="58" t="n">
        <v>23</v>
      </c>
      <c r="L39" s="58" t="n">
        <v>28</v>
      </c>
      <c r="M39" s="58" t="n">
        <v>26</v>
      </c>
      <c r="N39" s="58" t="n">
        <v>54</v>
      </c>
      <c r="O39" s="58" t="n">
        <v>34</v>
      </c>
      <c r="P39" s="58" t="n">
        <v>197</v>
      </c>
      <c r="Q39" s="58" t="n">
        <v>9</v>
      </c>
    </row>
    <row r="40" ht="13.5" customHeight="1" s="61">
      <c r="A40" s="58" t="n">
        <v>313004</v>
      </c>
      <c r="B40" s="58" t="inlineStr">
        <is>
          <t>徐卓凡</t>
        </is>
      </c>
      <c r="C40" s="58" t="inlineStr">
        <is>
          <t>高三(13)班</t>
        </is>
      </c>
      <c r="D40" s="58" t="n">
        <v>40</v>
      </c>
      <c r="E40" s="58" t="n">
        <v>33</v>
      </c>
      <c r="F40" s="58" t="n">
        <v>73</v>
      </c>
      <c r="G40" s="58" t="n">
        <v>22</v>
      </c>
      <c r="H40" s="58" t="n">
        <v>28</v>
      </c>
      <c r="I40" s="58" t="n">
        <v>29</v>
      </c>
      <c r="J40" s="58" t="n">
        <v>57</v>
      </c>
      <c r="K40" s="58" t="n">
        <v>34</v>
      </c>
      <c r="L40" s="58" t="n">
        <v>28</v>
      </c>
      <c r="M40" s="58" t="n">
        <v>26</v>
      </c>
      <c r="N40" s="58" t="n">
        <v>54</v>
      </c>
      <c r="O40" s="58" t="n">
        <v>34</v>
      </c>
      <c r="P40" s="58" t="n">
        <v>184</v>
      </c>
      <c r="Q40" s="58" t="n">
        <v>25</v>
      </c>
    </row>
    <row r="41" ht="13.5" customHeight="1" s="61">
      <c r="A41" s="58" t="n">
        <v>313005</v>
      </c>
      <c r="B41" s="58" t="inlineStr">
        <is>
          <t>蔡卓琰</t>
        </is>
      </c>
      <c r="C41" s="58" t="inlineStr">
        <is>
          <t>高三(13)班</t>
        </is>
      </c>
      <c r="D41" s="58" t="n">
        <v>32</v>
      </c>
      <c r="E41" s="58" t="n">
        <v>36</v>
      </c>
      <c r="F41" s="58" t="n">
        <v>68</v>
      </c>
      <c r="G41" s="58" t="n">
        <v>46</v>
      </c>
      <c r="H41" s="58" t="n">
        <v>32</v>
      </c>
      <c r="I41" s="58" t="n">
        <v>27</v>
      </c>
      <c r="J41" s="58" t="n">
        <v>59</v>
      </c>
      <c r="K41" s="58" t="n">
        <v>25</v>
      </c>
      <c r="L41" s="58" t="n">
        <v>24</v>
      </c>
      <c r="M41" s="58" t="n">
        <v>16</v>
      </c>
      <c r="N41" s="58" t="n">
        <v>40</v>
      </c>
      <c r="O41" s="58" t="n">
        <v>94</v>
      </c>
      <c r="P41" s="58" t="n">
        <v>167</v>
      </c>
      <c r="Q41" s="58" t="n">
        <v>49</v>
      </c>
    </row>
    <row r="42" ht="13.5" customHeight="1" s="61">
      <c r="A42" s="58" t="n">
        <v>313006</v>
      </c>
      <c r="B42" s="58" t="inlineStr">
        <is>
          <t>项成迁</t>
        </is>
      </c>
      <c r="C42" s="58" t="inlineStr">
        <is>
          <t>高三(13)班</t>
        </is>
      </c>
      <c r="D42" s="58" t="n">
        <v>40</v>
      </c>
      <c r="E42" s="58" t="n">
        <v>35</v>
      </c>
      <c r="F42" s="58" t="n">
        <v>75</v>
      </c>
      <c r="G42" s="58" t="n">
        <v>18</v>
      </c>
      <c r="H42" s="58" t="n">
        <v>24</v>
      </c>
      <c r="I42" s="58" t="n">
        <v>30</v>
      </c>
      <c r="J42" s="58" t="n">
        <v>54</v>
      </c>
      <c r="K42" s="58" t="n">
        <v>46</v>
      </c>
      <c r="L42" s="58" t="n">
        <v>32</v>
      </c>
      <c r="M42" s="58" t="n">
        <v>28</v>
      </c>
      <c r="N42" s="58" t="n">
        <v>60</v>
      </c>
      <c r="O42" s="58" t="n">
        <v>18</v>
      </c>
      <c r="P42" s="58" t="n">
        <v>189</v>
      </c>
      <c r="Q42" s="58" t="n">
        <v>22</v>
      </c>
    </row>
    <row r="43" ht="13.5" customHeight="1" s="61">
      <c r="A43" s="58" t="n">
        <v>313007</v>
      </c>
      <c r="B43" s="58" t="inlineStr">
        <is>
          <t>杨荣荣</t>
        </is>
      </c>
      <c r="C43" s="58" t="inlineStr">
        <is>
          <t>高三(13)班</t>
        </is>
      </c>
      <c r="D43" s="58" t="n">
        <v>32</v>
      </c>
      <c r="E43" s="58" t="n">
        <v>29</v>
      </c>
      <c r="F43" s="58" t="n">
        <v>61</v>
      </c>
      <c r="G43" s="58" t="n">
        <v>61</v>
      </c>
      <c r="H43" s="58" t="n">
        <v>24</v>
      </c>
      <c r="I43" s="58" t="n">
        <v>17</v>
      </c>
      <c r="J43" s="58" t="n">
        <v>41</v>
      </c>
      <c r="K43" s="58" t="n">
        <v>100</v>
      </c>
      <c r="L43" s="58" t="n">
        <v>36</v>
      </c>
      <c r="M43" s="58" t="n">
        <v>30</v>
      </c>
      <c r="N43" s="58" t="n">
        <v>66</v>
      </c>
      <c r="O43" s="58" t="n">
        <v>7</v>
      </c>
      <c r="P43" s="58" t="n">
        <v>168</v>
      </c>
      <c r="Q43" s="58" t="n">
        <v>48</v>
      </c>
    </row>
    <row r="44" ht="13.5" customHeight="1" s="61">
      <c r="A44" s="58" t="n">
        <v>313008</v>
      </c>
      <c r="B44" s="58" t="inlineStr">
        <is>
          <t>季琛</t>
        </is>
      </c>
      <c r="C44" s="58" t="inlineStr">
        <is>
          <t>高三(13)班</t>
        </is>
      </c>
      <c r="D44" s="58" t="n">
        <v>36</v>
      </c>
      <c r="E44" s="58" t="n">
        <v>28</v>
      </c>
      <c r="F44" s="58" t="n">
        <v>64</v>
      </c>
      <c r="G44" s="58" t="n">
        <v>54</v>
      </c>
      <c r="H44" s="58" t="n">
        <v>24</v>
      </c>
      <c r="I44" s="58" t="n">
        <v>25</v>
      </c>
      <c r="J44" s="58" t="n">
        <v>49</v>
      </c>
      <c r="K44" s="58" t="n">
        <v>64</v>
      </c>
      <c r="L44" s="58" t="n">
        <v>36</v>
      </c>
      <c r="M44" s="58" t="n">
        <v>26</v>
      </c>
      <c r="N44" s="58" t="n">
        <v>62</v>
      </c>
      <c r="O44" s="58" t="n">
        <v>12</v>
      </c>
      <c r="P44" s="58" t="n">
        <v>175</v>
      </c>
      <c r="Q44" s="58" t="n">
        <v>37</v>
      </c>
    </row>
    <row r="45" ht="13.5" customHeight="1" s="61">
      <c r="A45" s="58" t="n">
        <v>313009</v>
      </c>
      <c r="B45" s="58" t="inlineStr">
        <is>
          <t>沈贝</t>
        </is>
      </c>
      <c r="C45" s="58" t="inlineStr">
        <is>
          <t>高三(13)班</t>
        </is>
      </c>
      <c r="D45" s="58" t="n">
        <v>36</v>
      </c>
      <c r="E45" s="58" t="n">
        <v>35</v>
      </c>
      <c r="F45" s="58" t="n">
        <v>71</v>
      </c>
      <c r="G45" s="58" t="n">
        <v>32</v>
      </c>
      <c r="H45" s="58" t="n">
        <v>20</v>
      </c>
      <c r="I45" s="58" t="n">
        <v>26</v>
      </c>
      <c r="J45" s="58" t="n">
        <v>46</v>
      </c>
      <c r="K45" s="58" t="n">
        <v>74</v>
      </c>
      <c r="L45" s="58" t="n">
        <v>28</v>
      </c>
      <c r="M45" s="58" t="n">
        <v>22</v>
      </c>
      <c r="N45" s="58" t="n">
        <v>50</v>
      </c>
      <c r="O45" s="58" t="n">
        <v>49</v>
      </c>
      <c r="P45" s="58" t="n">
        <v>167</v>
      </c>
      <c r="Q45" s="58" t="n">
        <v>49</v>
      </c>
    </row>
    <row r="46" ht="13.5" customHeight="1" s="61">
      <c r="A46" s="58" t="n">
        <v>313010</v>
      </c>
      <c r="B46" s="58" t="inlineStr">
        <is>
          <t>杨宇博</t>
        </is>
      </c>
      <c r="C46" s="58" t="inlineStr">
        <is>
          <t>高三(13)班</t>
        </is>
      </c>
      <c r="D46" s="58" t="n">
        <v>32</v>
      </c>
      <c r="E46" s="58" t="n">
        <v>29</v>
      </c>
      <c r="F46" s="58" t="n">
        <v>61</v>
      </c>
      <c r="G46" s="58" t="n">
        <v>61</v>
      </c>
      <c r="H46" s="58" t="n">
        <v>16</v>
      </c>
      <c r="I46" s="58" t="n">
        <v>25</v>
      </c>
      <c r="J46" s="58" t="n">
        <v>41</v>
      </c>
      <c r="K46" s="58" t="n">
        <v>100</v>
      </c>
      <c r="L46" s="58" t="n">
        <v>20</v>
      </c>
      <c r="M46" s="58" t="n">
        <v>20</v>
      </c>
      <c r="N46" s="58" t="n">
        <v>40</v>
      </c>
      <c r="O46" s="58" t="n">
        <v>94</v>
      </c>
      <c r="P46" s="58" t="n">
        <v>142</v>
      </c>
      <c r="Q46" s="58" t="n">
        <v>84</v>
      </c>
    </row>
    <row r="47" ht="13.5" customHeight="1" s="61">
      <c r="A47" s="58" t="n">
        <v>313011</v>
      </c>
      <c r="B47" s="58" t="inlineStr">
        <is>
          <t>舒晨</t>
        </is>
      </c>
      <c r="C47" s="58" t="inlineStr">
        <is>
          <t>高三(13)班</t>
        </is>
      </c>
      <c r="D47" s="58" t="n">
        <v>44</v>
      </c>
      <c r="E47" s="58" t="n">
        <v>34</v>
      </c>
      <c r="F47" s="58" t="n">
        <v>78</v>
      </c>
      <c r="G47" s="58" t="n">
        <v>7</v>
      </c>
      <c r="H47" s="58" t="n">
        <v>16</v>
      </c>
      <c r="I47" s="58" t="n">
        <v>32</v>
      </c>
      <c r="J47" s="58" t="n">
        <v>48</v>
      </c>
      <c r="K47" s="58" t="n">
        <v>68</v>
      </c>
      <c r="L47" s="58" t="n">
        <v>36</v>
      </c>
      <c r="M47" s="58" t="n">
        <v>30</v>
      </c>
      <c r="N47" s="58" t="n">
        <v>66</v>
      </c>
      <c r="O47" s="58" t="n">
        <v>7</v>
      </c>
      <c r="P47" s="58" t="n">
        <v>192</v>
      </c>
      <c r="Q47" s="58" t="n">
        <v>16</v>
      </c>
    </row>
    <row r="48" ht="13.5" customHeight="1" s="61">
      <c r="A48" s="58" t="n">
        <v>313012</v>
      </c>
      <c r="B48" s="58" t="inlineStr">
        <is>
          <t>谢荣</t>
        </is>
      </c>
      <c r="C48" s="58" t="inlineStr">
        <is>
          <t>高三(13)班</t>
        </is>
      </c>
      <c r="D48" s="58" t="n">
        <v>28</v>
      </c>
      <c r="E48" s="58" t="n">
        <v>36</v>
      </c>
      <c r="F48" s="58" t="n">
        <v>64</v>
      </c>
      <c r="G48" s="58" t="n">
        <v>54</v>
      </c>
      <c r="H48" s="58" t="n">
        <v>20</v>
      </c>
      <c r="I48" s="58" t="n">
        <v>34</v>
      </c>
      <c r="J48" s="58" t="n">
        <v>54</v>
      </c>
      <c r="K48" s="58" t="n">
        <v>46</v>
      </c>
      <c r="L48" s="58" t="n">
        <v>36</v>
      </c>
      <c r="M48" s="58" t="n">
        <v>26</v>
      </c>
      <c r="N48" s="58" t="n">
        <v>62</v>
      </c>
      <c r="O48" s="58" t="n">
        <v>12</v>
      </c>
      <c r="P48" s="58" t="n">
        <v>180</v>
      </c>
      <c r="Q48" s="58" t="n">
        <v>31</v>
      </c>
    </row>
    <row r="49" ht="13.5" customHeight="1" s="61">
      <c r="A49" s="58" t="n">
        <v>313013</v>
      </c>
      <c r="B49" s="58" t="inlineStr">
        <is>
          <t>程雨慧</t>
        </is>
      </c>
      <c r="C49" s="58" t="inlineStr">
        <is>
          <t>高三(13)班</t>
        </is>
      </c>
      <c r="D49" s="58" t="n">
        <v>32</v>
      </c>
      <c r="E49" s="58" t="n">
        <v>39</v>
      </c>
      <c r="F49" s="58" t="n">
        <v>71</v>
      </c>
      <c r="G49" s="58" t="n">
        <v>32</v>
      </c>
      <c r="H49" s="58" t="n">
        <v>20</v>
      </c>
      <c r="I49" s="58" t="n">
        <v>23</v>
      </c>
      <c r="J49" s="58" t="n">
        <v>43</v>
      </c>
      <c r="K49" s="58" t="n">
        <v>85</v>
      </c>
      <c r="L49" s="58" t="n">
        <v>24</v>
      </c>
      <c r="M49" s="58" t="n">
        <v>26</v>
      </c>
      <c r="N49" s="58" t="n">
        <v>50</v>
      </c>
      <c r="O49" s="58" t="n">
        <v>49</v>
      </c>
      <c r="P49" s="58" t="n">
        <v>164</v>
      </c>
      <c r="Q49" s="58" t="n">
        <v>54</v>
      </c>
    </row>
    <row r="50" ht="13.5" customHeight="1" s="61">
      <c r="A50" s="58" t="n">
        <v>313014</v>
      </c>
      <c r="B50" s="58" t="inlineStr">
        <is>
          <t>涂明</t>
        </is>
      </c>
      <c r="C50" s="58" t="inlineStr">
        <is>
          <t>高三(13)班</t>
        </is>
      </c>
      <c r="D50" s="58" t="n">
        <v>32</v>
      </c>
      <c r="E50" s="58" t="n">
        <v>22</v>
      </c>
      <c r="F50" s="58" t="n">
        <v>54</v>
      </c>
      <c r="G50" s="58" t="n">
        <v>81</v>
      </c>
      <c r="H50" s="58" t="n">
        <v>32</v>
      </c>
      <c r="I50" s="58" t="n">
        <v>27</v>
      </c>
      <c r="J50" s="58" t="n">
        <v>59</v>
      </c>
      <c r="K50" s="58" t="n">
        <v>25</v>
      </c>
      <c r="L50" s="58" t="n">
        <v>24</v>
      </c>
      <c r="M50" s="58" t="n">
        <v>26</v>
      </c>
      <c r="N50" s="58" t="n">
        <v>50</v>
      </c>
      <c r="O50" s="58" t="n">
        <v>49</v>
      </c>
      <c r="P50" s="58" t="n">
        <v>163</v>
      </c>
      <c r="Q50" s="58" t="n">
        <v>56</v>
      </c>
    </row>
    <row r="51" ht="13.5" customHeight="1" s="61">
      <c r="A51" s="58" t="n">
        <v>313015</v>
      </c>
      <c r="B51" s="58" t="inlineStr">
        <is>
          <t>吴京格</t>
        </is>
      </c>
      <c r="C51" s="58" t="inlineStr">
        <is>
          <t>高三(13)班</t>
        </is>
      </c>
      <c r="D51" s="58" t="n">
        <v>28</v>
      </c>
      <c r="E51" s="58" t="n">
        <v>31</v>
      </c>
      <c r="F51" s="58" t="n">
        <v>59</v>
      </c>
      <c r="G51" s="58" t="n">
        <v>70</v>
      </c>
      <c r="H51" s="58" t="n">
        <v>4</v>
      </c>
      <c r="I51" s="58" t="n">
        <v>21</v>
      </c>
      <c r="J51" s="58" t="n">
        <v>25</v>
      </c>
      <c r="K51" s="58" t="n">
        <v>140</v>
      </c>
      <c r="L51" s="58" t="n">
        <v>24</v>
      </c>
      <c r="M51" s="58" t="n">
        <v>24</v>
      </c>
      <c r="N51" s="58" t="n">
        <v>48</v>
      </c>
      <c r="O51" s="58" t="n">
        <v>61</v>
      </c>
      <c r="P51" s="58" t="n">
        <v>132</v>
      </c>
      <c r="Q51" s="58" t="n">
        <v>97</v>
      </c>
    </row>
    <row r="52" ht="13.5" customHeight="1" s="61">
      <c r="A52" s="58" t="n">
        <v>313016</v>
      </c>
      <c r="B52" s="58" t="inlineStr">
        <is>
          <t>郭紫怡</t>
        </is>
      </c>
      <c r="C52" s="58" t="inlineStr">
        <is>
          <t>高三(13)班</t>
        </is>
      </c>
      <c r="D52" s="58" t="n">
        <v>40</v>
      </c>
      <c r="E52" s="58" t="n">
        <v>38</v>
      </c>
      <c r="F52" s="58" t="n">
        <v>78</v>
      </c>
      <c r="G52" s="58" t="n">
        <v>7</v>
      </c>
      <c r="H52" s="58" t="n">
        <v>20</v>
      </c>
      <c r="I52" s="58" t="n">
        <v>27</v>
      </c>
      <c r="J52" s="58" t="n">
        <v>47</v>
      </c>
      <c r="K52" s="58" t="n">
        <v>72</v>
      </c>
      <c r="L52" s="58" t="n">
        <v>28</v>
      </c>
      <c r="M52" s="58" t="n">
        <v>20</v>
      </c>
      <c r="N52" s="58" t="n">
        <v>48</v>
      </c>
      <c r="O52" s="58" t="n">
        <v>61</v>
      </c>
      <c r="P52" s="58" t="n">
        <v>173</v>
      </c>
      <c r="Q52" s="58" t="n">
        <v>40</v>
      </c>
    </row>
    <row r="53" ht="13.5" customHeight="1" s="61">
      <c r="A53" s="58" t="n">
        <v>313017</v>
      </c>
      <c r="B53" s="58" t="inlineStr">
        <is>
          <t>郑妍</t>
        </is>
      </c>
      <c r="C53" s="58" t="inlineStr">
        <is>
          <t>高三(13)班</t>
        </is>
      </c>
      <c r="D53" s="58" t="n">
        <v>36</v>
      </c>
      <c r="E53" s="58" t="n">
        <v>35</v>
      </c>
      <c r="F53" s="58" t="n">
        <v>71</v>
      </c>
      <c r="G53" s="58" t="n">
        <v>32</v>
      </c>
      <c r="H53" s="58" t="n">
        <v>20</v>
      </c>
      <c r="I53" s="58" t="n">
        <v>23</v>
      </c>
      <c r="J53" s="58" t="n">
        <v>43</v>
      </c>
      <c r="K53" s="58" t="n">
        <v>85</v>
      </c>
      <c r="L53" s="58" t="n">
        <v>20</v>
      </c>
      <c r="M53" s="58" t="n">
        <v>26</v>
      </c>
      <c r="N53" s="58" t="n">
        <v>46</v>
      </c>
      <c r="O53" s="58" t="n">
        <v>72</v>
      </c>
      <c r="P53" s="58" t="n">
        <v>160</v>
      </c>
      <c r="Q53" s="58" t="n">
        <v>59</v>
      </c>
    </row>
    <row r="54" ht="13.5" customHeight="1" s="61">
      <c r="A54" s="58" t="n">
        <v>313018</v>
      </c>
      <c r="B54" s="58" t="inlineStr">
        <is>
          <t>巴雷芳</t>
        </is>
      </c>
      <c r="C54" s="58" t="inlineStr">
        <is>
          <t>高三(13)班</t>
        </is>
      </c>
      <c r="D54" s="58" t="n">
        <v>40</v>
      </c>
      <c r="E54" s="58" t="n">
        <v>31</v>
      </c>
      <c r="F54" s="58" t="n">
        <v>71</v>
      </c>
      <c r="G54" s="58" t="n">
        <v>32</v>
      </c>
      <c r="H54" s="58" t="n">
        <v>32</v>
      </c>
      <c r="I54" s="58" t="n">
        <v>24</v>
      </c>
      <c r="J54" s="58" t="n">
        <v>56</v>
      </c>
      <c r="K54" s="58" t="n">
        <v>39</v>
      </c>
      <c r="L54" s="58" t="n">
        <v>28</v>
      </c>
      <c r="M54" s="58" t="n">
        <v>28</v>
      </c>
      <c r="N54" s="58" t="n">
        <v>56</v>
      </c>
      <c r="O54" s="58" t="n">
        <v>29</v>
      </c>
      <c r="P54" s="58" t="n">
        <v>183</v>
      </c>
      <c r="Q54" s="58" t="n">
        <v>26</v>
      </c>
    </row>
    <row r="55" ht="13.5" customHeight="1" s="61">
      <c r="A55" s="58" t="n">
        <v>313019</v>
      </c>
      <c r="B55" s="58" t="inlineStr">
        <is>
          <t>余颖彤</t>
        </is>
      </c>
      <c r="C55" s="58" t="inlineStr">
        <is>
          <t>高三(13)班</t>
        </is>
      </c>
      <c r="D55" s="58" t="n">
        <v>40</v>
      </c>
      <c r="E55" s="58" t="n">
        <v>29</v>
      </c>
      <c r="F55" s="58" t="n">
        <v>69</v>
      </c>
      <c r="G55" s="58" t="n">
        <v>40</v>
      </c>
      <c r="H55" s="58" t="n">
        <v>40</v>
      </c>
      <c r="I55" s="58" t="n">
        <v>25</v>
      </c>
      <c r="J55" s="58" t="n">
        <v>65</v>
      </c>
      <c r="K55" s="58" t="n">
        <v>10</v>
      </c>
      <c r="L55" s="58" t="n">
        <v>36</v>
      </c>
      <c r="M55" s="58" t="n">
        <v>24</v>
      </c>
      <c r="N55" s="58" t="n">
        <v>60</v>
      </c>
      <c r="O55" s="58" t="n">
        <v>18</v>
      </c>
      <c r="P55" s="58" t="n">
        <v>194</v>
      </c>
      <c r="Q55" s="58" t="n">
        <v>12</v>
      </c>
    </row>
    <row r="56" ht="13.5" customHeight="1" s="61">
      <c r="A56" s="58" t="n">
        <v>313020</v>
      </c>
      <c r="B56" s="58" t="inlineStr">
        <is>
          <t>杨美琳</t>
        </is>
      </c>
      <c r="C56" s="58" t="inlineStr">
        <is>
          <t>高三(13)班</t>
        </is>
      </c>
      <c r="D56" s="58" t="n">
        <v>36</v>
      </c>
      <c r="E56" s="58" t="n">
        <v>33</v>
      </c>
      <c r="F56" s="58" t="n">
        <v>69</v>
      </c>
      <c r="G56" s="58" t="n">
        <v>40</v>
      </c>
      <c r="H56" s="58" t="n">
        <v>32</v>
      </c>
      <c r="I56" s="58" t="n">
        <v>27</v>
      </c>
      <c r="J56" s="58" t="n">
        <v>59</v>
      </c>
      <c r="K56" s="58" t="n">
        <v>25</v>
      </c>
      <c r="L56" s="58" t="n">
        <v>24</v>
      </c>
      <c r="M56" s="58" t="n">
        <v>18</v>
      </c>
      <c r="N56" s="58" t="n">
        <v>42</v>
      </c>
      <c r="O56" s="58" t="n">
        <v>86</v>
      </c>
      <c r="P56" s="58" t="n">
        <v>170</v>
      </c>
      <c r="Q56" s="58" t="n">
        <v>42</v>
      </c>
    </row>
    <row r="57" ht="13.5" customHeight="1" s="61">
      <c r="A57" s="58" t="n">
        <v>313021</v>
      </c>
      <c r="B57" s="58" t="inlineStr">
        <is>
          <t>王诗琪</t>
        </is>
      </c>
      <c r="C57" s="58" t="inlineStr">
        <is>
          <t>高三(13)班</t>
        </is>
      </c>
      <c r="D57" s="58" t="n">
        <v>32</v>
      </c>
      <c r="E57" s="58" t="n">
        <v>35</v>
      </c>
      <c r="F57" s="58" t="n">
        <v>67</v>
      </c>
      <c r="G57" s="58" t="n">
        <v>48</v>
      </c>
      <c r="H57" s="58" t="n">
        <v>28</v>
      </c>
      <c r="I57" s="58" t="n">
        <v>31</v>
      </c>
      <c r="J57" s="58" t="n">
        <v>59</v>
      </c>
      <c r="K57" s="58" t="n">
        <v>25</v>
      </c>
      <c r="L57" s="58" t="n">
        <v>24</v>
      </c>
      <c r="M57" s="58" t="n">
        <v>30</v>
      </c>
      <c r="N57" s="58" t="n">
        <v>54</v>
      </c>
      <c r="O57" s="58" t="n">
        <v>34</v>
      </c>
      <c r="P57" s="58" t="n">
        <v>180</v>
      </c>
      <c r="Q57" s="58" t="n">
        <v>31</v>
      </c>
    </row>
    <row r="58" ht="13.5" customHeight="1" s="61">
      <c r="A58" s="58" t="n">
        <v>313022</v>
      </c>
      <c r="B58" s="58" t="inlineStr">
        <is>
          <t>罗白云</t>
        </is>
      </c>
      <c r="C58" s="58" t="inlineStr">
        <is>
          <t>高三(13)班</t>
        </is>
      </c>
      <c r="D58" s="58" t="n">
        <v>40</v>
      </c>
      <c r="E58" s="58" t="n">
        <v>33</v>
      </c>
      <c r="F58" s="58" t="n">
        <v>73</v>
      </c>
      <c r="G58" s="58" t="n">
        <v>22</v>
      </c>
      <c r="H58" s="58" t="n">
        <v>24</v>
      </c>
      <c r="I58" s="58" t="n">
        <v>16</v>
      </c>
      <c r="J58" s="58" t="n">
        <v>40</v>
      </c>
      <c r="K58" s="58" t="n">
        <v>105</v>
      </c>
      <c r="L58" s="58" t="n">
        <v>28</v>
      </c>
      <c r="M58" s="58" t="n">
        <v>20</v>
      </c>
      <c r="N58" s="58" t="n">
        <v>48</v>
      </c>
      <c r="O58" s="58" t="n">
        <v>61</v>
      </c>
      <c r="P58" s="58" t="n">
        <v>161</v>
      </c>
      <c r="Q58" s="58" t="n">
        <v>57</v>
      </c>
    </row>
    <row r="59" ht="13.5" customHeight="1" s="61">
      <c r="A59" s="58" t="n">
        <v>313023</v>
      </c>
      <c r="B59" s="58" t="inlineStr">
        <is>
          <t>陶晨</t>
        </is>
      </c>
      <c r="C59" s="58" t="inlineStr">
        <is>
          <t>高三(13)班</t>
        </is>
      </c>
      <c r="D59" s="58" t="n">
        <v>24</v>
      </c>
      <c r="E59" s="58" t="n">
        <v>29</v>
      </c>
      <c r="F59" s="58" t="n">
        <v>53</v>
      </c>
      <c r="G59" s="58" t="n">
        <v>84</v>
      </c>
      <c r="H59" s="58" t="n">
        <v>16</v>
      </c>
      <c r="I59" s="58" t="n">
        <v>18</v>
      </c>
      <c r="J59" s="58" t="n">
        <v>34</v>
      </c>
      <c r="K59" s="58" t="n">
        <v>128</v>
      </c>
      <c r="L59" s="58" t="n">
        <v>24</v>
      </c>
      <c r="M59" s="58" t="n">
        <v>10</v>
      </c>
      <c r="N59" s="58" t="n">
        <v>34</v>
      </c>
      <c r="O59" s="58" t="n">
        <v>125</v>
      </c>
      <c r="P59" s="58" t="n">
        <v>121</v>
      </c>
      <c r="Q59" s="58" t="n">
        <v>111</v>
      </c>
    </row>
    <row r="60" ht="13.5" customHeight="1" s="61">
      <c r="A60" s="58" t="n">
        <v>313024</v>
      </c>
      <c r="B60" s="58" t="inlineStr">
        <is>
          <t>徐佳</t>
        </is>
      </c>
      <c r="C60" s="58" t="inlineStr">
        <is>
          <t>高三(13)班</t>
        </is>
      </c>
      <c r="D60" s="58" t="n">
        <v>36</v>
      </c>
      <c r="E60" s="58" t="n">
        <v>30</v>
      </c>
      <c r="F60" s="58" t="n">
        <v>66</v>
      </c>
      <c r="G60" s="58" t="n">
        <v>49</v>
      </c>
      <c r="H60" s="58" t="n">
        <v>24</v>
      </c>
      <c r="I60" s="58" t="n">
        <v>17</v>
      </c>
      <c r="J60" s="58" t="n">
        <v>41</v>
      </c>
      <c r="K60" s="58" t="n">
        <v>100</v>
      </c>
      <c r="L60" s="58" t="n">
        <v>20</v>
      </c>
      <c r="M60" s="58" t="n">
        <v>24</v>
      </c>
      <c r="N60" s="58" t="n">
        <v>44</v>
      </c>
      <c r="O60" s="58" t="n">
        <v>79</v>
      </c>
      <c r="P60" s="58" t="n">
        <v>151</v>
      </c>
      <c r="Q60" s="58" t="n">
        <v>72</v>
      </c>
    </row>
    <row r="61" ht="13.5" customHeight="1" s="61">
      <c r="A61" s="58" t="n">
        <v>313025</v>
      </c>
      <c r="B61" s="58" t="inlineStr">
        <is>
          <t>叶宇萌</t>
        </is>
      </c>
      <c r="C61" s="58" t="inlineStr">
        <is>
          <t>高三(13)班</t>
        </is>
      </c>
      <c r="D61" s="58" t="n">
        <v>28</v>
      </c>
      <c r="E61" s="58" t="n">
        <v>34</v>
      </c>
      <c r="F61" s="58" t="n">
        <v>62</v>
      </c>
      <c r="G61" s="58" t="n">
        <v>59</v>
      </c>
      <c r="H61" s="58" t="n">
        <v>20</v>
      </c>
      <c r="I61" s="58" t="n">
        <v>25</v>
      </c>
      <c r="J61" s="58" t="n">
        <v>45</v>
      </c>
      <c r="K61" s="58" t="n">
        <v>76</v>
      </c>
      <c r="L61" s="58" t="n">
        <v>32</v>
      </c>
      <c r="M61" s="58" t="n">
        <v>15</v>
      </c>
      <c r="N61" s="58" t="n">
        <v>47</v>
      </c>
      <c r="O61" s="58" t="n">
        <v>71</v>
      </c>
      <c r="P61" s="58" t="n">
        <v>154</v>
      </c>
      <c r="Q61" s="58" t="n">
        <v>65</v>
      </c>
    </row>
    <row r="62" ht="13.5" customHeight="1" s="61">
      <c r="A62" s="58" t="n">
        <v>313026</v>
      </c>
      <c r="B62" s="58" t="inlineStr">
        <is>
          <t>徐甄</t>
        </is>
      </c>
      <c r="C62" s="58" t="inlineStr">
        <is>
          <t>高三(13)班</t>
        </is>
      </c>
      <c r="D62" s="58" t="n">
        <v>40</v>
      </c>
      <c r="E62" s="58" t="n">
        <v>34</v>
      </c>
      <c r="F62" s="58" t="n">
        <v>74</v>
      </c>
      <c r="G62" s="58" t="n">
        <v>20</v>
      </c>
      <c r="H62" s="58" t="n">
        <v>20</v>
      </c>
      <c r="I62" s="58" t="n">
        <v>30</v>
      </c>
      <c r="J62" s="58" t="n">
        <v>50</v>
      </c>
      <c r="K62" s="58" t="n">
        <v>62</v>
      </c>
      <c r="L62" s="58" t="n">
        <v>24</v>
      </c>
      <c r="M62" s="58" t="n">
        <v>22</v>
      </c>
      <c r="N62" s="58" t="n">
        <v>46</v>
      </c>
      <c r="O62" s="58" t="n">
        <v>72</v>
      </c>
      <c r="P62" s="58" t="n">
        <v>170</v>
      </c>
      <c r="Q62" s="58" t="n">
        <v>42</v>
      </c>
    </row>
    <row r="63" ht="13.5" customHeight="1" s="61">
      <c r="A63" s="58" t="n">
        <v>313027</v>
      </c>
      <c r="B63" s="58" t="inlineStr">
        <is>
          <t>余芳</t>
        </is>
      </c>
      <c r="C63" s="58" t="inlineStr">
        <is>
          <t>高三(13)班</t>
        </is>
      </c>
      <c r="D63" s="58" t="n">
        <v>24</v>
      </c>
      <c r="E63" s="58" t="n">
        <v>36</v>
      </c>
      <c r="F63" s="58" t="n">
        <v>60</v>
      </c>
      <c r="G63" s="58" t="n">
        <v>67</v>
      </c>
      <c r="H63" s="58" t="n">
        <v>16</v>
      </c>
      <c r="I63" s="58" t="n">
        <v>30</v>
      </c>
      <c r="J63" s="58" t="n">
        <v>46</v>
      </c>
      <c r="K63" s="58" t="n">
        <v>74</v>
      </c>
      <c r="L63" s="58" t="n">
        <v>16</v>
      </c>
      <c r="M63" s="58" t="n">
        <v>20</v>
      </c>
      <c r="N63" s="58" t="n">
        <v>36</v>
      </c>
      <c r="O63" s="58" t="n">
        <v>114</v>
      </c>
      <c r="P63" s="58" t="n">
        <v>142</v>
      </c>
      <c r="Q63" s="58" t="n">
        <v>84</v>
      </c>
    </row>
    <row r="64" ht="13.5" customHeight="1" s="61">
      <c r="A64" s="58" t="n">
        <v>313028</v>
      </c>
      <c r="B64" s="58" t="inlineStr">
        <is>
          <t>王宇杰</t>
        </is>
      </c>
      <c r="C64" s="58" t="inlineStr">
        <is>
          <t>高三(13)班</t>
        </is>
      </c>
      <c r="D64" s="58" t="n">
        <v>32</v>
      </c>
      <c r="E64" s="58" t="n">
        <v>24</v>
      </c>
      <c r="F64" s="58" t="n">
        <v>56</v>
      </c>
      <c r="G64" s="58" t="n">
        <v>76</v>
      </c>
      <c r="H64" s="58" t="n">
        <v>28</v>
      </c>
      <c r="I64" s="58" t="n">
        <v>17</v>
      </c>
      <c r="J64" s="58" t="n">
        <v>45</v>
      </c>
      <c r="K64" s="58" t="n">
        <v>76</v>
      </c>
      <c r="L64" s="58" t="n">
        <v>20</v>
      </c>
      <c r="M64" s="58" t="n">
        <v>16</v>
      </c>
      <c r="N64" s="58" t="n">
        <v>36</v>
      </c>
      <c r="O64" s="58" t="n">
        <v>114</v>
      </c>
      <c r="P64" s="58" t="n">
        <v>137</v>
      </c>
      <c r="Q64" s="58" t="n">
        <v>90</v>
      </c>
    </row>
    <row r="65" ht="13.5" customHeight="1" s="61">
      <c r="A65" s="58" t="n">
        <v>313029</v>
      </c>
      <c r="B65" s="58" t="inlineStr">
        <is>
          <t>何政</t>
        </is>
      </c>
      <c r="C65" s="58" t="inlineStr">
        <is>
          <t>高三(13)班</t>
        </is>
      </c>
      <c r="D65" s="58" t="n">
        <v>32</v>
      </c>
      <c r="E65" s="58" t="n">
        <v>37</v>
      </c>
      <c r="F65" s="58" t="n">
        <v>69</v>
      </c>
      <c r="G65" s="58" t="n">
        <v>40</v>
      </c>
      <c r="H65" s="58" t="n">
        <v>20</v>
      </c>
      <c r="I65" s="58" t="n">
        <v>21</v>
      </c>
      <c r="J65" s="58" t="n">
        <v>41</v>
      </c>
      <c r="K65" s="58" t="n">
        <v>100</v>
      </c>
      <c r="L65" s="58" t="n">
        <v>24</v>
      </c>
      <c r="M65" s="58" t="n">
        <v>14</v>
      </c>
      <c r="N65" s="58" t="n">
        <v>38</v>
      </c>
      <c r="O65" s="58" t="n">
        <v>105</v>
      </c>
      <c r="P65" s="58" t="n">
        <v>148</v>
      </c>
      <c r="Q65" s="58" t="n">
        <v>76</v>
      </c>
    </row>
    <row r="66" ht="13.5" customHeight="1" s="61">
      <c r="A66" s="58" t="n">
        <v>313030</v>
      </c>
      <c r="B66" s="58" t="inlineStr">
        <is>
          <t>蔡醒</t>
        </is>
      </c>
      <c r="C66" s="58" t="inlineStr">
        <is>
          <t>高三(13)班</t>
        </is>
      </c>
      <c r="D66" s="58" t="n">
        <v>28</v>
      </c>
      <c r="E66" s="58" t="n">
        <v>28</v>
      </c>
      <c r="F66" s="58" t="n">
        <v>56</v>
      </c>
      <c r="G66" s="58" t="n">
        <v>76</v>
      </c>
      <c r="H66" s="58" t="n">
        <v>24</v>
      </c>
      <c r="I66" s="58" t="n">
        <v>21</v>
      </c>
      <c r="J66" s="58" t="n">
        <v>45</v>
      </c>
      <c r="K66" s="58" t="n">
        <v>76</v>
      </c>
      <c r="L66" s="58" t="n">
        <v>16</v>
      </c>
      <c r="M66" s="58" t="n">
        <v>14</v>
      </c>
      <c r="N66" s="58" t="n">
        <v>30</v>
      </c>
      <c r="O66" s="58" t="n">
        <v>136</v>
      </c>
      <c r="P66" s="58" t="n">
        <v>131</v>
      </c>
      <c r="Q66" s="58" t="n">
        <v>98</v>
      </c>
    </row>
    <row r="67" ht="13.5" customHeight="1" s="61">
      <c r="A67" s="58" t="n">
        <v>313031</v>
      </c>
      <c r="B67" s="58" t="inlineStr">
        <is>
          <t>黄卉琴</t>
        </is>
      </c>
      <c r="C67" s="58" t="inlineStr">
        <is>
          <t>高三(13)班</t>
        </is>
      </c>
      <c r="D67" s="58" t="n">
        <v>36</v>
      </c>
      <c r="E67" s="58" t="n">
        <v>29</v>
      </c>
      <c r="F67" s="58" t="n">
        <v>65</v>
      </c>
      <c r="G67" s="58" t="n">
        <v>52</v>
      </c>
      <c r="H67" s="58" t="n">
        <v>20</v>
      </c>
      <c r="I67" s="58" t="n">
        <v>23</v>
      </c>
      <c r="J67" s="58" t="n">
        <v>43</v>
      </c>
      <c r="K67" s="58" t="n">
        <v>85</v>
      </c>
      <c r="L67" s="58" t="n">
        <v>32</v>
      </c>
      <c r="M67" s="58" t="n">
        <v>30</v>
      </c>
      <c r="N67" s="58" t="n">
        <v>62</v>
      </c>
      <c r="O67" s="58" t="n">
        <v>12</v>
      </c>
      <c r="P67" s="58" t="n">
        <v>170</v>
      </c>
      <c r="Q67" s="58" t="n">
        <v>42</v>
      </c>
    </row>
    <row r="68" ht="13.5" customHeight="1" s="61">
      <c r="A68" s="58" t="n">
        <v>313032</v>
      </c>
      <c r="B68" s="58" t="inlineStr">
        <is>
          <t>柯淞</t>
        </is>
      </c>
      <c r="C68" s="58" t="inlineStr">
        <is>
          <t>高三(13)班</t>
        </is>
      </c>
      <c r="D68" s="58" t="n">
        <v>44</v>
      </c>
      <c r="E68" s="58" t="n">
        <v>34</v>
      </c>
      <c r="F68" s="58" t="n">
        <v>78</v>
      </c>
      <c r="G68" s="58" t="n">
        <v>7</v>
      </c>
      <c r="H68" s="58" t="n">
        <v>32</v>
      </c>
      <c r="I68" s="58" t="n">
        <v>34</v>
      </c>
      <c r="J68" s="58" t="n">
        <v>66</v>
      </c>
      <c r="K68" s="58" t="n">
        <v>8</v>
      </c>
      <c r="L68" s="58" t="n">
        <v>36</v>
      </c>
      <c r="M68" s="58" t="n">
        <v>34</v>
      </c>
      <c r="N68" s="58" t="n">
        <v>70</v>
      </c>
      <c r="O68" s="58" t="n">
        <v>3</v>
      </c>
      <c r="P68" s="58" t="n">
        <v>214</v>
      </c>
      <c r="Q68" s="58" t="n">
        <v>2</v>
      </c>
    </row>
    <row r="69" ht="13.5" customHeight="1" s="61">
      <c r="A69" s="58" t="n">
        <v>313033</v>
      </c>
      <c r="B69" s="58" t="inlineStr">
        <is>
          <t>徐菲尔</t>
        </is>
      </c>
      <c r="C69" s="58" t="inlineStr">
        <is>
          <t>高三(13)班</t>
        </is>
      </c>
      <c r="D69" s="58" t="n">
        <v>44</v>
      </c>
      <c r="E69" s="58" t="n">
        <v>38</v>
      </c>
      <c r="F69" s="58" t="n">
        <v>82</v>
      </c>
      <c r="G69" s="58" t="n">
        <v>4</v>
      </c>
      <c r="H69" s="58" t="n">
        <v>28</v>
      </c>
      <c r="I69" s="58" t="n">
        <v>32</v>
      </c>
      <c r="J69" s="58" t="n">
        <v>60</v>
      </c>
      <c r="K69" s="58" t="n">
        <v>23</v>
      </c>
      <c r="L69" s="58" t="n">
        <v>36</v>
      </c>
      <c r="M69" s="58" t="n">
        <v>36</v>
      </c>
      <c r="N69" s="58" t="n">
        <v>72</v>
      </c>
      <c r="O69" s="58" t="n">
        <v>2</v>
      </c>
      <c r="P69" s="58" t="n">
        <v>214</v>
      </c>
      <c r="Q69" s="58" t="n">
        <v>2</v>
      </c>
    </row>
    <row r="70" ht="13.5" customHeight="1" s="61">
      <c r="A70" s="58" t="n">
        <v>313034</v>
      </c>
      <c r="B70" s="58" t="inlineStr">
        <is>
          <t>林浩然</t>
        </is>
      </c>
      <c r="C70" s="58" t="inlineStr">
        <is>
          <t>高三(13)班</t>
        </is>
      </c>
      <c r="D70" s="58" t="n">
        <v>44</v>
      </c>
      <c r="E70" s="58" t="n">
        <v>36</v>
      </c>
      <c r="F70" s="58" t="n">
        <v>80</v>
      </c>
      <c r="G70" s="58" t="n">
        <v>6</v>
      </c>
      <c r="H70" s="58" t="n">
        <v>28</v>
      </c>
      <c r="I70" s="58" t="n">
        <v>29</v>
      </c>
      <c r="J70" s="58" t="n">
        <v>57</v>
      </c>
      <c r="K70" s="58" t="n">
        <v>34</v>
      </c>
      <c r="L70" s="58" t="n">
        <v>20</v>
      </c>
      <c r="M70" s="58" t="n">
        <v>18</v>
      </c>
      <c r="N70" s="58" t="n">
        <v>38</v>
      </c>
      <c r="O70" s="58" t="n">
        <v>105</v>
      </c>
      <c r="P70" s="58" t="n">
        <v>175</v>
      </c>
      <c r="Q70" s="58" t="n">
        <v>37</v>
      </c>
    </row>
    <row r="71" ht="13.5" customHeight="1" s="61">
      <c r="A71" s="58" t="n">
        <v>313035</v>
      </c>
      <c r="B71" s="58" t="inlineStr">
        <is>
          <t>张祎莹</t>
        </is>
      </c>
      <c r="C71" s="58" t="inlineStr">
        <is>
          <t>高三(13)班</t>
        </is>
      </c>
      <c r="D71" s="58" t="n">
        <v>44</v>
      </c>
      <c r="E71" s="58" t="n">
        <v>33</v>
      </c>
      <c r="F71" s="58" t="n">
        <v>77</v>
      </c>
      <c r="G71" s="58" t="n">
        <v>12</v>
      </c>
      <c r="H71" s="58" t="n">
        <v>24</v>
      </c>
      <c r="I71" s="58" t="n">
        <v>24</v>
      </c>
      <c r="J71" s="58" t="n">
        <v>48</v>
      </c>
      <c r="K71" s="58" t="n">
        <v>68</v>
      </c>
      <c r="L71" s="58" t="n">
        <v>24</v>
      </c>
      <c r="M71" s="58" t="n">
        <v>28</v>
      </c>
      <c r="N71" s="58" t="n">
        <v>52</v>
      </c>
      <c r="O71" s="58" t="n">
        <v>43</v>
      </c>
      <c r="P71" s="58" t="n">
        <v>177</v>
      </c>
      <c r="Q71" s="58" t="n">
        <v>35</v>
      </c>
    </row>
    <row r="72" ht="13.5" customHeight="1" s="61">
      <c r="A72" s="58" t="n">
        <v>313036</v>
      </c>
      <c r="B72" s="58" t="inlineStr">
        <is>
          <t>杨靖</t>
        </is>
      </c>
      <c r="C72" s="58" t="inlineStr">
        <is>
          <t>高三(13)班</t>
        </is>
      </c>
      <c r="D72" s="58" t="n">
        <v>48</v>
      </c>
      <c r="E72" s="58" t="n">
        <v>34</v>
      </c>
      <c r="F72" s="58" t="n">
        <v>82</v>
      </c>
      <c r="G72" s="58" t="n">
        <v>4</v>
      </c>
      <c r="H72" s="58" t="n">
        <v>32</v>
      </c>
      <c r="I72" s="58" t="n">
        <v>29</v>
      </c>
      <c r="J72" s="58" t="n">
        <v>61</v>
      </c>
      <c r="K72" s="58" t="n">
        <v>20</v>
      </c>
      <c r="L72" s="58" t="n">
        <v>20</v>
      </c>
      <c r="M72" s="58" t="n">
        <v>30</v>
      </c>
      <c r="N72" s="58" t="n">
        <v>50</v>
      </c>
      <c r="O72" s="58" t="n">
        <v>49</v>
      </c>
      <c r="P72" s="58" t="n">
        <v>193</v>
      </c>
      <c r="Q72" s="58" t="n">
        <v>15</v>
      </c>
    </row>
    <row r="73" ht="13.5" customHeight="1" s="61">
      <c r="A73" s="58" t="n">
        <v>314001</v>
      </c>
      <c r="B73" s="58" t="inlineStr">
        <is>
          <t>施星宇</t>
        </is>
      </c>
      <c r="C73" s="58" t="inlineStr">
        <is>
          <t>高三(14)班</t>
        </is>
      </c>
      <c r="D73" s="58" t="n">
        <v>40</v>
      </c>
      <c r="E73" s="58" t="n">
        <v>32</v>
      </c>
      <c r="F73" s="58" t="n">
        <v>72</v>
      </c>
      <c r="G73" s="58" t="n">
        <v>27</v>
      </c>
      <c r="H73" s="58" t="n">
        <v>28</v>
      </c>
      <c r="I73" s="58" t="n">
        <v>12</v>
      </c>
      <c r="J73" s="58" t="n">
        <v>40</v>
      </c>
      <c r="K73" s="58" t="n">
        <v>105</v>
      </c>
      <c r="L73" s="58" t="n">
        <v>20</v>
      </c>
      <c r="M73" s="58" t="n">
        <v>20</v>
      </c>
      <c r="N73" s="58" t="n">
        <v>40</v>
      </c>
      <c r="O73" s="58" t="n">
        <v>94</v>
      </c>
      <c r="P73" s="58" t="n">
        <v>152</v>
      </c>
      <c r="Q73" s="58" t="n">
        <v>70</v>
      </c>
    </row>
    <row r="74" ht="13.5" customHeight="1" s="61">
      <c r="A74" s="58" t="n">
        <v>314002</v>
      </c>
      <c r="B74" s="58" t="inlineStr">
        <is>
          <t>李项晨</t>
        </is>
      </c>
      <c r="C74" s="58" t="inlineStr">
        <is>
          <t>高三(14)班</t>
        </is>
      </c>
      <c r="D74" s="58" t="n">
        <v>40</v>
      </c>
      <c r="E74" s="58" t="n">
        <v>33</v>
      </c>
      <c r="F74" s="58" t="n">
        <v>73</v>
      </c>
      <c r="G74" s="58" t="n">
        <v>22</v>
      </c>
      <c r="H74" s="58" t="n">
        <v>28</v>
      </c>
      <c r="I74" s="58" t="n">
        <v>33</v>
      </c>
      <c r="J74" s="58" t="n">
        <v>61</v>
      </c>
      <c r="K74" s="58" t="n">
        <v>20</v>
      </c>
      <c r="L74" s="58" t="n">
        <v>36</v>
      </c>
      <c r="M74" s="58" t="n">
        <v>24</v>
      </c>
      <c r="N74" s="58" t="n">
        <v>60</v>
      </c>
      <c r="O74" s="58" t="n">
        <v>18</v>
      </c>
      <c r="P74" s="58" t="n">
        <v>194</v>
      </c>
      <c r="Q74" s="58" t="n">
        <v>12</v>
      </c>
    </row>
    <row r="75" ht="13.5" customHeight="1" s="61">
      <c r="A75" s="58" t="n">
        <v>314003</v>
      </c>
      <c r="B75" s="58" t="inlineStr">
        <is>
          <t>黄文慧</t>
        </is>
      </c>
      <c r="C75" s="58" t="inlineStr">
        <is>
          <t>高三(14)班</t>
        </is>
      </c>
      <c r="D75" s="58" t="n">
        <v>24</v>
      </c>
      <c r="E75" s="58" t="n">
        <v>18</v>
      </c>
      <c r="F75" s="58" t="n">
        <v>42</v>
      </c>
      <c r="G75" s="58" t="n">
        <v>108</v>
      </c>
      <c r="H75" s="58" t="n">
        <v>24</v>
      </c>
      <c r="I75" s="58" t="n">
        <v>14</v>
      </c>
      <c r="J75" s="58" t="n">
        <v>38</v>
      </c>
      <c r="K75" s="58" t="n">
        <v>112</v>
      </c>
      <c r="L75" s="58" t="n">
        <v>28</v>
      </c>
      <c r="M75" s="58" t="n">
        <v>10</v>
      </c>
      <c r="N75" s="58" t="n">
        <v>38</v>
      </c>
      <c r="O75" s="58" t="n">
        <v>105</v>
      </c>
      <c r="P75" s="58" t="n">
        <v>118</v>
      </c>
      <c r="Q75" s="58" t="n">
        <v>117</v>
      </c>
    </row>
    <row r="76" ht="13.5" customHeight="1" s="61">
      <c r="A76" s="58" t="n">
        <v>314004</v>
      </c>
      <c r="B76" s="58" t="inlineStr">
        <is>
          <t>王娴</t>
        </is>
      </c>
      <c r="C76" s="58" t="inlineStr">
        <is>
          <t>高三(14)班</t>
        </is>
      </c>
      <c r="D76" s="58" t="n">
        <v>12</v>
      </c>
      <c r="E76" s="58" t="n">
        <v>26</v>
      </c>
      <c r="F76" s="58" t="n">
        <v>38</v>
      </c>
      <c r="G76" s="58" t="n">
        <v>117</v>
      </c>
      <c r="H76" s="58" t="n">
        <v>24</v>
      </c>
      <c r="I76" s="58" t="n">
        <v>21</v>
      </c>
      <c r="J76" s="58" t="n">
        <v>45</v>
      </c>
      <c r="K76" s="58" t="n">
        <v>76</v>
      </c>
      <c r="L76" s="58" t="n">
        <v>24</v>
      </c>
      <c r="M76" s="58" t="n">
        <v>12</v>
      </c>
      <c r="N76" s="58" t="n">
        <v>36</v>
      </c>
      <c r="O76" s="58" t="n">
        <v>114</v>
      </c>
      <c r="P76" s="58" t="n">
        <v>119</v>
      </c>
      <c r="Q76" s="58" t="n">
        <v>114</v>
      </c>
    </row>
    <row r="77" ht="13.5" customHeight="1" s="61">
      <c r="A77" s="58" t="n">
        <v>314005</v>
      </c>
      <c r="B77" s="58" t="inlineStr">
        <is>
          <t>童彤</t>
        </is>
      </c>
      <c r="C77" s="58" t="inlineStr">
        <is>
          <t>高三(14)班</t>
        </is>
      </c>
      <c r="D77" s="58" t="n">
        <v>28</v>
      </c>
      <c r="E77" s="58" t="n">
        <v>19</v>
      </c>
      <c r="F77" s="58" t="n">
        <v>47</v>
      </c>
      <c r="G77" s="58" t="n">
        <v>101</v>
      </c>
      <c r="H77" s="58" t="n">
        <v>36</v>
      </c>
      <c r="I77" s="58" t="n">
        <v>16</v>
      </c>
      <c r="J77" s="58" t="n">
        <v>52</v>
      </c>
      <c r="K77" s="58" t="n">
        <v>55</v>
      </c>
      <c r="L77" s="58" t="n">
        <v>16</v>
      </c>
      <c r="M77" s="58" t="n">
        <v>4</v>
      </c>
      <c r="N77" s="58" t="n">
        <v>20</v>
      </c>
      <c r="O77" s="58" t="n">
        <v>147</v>
      </c>
      <c r="P77" s="58" t="n">
        <v>119</v>
      </c>
      <c r="Q77" s="58" t="n">
        <v>114</v>
      </c>
    </row>
    <row r="78" ht="13.5" customHeight="1" s="61">
      <c r="A78" s="58" t="n">
        <v>314006</v>
      </c>
      <c r="B78" s="58" t="inlineStr">
        <is>
          <t>李泽慧</t>
        </is>
      </c>
      <c r="C78" s="58" t="inlineStr">
        <is>
          <t>高三(14)班</t>
        </is>
      </c>
      <c r="D78" s="58" t="n">
        <v>12</v>
      </c>
      <c r="E78" s="58" t="n">
        <v>19</v>
      </c>
      <c r="F78" s="58" t="n">
        <v>31</v>
      </c>
      <c r="G78" s="58" t="n">
        <v>133</v>
      </c>
      <c r="H78" s="58" t="n">
        <v>32</v>
      </c>
      <c r="I78" s="58" t="n">
        <v>10</v>
      </c>
      <c r="J78" s="58" t="n">
        <v>42</v>
      </c>
      <c r="K78" s="58" t="n">
        <v>93</v>
      </c>
      <c r="L78" s="58" t="n">
        <v>24</v>
      </c>
      <c r="M78" s="58" t="n">
        <v>16</v>
      </c>
      <c r="N78" s="58" t="n">
        <v>40</v>
      </c>
      <c r="O78" s="58" t="n">
        <v>94</v>
      </c>
      <c r="P78" s="58" t="n">
        <v>113</v>
      </c>
      <c r="Q78" s="58" t="n">
        <v>123</v>
      </c>
    </row>
    <row r="79" ht="13.5" customHeight="1" s="61">
      <c r="A79" s="58" t="n">
        <v>314007</v>
      </c>
      <c r="B79" s="58" t="inlineStr">
        <is>
          <t>郑秋轶</t>
        </is>
      </c>
      <c r="C79" s="58" t="inlineStr">
        <is>
          <t>高三(14)班</t>
        </is>
      </c>
      <c r="D79" s="58" t="n">
        <v>36</v>
      </c>
      <c r="E79" s="58" t="n">
        <v>17</v>
      </c>
      <c r="F79" s="58" t="n">
        <v>53</v>
      </c>
      <c r="G79" s="58" t="n">
        <v>84</v>
      </c>
      <c r="H79" s="58" t="n">
        <v>24</v>
      </c>
      <c r="I79" s="58" t="n">
        <v>18</v>
      </c>
      <c r="J79" s="58" t="n">
        <v>42</v>
      </c>
      <c r="K79" s="58" t="n">
        <v>93</v>
      </c>
      <c r="L79" s="58" t="n">
        <v>36</v>
      </c>
      <c r="M79" s="58" t="n">
        <v>18</v>
      </c>
      <c r="N79" s="58" t="n">
        <v>54</v>
      </c>
      <c r="O79" s="58" t="n">
        <v>34</v>
      </c>
      <c r="P79" s="58" t="n">
        <v>149</v>
      </c>
      <c r="Q79" s="58" t="n">
        <v>75</v>
      </c>
    </row>
    <row r="80" ht="13.5" customHeight="1" s="61">
      <c r="A80" s="58" t="n">
        <v>314008</v>
      </c>
      <c r="B80" s="58" t="inlineStr">
        <is>
          <t>戢俊杰</t>
        </is>
      </c>
      <c r="C80" s="58" t="inlineStr">
        <is>
          <t>高三(14)班</t>
        </is>
      </c>
      <c r="D80" s="58" t="n">
        <v>24</v>
      </c>
      <c r="E80" s="58" t="n">
        <v>18</v>
      </c>
      <c r="F80" s="58" t="n">
        <v>42</v>
      </c>
      <c r="G80" s="58" t="n">
        <v>108</v>
      </c>
      <c r="H80" s="58" t="n">
        <v>24</v>
      </c>
      <c r="I80" s="58" t="n">
        <v>19</v>
      </c>
      <c r="J80" s="58" t="n">
        <v>43</v>
      </c>
      <c r="K80" s="58" t="n">
        <v>85</v>
      </c>
      <c r="L80" s="58" t="n">
        <v>16</v>
      </c>
      <c r="M80" s="58" t="n">
        <v>24</v>
      </c>
      <c r="N80" s="58" t="n">
        <v>40</v>
      </c>
      <c r="O80" s="58" t="n">
        <v>94</v>
      </c>
      <c r="P80" s="58" t="n">
        <v>125</v>
      </c>
      <c r="Q80" s="58" t="n">
        <v>106</v>
      </c>
    </row>
    <row r="81" ht="13.5" customHeight="1" s="61">
      <c r="A81" s="58" t="n">
        <v>314009</v>
      </c>
      <c r="B81" s="58" t="inlineStr">
        <is>
          <t>邱文才</t>
        </is>
      </c>
      <c r="C81" s="58" t="inlineStr">
        <is>
          <t>高三(14)班</t>
        </is>
      </c>
      <c r="D81" s="58" t="n">
        <v>24</v>
      </c>
      <c r="E81" s="58" t="n">
        <v>16</v>
      </c>
      <c r="F81" s="58" t="n">
        <v>40</v>
      </c>
      <c r="G81" s="58" t="n">
        <v>110</v>
      </c>
      <c r="H81" s="58" t="n">
        <v>36</v>
      </c>
      <c r="I81" s="58" t="n">
        <v>18</v>
      </c>
      <c r="J81" s="58" t="n">
        <v>54</v>
      </c>
      <c r="K81" s="58" t="n">
        <v>46</v>
      </c>
      <c r="L81" s="58" t="n">
        <v>12</v>
      </c>
      <c r="M81" s="58" t="n">
        <v>22</v>
      </c>
      <c r="N81" s="58" t="n">
        <v>34</v>
      </c>
      <c r="O81" s="58" t="n">
        <v>125</v>
      </c>
      <c r="P81" s="58" t="n">
        <v>128</v>
      </c>
      <c r="Q81" s="58" t="n">
        <v>103</v>
      </c>
    </row>
    <row r="82" ht="13.5" customHeight="1" s="61">
      <c r="A82" s="58" t="n">
        <v>314010</v>
      </c>
      <c r="B82" s="58" t="inlineStr">
        <is>
          <t>洪宇鹏</t>
        </is>
      </c>
      <c r="C82" s="58" t="inlineStr">
        <is>
          <t>高三(14)班</t>
        </is>
      </c>
      <c r="D82" s="58" t="n">
        <v>32</v>
      </c>
      <c r="E82" s="58" t="n">
        <v>5</v>
      </c>
      <c r="F82" s="58" t="n">
        <v>37</v>
      </c>
      <c r="G82" s="58" t="n">
        <v>119</v>
      </c>
      <c r="H82" s="58" t="n">
        <v>24</v>
      </c>
      <c r="I82" s="58" t="n">
        <v>19</v>
      </c>
      <c r="J82" s="58" t="n">
        <v>43</v>
      </c>
      <c r="K82" s="58" t="n">
        <v>85</v>
      </c>
      <c r="L82" s="58" t="n">
        <v>20</v>
      </c>
      <c r="M82" s="58" t="n">
        <v>16</v>
      </c>
      <c r="N82" s="58" t="n">
        <v>36</v>
      </c>
      <c r="O82" s="58" t="n">
        <v>114</v>
      </c>
      <c r="P82" s="58" t="n">
        <v>116</v>
      </c>
      <c r="Q82" s="58" t="n">
        <v>119</v>
      </c>
    </row>
    <row r="83" ht="13.5" customHeight="1" s="61">
      <c r="A83" s="58" t="n">
        <v>314011</v>
      </c>
      <c r="B83" s="58" t="inlineStr">
        <is>
          <t>周艳芳</t>
        </is>
      </c>
      <c r="C83" s="58" t="inlineStr">
        <is>
          <t>高三(14)班</t>
        </is>
      </c>
      <c r="D83" s="58" t="n">
        <v>12</v>
      </c>
      <c r="E83" s="58" t="n">
        <v>27</v>
      </c>
      <c r="F83" s="58" t="n">
        <v>39</v>
      </c>
      <c r="G83" s="58" t="n">
        <v>115</v>
      </c>
      <c r="H83" s="58" t="n">
        <v>32</v>
      </c>
      <c r="I83" s="58" t="n">
        <v>8</v>
      </c>
      <c r="J83" s="58" t="n">
        <v>40</v>
      </c>
      <c r="K83" s="58" t="n">
        <v>105</v>
      </c>
      <c r="L83" s="58" t="n">
        <v>28</v>
      </c>
      <c r="M83" s="58" t="n">
        <v>8</v>
      </c>
      <c r="N83" s="58" t="n">
        <v>36</v>
      </c>
      <c r="O83" s="58" t="n">
        <v>114</v>
      </c>
      <c r="P83" s="58" t="n">
        <v>115</v>
      </c>
      <c r="Q83" s="58" t="n">
        <v>122</v>
      </c>
    </row>
    <row r="84" ht="13.5" customHeight="1" s="61">
      <c r="A84" s="58" t="n">
        <v>314012</v>
      </c>
      <c r="B84" s="58" t="inlineStr">
        <is>
          <t>陈芳杰</t>
        </is>
      </c>
      <c r="C84" s="58" t="inlineStr">
        <is>
          <t>高三(14)班</t>
        </is>
      </c>
      <c r="D84" s="58" t="n">
        <v>8</v>
      </c>
      <c r="E84" s="58" t="n">
        <v>18</v>
      </c>
      <c r="F84" s="58" t="n">
        <v>26</v>
      </c>
      <c r="G84" s="58" t="n">
        <v>144</v>
      </c>
      <c r="H84" s="58" t="n">
        <v>32</v>
      </c>
      <c r="I84" s="58" t="n">
        <v>23</v>
      </c>
      <c r="J84" s="58" t="n">
        <v>55</v>
      </c>
      <c r="K84" s="58" t="n">
        <v>43</v>
      </c>
      <c r="L84" s="58" t="n">
        <v>24</v>
      </c>
      <c r="M84" s="58" t="n">
        <v>20</v>
      </c>
      <c r="N84" s="58" t="n">
        <v>44</v>
      </c>
      <c r="O84" s="58" t="n">
        <v>79</v>
      </c>
      <c r="P84" s="58" t="n">
        <v>125</v>
      </c>
      <c r="Q84" s="58" t="n">
        <v>106</v>
      </c>
    </row>
    <row r="85" ht="13.5" customHeight="1" s="61">
      <c r="A85" s="58" t="n">
        <v>314013</v>
      </c>
      <c r="B85" s="58" t="inlineStr">
        <is>
          <t>叶思颖</t>
        </is>
      </c>
      <c r="C85" s="58" t="inlineStr">
        <is>
          <t>高三(14)班</t>
        </is>
      </c>
      <c r="D85" s="58" t="n">
        <v>24</v>
      </c>
      <c r="E85" s="58" t="n">
        <v>25</v>
      </c>
      <c r="F85" s="58" t="n">
        <v>49</v>
      </c>
      <c r="G85" s="58" t="n">
        <v>91</v>
      </c>
      <c r="H85" s="58" t="n">
        <v>36</v>
      </c>
      <c r="I85" s="58" t="n">
        <v>17</v>
      </c>
      <c r="J85" s="58" t="n">
        <v>53</v>
      </c>
      <c r="K85" s="58" t="n">
        <v>50</v>
      </c>
      <c r="L85" s="58" t="n">
        <v>24</v>
      </c>
      <c r="M85" s="58" t="n">
        <v>18</v>
      </c>
      <c r="N85" s="58" t="n">
        <v>42</v>
      </c>
      <c r="O85" s="58" t="n">
        <v>86</v>
      </c>
      <c r="P85" s="58" t="n">
        <v>144</v>
      </c>
      <c r="Q85" s="58" t="n">
        <v>81</v>
      </c>
    </row>
    <row r="86" ht="13.5" customHeight="1" s="61">
      <c r="A86" s="58" t="n">
        <v>314014</v>
      </c>
      <c r="B86" s="58" t="inlineStr">
        <is>
          <t>胡潇</t>
        </is>
      </c>
      <c r="C86" s="58" t="inlineStr">
        <is>
          <t>高三(14)班</t>
        </is>
      </c>
      <c r="D86" s="58" t="n">
        <v>28</v>
      </c>
      <c r="E86" s="58" t="n">
        <v>21</v>
      </c>
      <c r="F86" s="58" t="n">
        <v>49</v>
      </c>
      <c r="G86" s="58" t="n">
        <v>91</v>
      </c>
      <c r="H86" s="58" t="n">
        <v>32</v>
      </c>
      <c r="I86" s="58" t="n">
        <v>19</v>
      </c>
      <c r="J86" s="58" t="n">
        <v>51</v>
      </c>
      <c r="K86" s="58" t="n">
        <v>59</v>
      </c>
      <c r="L86" s="58" t="n">
        <v>32</v>
      </c>
      <c r="M86" s="58" t="n">
        <v>18</v>
      </c>
      <c r="N86" s="58" t="n">
        <v>50</v>
      </c>
      <c r="O86" s="58" t="n">
        <v>49</v>
      </c>
      <c r="P86" s="58" t="n">
        <v>150</v>
      </c>
      <c r="Q86" s="58" t="n">
        <v>73</v>
      </c>
    </row>
    <row r="87" ht="13.5" customHeight="1" s="61">
      <c r="A87" s="58" t="n">
        <v>314016</v>
      </c>
      <c r="B87" s="58" t="inlineStr">
        <is>
          <t>袁静怡</t>
        </is>
      </c>
      <c r="C87" s="58" t="inlineStr">
        <is>
          <t>高三(14)班</t>
        </is>
      </c>
      <c r="D87" s="58" t="n">
        <v>8</v>
      </c>
      <c r="E87" s="58" t="n">
        <v>15</v>
      </c>
      <c r="F87" s="58" t="n">
        <v>23</v>
      </c>
      <c r="G87" s="58" t="n">
        <v>146</v>
      </c>
      <c r="H87" s="58" t="n">
        <v>28</v>
      </c>
      <c r="I87" s="58" t="n">
        <v>22</v>
      </c>
      <c r="J87" s="58" t="n">
        <v>50</v>
      </c>
      <c r="K87" s="58" t="n">
        <v>62</v>
      </c>
      <c r="L87" s="58" t="n">
        <v>32</v>
      </c>
      <c r="M87" s="58" t="n">
        <v>22</v>
      </c>
      <c r="N87" s="58" t="n">
        <v>54</v>
      </c>
      <c r="O87" s="58" t="n">
        <v>34</v>
      </c>
      <c r="P87" s="58" t="n">
        <v>127</v>
      </c>
      <c r="Q87" s="58" t="n">
        <v>104</v>
      </c>
    </row>
    <row r="88" ht="13.5" customHeight="1" s="61">
      <c r="A88" s="58" t="n">
        <v>314017</v>
      </c>
      <c r="B88" s="58" t="inlineStr">
        <is>
          <t>蔡颖</t>
        </is>
      </c>
      <c r="C88" s="58" t="inlineStr">
        <is>
          <t>高三(14)班</t>
        </is>
      </c>
      <c r="D88" s="58" t="n">
        <v>20</v>
      </c>
      <c r="E88" s="58" t="n">
        <v>11</v>
      </c>
      <c r="F88" s="58" t="n">
        <v>31</v>
      </c>
      <c r="G88" s="58" t="n">
        <v>133</v>
      </c>
      <c r="H88" s="58" t="n">
        <v>32</v>
      </c>
      <c r="I88" s="58" t="n">
        <v>4</v>
      </c>
      <c r="J88" s="58" t="n">
        <v>36</v>
      </c>
      <c r="K88" s="58" t="n">
        <v>120</v>
      </c>
      <c r="L88" s="58" t="n">
        <v>24</v>
      </c>
      <c r="M88" s="58" t="n">
        <v>18</v>
      </c>
      <c r="N88" s="58" t="n">
        <v>42</v>
      </c>
      <c r="O88" s="58" t="n">
        <v>86</v>
      </c>
      <c r="P88" s="58" t="n">
        <v>109</v>
      </c>
      <c r="Q88" s="58" t="n">
        <v>127</v>
      </c>
    </row>
    <row r="89" ht="13.5" customHeight="1" s="61">
      <c r="A89" s="58" t="n">
        <v>314018</v>
      </c>
      <c r="B89" s="58" t="inlineStr">
        <is>
          <t>黄宇仙</t>
        </is>
      </c>
      <c r="C89" s="58" t="inlineStr">
        <is>
          <t>高三(14)班</t>
        </is>
      </c>
      <c r="D89" s="58" t="n">
        <v>32</v>
      </c>
      <c r="E89" s="58" t="n">
        <v>30</v>
      </c>
      <c r="F89" s="58" t="n">
        <v>62</v>
      </c>
      <c r="G89" s="58" t="n">
        <v>59</v>
      </c>
      <c r="H89" s="58" t="n">
        <v>36</v>
      </c>
      <c r="I89" s="58" t="n">
        <v>13</v>
      </c>
      <c r="J89" s="58" t="n">
        <v>49</v>
      </c>
      <c r="K89" s="58" t="n">
        <v>64</v>
      </c>
      <c r="L89" s="58" t="n">
        <v>28</v>
      </c>
      <c r="M89" s="58" t="n">
        <v>4</v>
      </c>
      <c r="N89" s="58" t="n">
        <v>32</v>
      </c>
      <c r="O89" s="58" t="n">
        <v>132</v>
      </c>
      <c r="P89" s="58" t="n">
        <v>143</v>
      </c>
      <c r="Q89" s="58" t="n">
        <v>82</v>
      </c>
    </row>
    <row r="90" ht="13.5" customHeight="1" s="61">
      <c r="A90" s="58" t="n">
        <v>314019</v>
      </c>
      <c r="B90" s="58" t="inlineStr">
        <is>
          <t>宋庆平</t>
        </is>
      </c>
      <c r="C90" s="58" t="inlineStr">
        <is>
          <t>高三(14)班</t>
        </is>
      </c>
      <c r="D90" s="58" t="n">
        <v>16</v>
      </c>
      <c r="E90" s="58" t="n">
        <v>24</v>
      </c>
      <c r="F90" s="58" t="n">
        <v>40</v>
      </c>
      <c r="G90" s="58" t="n">
        <v>110</v>
      </c>
      <c r="H90" s="58" t="n">
        <v>32</v>
      </c>
      <c r="I90" s="58" t="n">
        <v>6</v>
      </c>
      <c r="J90" s="58" t="n">
        <v>38</v>
      </c>
      <c r="K90" s="58" t="n">
        <v>112</v>
      </c>
      <c r="L90" s="58" t="n">
        <v>24</v>
      </c>
      <c r="M90" s="58" t="n">
        <v>10</v>
      </c>
      <c r="N90" s="58" t="n">
        <v>34</v>
      </c>
      <c r="O90" s="58" t="n">
        <v>125</v>
      </c>
      <c r="P90" s="58" t="n">
        <v>112</v>
      </c>
      <c r="Q90" s="58" t="n">
        <v>125</v>
      </c>
    </row>
    <row r="91" ht="13.5" customHeight="1" s="61">
      <c r="A91" s="58" t="n">
        <v>314020</v>
      </c>
      <c r="B91" s="58" t="inlineStr">
        <is>
          <t>雷萌</t>
        </is>
      </c>
      <c r="C91" s="58" t="inlineStr">
        <is>
          <t>高三(14)班</t>
        </is>
      </c>
      <c r="D91" s="58" t="n">
        <v>28</v>
      </c>
      <c r="E91" s="58" t="n">
        <v>27</v>
      </c>
      <c r="F91" s="58" t="n">
        <v>55</v>
      </c>
      <c r="G91" s="58" t="n">
        <v>79</v>
      </c>
      <c r="H91" s="58" t="n">
        <v>28</v>
      </c>
      <c r="I91" s="58" t="n">
        <v>20</v>
      </c>
      <c r="J91" s="58" t="n">
        <v>48</v>
      </c>
      <c r="K91" s="58" t="n">
        <v>68</v>
      </c>
      <c r="L91" s="58" t="n">
        <v>28</v>
      </c>
      <c r="M91" s="58" t="n">
        <v>16</v>
      </c>
      <c r="N91" s="58" t="n">
        <v>44</v>
      </c>
      <c r="O91" s="58" t="n">
        <v>79</v>
      </c>
      <c r="P91" s="58" t="n">
        <v>147</v>
      </c>
      <c r="Q91" s="58" t="n">
        <v>78</v>
      </c>
    </row>
    <row r="92" ht="13.5" customHeight="1" s="61">
      <c r="A92" s="58" t="n">
        <v>314022</v>
      </c>
      <c r="B92" s="58" t="inlineStr">
        <is>
          <t>朱翔</t>
        </is>
      </c>
      <c r="C92" s="58" t="inlineStr">
        <is>
          <t>高三(14)班</t>
        </is>
      </c>
      <c r="D92" s="58" t="n">
        <v>20</v>
      </c>
      <c r="E92" s="58" t="n">
        <v>24</v>
      </c>
      <c r="F92" s="58" t="n">
        <v>44</v>
      </c>
      <c r="G92" s="58" t="n">
        <v>104</v>
      </c>
      <c r="H92" s="58" t="n">
        <v>16</v>
      </c>
      <c r="I92" s="58" t="n">
        <v>9</v>
      </c>
      <c r="J92" s="58" t="n">
        <v>25</v>
      </c>
      <c r="K92" s="58" t="n">
        <v>140</v>
      </c>
      <c r="L92" s="58" t="n">
        <v>16</v>
      </c>
      <c r="M92" s="58" t="n">
        <v>14</v>
      </c>
      <c r="N92" s="58" t="n">
        <v>30</v>
      </c>
      <c r="O92" s="58" t="n">
        <v>136</v>
      </c>
      <c r="P92" s="58" t="n">
        <v>99</v>
      </c>
      <c r="Q92" s="58" t="n">
        <v>136</v>
      </c>
    </row>
    <row r="93" ht="13.5" customHeight="1" s="61">
      <c r="A93" s="58" t="n">
        <v>314023</v>
      </c>
      <c r="B93" s="58" t="inlineStr">
        <is>
          <t>陶驰</t>
        </is>
      </c>
      <c r="C93" s="58" t="inlineStr">
        <is>
          <t>高三(14)班</t>
        </is>
      </c>
      <c r="D93" s="58" t="n">
        <v>24</v>
      </c>
      <c r="E93" s="58" t="n">
        <v>4</v>
      </c>
      <c r="F93" s="58" t="n">
        <v>28</v>
      </c>
      <c r="G93" s="58" t="n">
        <v>138</v>
      </c>
      <c r="H93" s="58" t="n">
        <v>8</v>
      </c>
      <c r="I93" s="58" t="n">
        <v>23</v>
      </c>
      <c r="J93" s="58" t="n">
        <v>31</v>
      </c>
      <c r="K93" s="58" t="n">
        <v>132</v>
      </c>
      <c r="L93" s="58" t="n">
        <v>16</v>
      </c>
      <c r="M93" s="58" t="n">
        <v>14</v>
      </c>
      <c r="N93" s="58" t="n">
        <v>30</v>
      </c>
      <c r="O93" s="58" t="n">
        <v>136</v>
      </c>
      <c r="P93" s="58" t="n">
        <v>89</v>
      </c>
      <c r="Q93" s="58" t="n">
        <v>143</v>
      </c>
    </row>
    <row r="94" ht="13.5" customHeight="1" s="61">
      <c r="A94" s="58" t="n">
        <v>314025</v>
      </c>
      <c r="B94" s="58" t="inlineStr">
        <is>
          <t>许诺</t>
        </is>
      </c>
      <c r="C94" s="58" t="inlineStr">
        <is>
          <t>高三(14)班</t>
        </is>
      </c>
      <c r="D94" s="58" t="n">
        <v>12</v>
      </c>
      <c r="E94" s="58" t="n">
        <v>8</v>
      </c>
      <c r="F94" s="58" t="n">
        <v>20</v>
      </c>
      <c r="G94" s="58" t="n">
        <v>148</v>
      </c>
      <c r="H94" s="58" t="n">
        <v>12</v>
      </c>
      <c r="I94" s="58" t="n">
        <v>1</v>
      </c>
      <c r="J94" s="58" t="n">
        <v>13</v>
      </c>
      <c r="K94" s="58" t="n">
        <v>147</v>
      </c>
      <c r="L94" s="58" t="n">
        <v>24</v>
      </c>
      <c r="M94" s="58" t="n">
        <v>8</v>
      </c>
      <c r="N94" s="58" t="n">
        <v>32</v>
      </c>
      <c r="O94" s="58" t="n">
        <v>132</v>
      </c>
      <c r="P94" s="58" t="n">
        <v>65</v>
      </c>
      <c r="Q94" s="58" t="n">
        <v>148</v>
      </c>
    </row>
    <row r="95" ht="13.5" customHeight="1" s="61">
      <c r="A95" s="58" t="n">
        <v>314026</v>
      </c>
      <c r="B95" s="58" t="inlineStr">
        <is>
          <t>邓远</t>
        </is>
      </c>
      <c r="C95" s="58" t="inlineStr">
        <is>
          <t>高三(14)班</t>
        </is>
      </c>
      <c r="D95" s="58" t="n">
        <v>16</v>
      </c>
      <c r="E95" s="58" t="n">
        <v>0</v>
      </c>
      <c r="F95" s="58" t="n">
        <v>16</v>
      </c>
      <c r="G95" s="58" t="n">
        <v>151</v>
      </c>
      <c r="H95" s="58" t="n">
        <v>24</v>
      </c>
      <c r="I95" s="58" t="n">
        <v>11</v>
      </c>
      <c r="J95" s="58" t="n">
        <v>35</v>
      </c>
      <c r="K95" s="58" t="n">
        <v>125</v>
      </c>
      <c r="L95" s="58" t="n">
        <v>12</v>
      </c>
      <c r="M95" s="58" t="n">
        <v>4</v>
      </c>
      <c r="N95" s="58" t="n">
        <v>16</v>
      </c>
      <c r="O95" s="58" t="n">
        <v>149</v>
      </c>
      <c r="P95" s="58" t="n">
        <v>67</v>
      </c>
      <c r="Q95" s="58" t="n">
        <v>147</v>
      </c>
    </row>
    <row r="96" ht="13.5" customHeight="1" s="61">
      <c r="A96" s="58" t="n">
        <v>314027</v>
      </c>
      <c r="B96" s="58" t="inlineStr">
        <is>
          <t>万莉琴</t>
        </is>
      </c>
      <c r="C96" s="58" t="inlineStr">
        <is>
          <t>高三(14)班</t>
        </is>
      </c>
      <c r="D96" s="58" t="n">
        <v>32</v>
      </c>
      <c r="E96" s="58" t="n">
        <v>28</v>
      </c>
      <c r="F96" s="58" t="n">
        <v>60</v>
      </c>
      <c r="G96" s="58" t="n">
        <v>67</v>
      </c>
      <c r="H96" s="58" t="n">
        <v>32</v>
      </c>
      <c r="I96" s="58" t="n">
        <v>20</v>
      </c>
      <c r="J96" s="58" t="n">
        <v>52</v>
      </c>
      <c r="K96" s="58" t="n">
        <v>55</v>
      </c>
      <c r="L96" s="58" t="n">
        <v>24</v>
      </c>
      <c r="M96" s="58" t="n">
        <v>20</v>
      </c>
      <c r="N96" s="58" t="n">
        <v>44</v>
      </c>
      <c r="O96" s="58" t="n">
        <v>79</v>
      </c>
      <c r="P96" s="58" t="n">
        <v>156</v>
      </c>
      <c r="Q96" s="58" t="n">
        <v>62</v>
      </c>
    </row>
    <row r="97" ht="13.5" customHeight="1" s="61">
      <c r="A97" s="58" t="n">
        <v>314028</v>
      </c>
      <c r="B97" s="58" t="inlineStr">
        <is>
          <t>李志超</t>
        </is>
      </c>
      <c r="C97" s="58" t="inlineStr">
        <is>
          <t>高三(14)班</t>
        </is>
      </c>
      <c r="D97" s="58" t="n">
        <v>16</v>
      </c>
      <c r="E97" s="58" t="n">
        <v>12</v>
      </c>
      <c r="F97" s="58" t="n">
        <v>28</v>
      </c>
      <c r="G97" s="58" t="n">
        <v>138</v>
      </c>
      <c r="H97" s="58" t="n">
        <v>36</v>
      </c>
      <c r="I97" s="58" t="n">
        <v>16</v>
      </c>
      <c r="J97" s="58" t="n">
        <v>52</v>
      </c>
      <c r="K97" s="58" t="n">
        <v>55</v>
      </c>
      <c r="L97" s="58" t="n">
        <v>20</v>
      </c>
      <c r="M97" s="58" t="n">
        <v>2</v>
      </c>
      <c r="N97" s="58" t="n">
        <v>22</v>
      </c>
      <c r="O97" s="58" t="n">
        <v>145</v>
      </c>
      <c r="P97" s="58" t="n">
        <v>102</v>
      </c>
      <c r="Q97" s="58" t="n">
        <v>132</v>
      </c>
    </row>
    <row r="98" ht="13.5" customHeight="1" s="61">
      <c r="A98" s="58" t="n">
        <v>314029</v>
      </c>
      <c r="B98" s="58" t="inlineStr">
        <is>
          <t>周昕瑶</t>
        </is>
      </c>
      <c r="C98" s="58" t="inlineStr">
        <is>
          <t>高三(14)班</t>
        </is>
      </c>
      <c r="D98" s="58" t="n">
        <v>24</v>
      </c>
      <c r="E98" s="58" t="n">
        <v>11</v>
      </c>
      <c r="F98" s="58" t="n">
        <v>35</v>
      </c>
      <c r="G98" s="58" t="n">
        <v>123</v>
      </c>
      <c r="H98" s="58" t="n">
        <v>16</v>
      </c>
      <c r="I98" s="58" t="n">
        <v>20</v>
      </c>
      <c r="J98" s="58" t="n">
        <v>36</v>
      </c>
      <c r="K98" s="58" t="n">
        <v>120</v>
      </c>
      <c r="L98" s="58" t="n">
        <v>20</v>
      </c>
      <c r="M98" s="58" t="n">
        <v>8</v>
      </c>
      <c r="N98" s="58" t="n">
        <v>28</v>
      </c>
      <c r="O98" s="58" t="n">
        <v>141</v>
      </c>
      <c r="P98" s="58" t="n">
        <v>99</v>
      </c>
      <c r="Q98" s="58" t="n">
        <v>136</v>
      </c>
    </row>
    <row r="99" ht="13.5" customHeight="1" s="61">
      <c r="A99" s="58" t="n">
        <v>315002</v>
      </c>
      <c r="B99" s="58" t="inlineStr">
        <is>
          <t>郭嘉佳</t>
        </is>
      </c>
      <c r="C99" s="58" t="inlineStr">
        <is>
          <t>高三(15)班</t>
        </is>
      </c>
      <c r="D99" s="58" t="n">
        <v>36</v>
      </c>
      <c r="E99" s="58" t="n">
        <v>22</v>
      </c>
      <c r="F99" s="58" t="n">
        <v>58</v>
      </c>
      <c r="G99" s="58" t="n">
        <v>73</v>
      </c>
      <c r="H99" s="58" t="n">
        <v>20</v>
      </c>
      <c r="I99" s="58" t="n">
        <v>22</v>
      </c>
      <c r="J99" s="58" t="n">
        <v>42</v>
      </c>
      <c r="K99" s="58" t="n">
        <v>93</v>
      </c>
      <c r="L99" s="58" t="n">
        <v>32</v>
      </c>
      <c r="M99" s="58" t="n">
        <v>38</v>
      </c>
      <c r="N99" s="58" t="n">
        <v>70</v>
      </c>
      <c r="O99" s="58" t="n">
        <v>3</v>
      </c>
      <c r="P99" s="58" t="n">
        <v>170</v>
      </c>
      <c r="Q99" s="58" t="n">
        <v>42</v>
      </c>
    </row>
    <row r="100" ht="13.5" customHeight="1" s="61">
      <c r="A100" s="58" t="n">
        <v>315003</v>
      </c>
      <c r="B100" s="58" t="inlineStr">
        <is>
          <t>叶阳</t>
        </is>
      </c>
      <c r="C100" s="58" t="inlineStr">
        <is>
          <t>高三(15)班</t>
        </is>
      </c>
      <c r="D100" s="58" t="n">
        <v>20</v>
      </c>
      <c r="E100" s="58" t="n">
        <v>12</v>
      </c>
      <c r="F100" s="58" t="n">
        <v>32</v>
      </c>
      <c r="G100" s="58" t="n">
        <v>130</v>
      </c>
      <c r="H100" s="58" t="n">
        <v>32</v>
      </c>
      <c r="I100" s="58" t="n">
        <v>11</v>
      </c>
      <c r="J100" s="58" t="n">
        <v>43</v>
      </c>
      <c r="K100" s="58" t="n">
        <v>85</v>
      </c>
      <c r="L100" s="58" t="n">
        <v>8</v>
      </c>
      <c r="M100" s="58" t="n">
        <v>24</v>
      </c>
      <c r="N100" s="58" t="n">
        <v>32</v>
      </c>
      <c r="O100" s="58" t="n">
        <v>132</v>
      </c>
      <c r="P100" s="58" t="n">
        <v>107</v>
      </c>
      <c r="Q100" s="58" t="n">
        <v>129</v>
      </c>
    </row>
    <row r="101" ht="13.5" customHeight="1" s="61">
      <c r="A101" s="58" t="n">
        <v>315004</v>
      </c>
      <c r="B101" s="58" t="inlineStr">
        <is>
          <t>曾奇</t>
        </is>
      </c>
      <c r="C101" s="58" t="inlineStr">
        <is>
          <t>高三(15)班</t>
        </is>
      </c>
      <c r="D101" s="58" t="n">
        <v>28</v>
      </c>
      <c r="E101" s="58" t="n">
        <v>26</v>
      </c>
      <c r="F101" s="58" t="n">
        <v>54</v>
      </c>
      <c r="G101" s="58" t="n">
        <v>81</v>
      </c>
      <c r="H101" s="58" t="n">
        <v>32</v>
      </c>
      <c r="I101" s="58" t="n">
        <v>23</v>
      </c>
      <c r="J101" s="58" t="n">
        <v>55</v>
      </c>
      <c r="K101" s="58" t="n">
        <v>43</v>
      </c>
      <c r="L101" s="58" t="n">
        <v>28</v>
      </c>
      <c r="M101" s="58" t="n">
        <v>28</v>
      </c>
      <c r="N101" s="58" t="n">
        <v>56</v>
      </c>
      <c r="O101" s="58" t="n">
        <v>29</v>
      </c>
      <c r="P101" s="58" t="n">
        <v>165</v>
      </c>
      <c r="Q101" s="58" t="n">
        <v>52</v>
      </c>
    </row>
    <row r="102" ht="13.5" customHeight="1" s="61">
      <c r="A102" s="58" t="n">
        <v>315005</v>
      </c>
      <c r="B102" s="58" t="inlineStr">
        <is>
          <t>朱梓琪</t>
        </is>
      </c>
      <c r="C102" s="58" t="inlineStr">
        <is>
          <t>高三(15)班</t>
        </is>
      </c>
      <c r="D102" s="58" t="n">
        <v>28</v>
      </c>
      <c r="E102" s="58" t="n">
        <v>24</v>
      </c>
      <c r="F102" s="58" t="n">
        <v>52</v>
      </c>
      <c r="G102" s="58" t="n">
        <v>86</v>
      </c>
      <c r="H102" s="58" t="n">
        <v>4</v>
      </c>
      <c r="I102" s="58" t="n">
        <v>20</v>
      </c>
      <c r="J102" s="58" t="n">
        <v>24</v>
      </c>
      <c r="K102" s="58" t="n">
        <v>142</v>
      </c>
      <c r="L102" s="58" t="n">
        <v>24</v>
      </c>
      <c r="M102" s="58" t="n">
        <v>18</v>
      </c>
      <c r="N102" s="58" t="n">
        <v>42</v>
      </c>
      <c r="O102" s="58" t="n">
        <v>86</v>
      </c>
      <c r="P102" s="58" t="n">
        <v>118</v>
      </c>
      <c r="Q102" s="58" t="n">
        <v>117</v>
      </c>
    </row>
    <row r="103" ht="13.5" customHeight="1" s="61">
      <c r="A103" s="58" t="n">
        <v>315006</v>
      </c>
      <c r="B103" s="58" t="inlineStr">
        <is>
          <t>夏之婵</t>
        </is>
      </c>
      <c r="C103" s="58" t="inlineStr">
        <is>
          <t>高三(15)班</t>
        </is>
      </c>
      <c r="D103" s="58" t="n">
        <v>36</v>
      </c>
      <c r="E103" s="58" t="n">
        <v>12</v>
      </c>
      <c r="F103" s="58" t="n">
        <v>48</v>
      </c>
      <c r="G103" s="58" t="n">
        <v>98</v>
      </c>
      <c r="H103" s="58" t="n">
        <v>32</v>
      </c>
      <c r="I103" s="58" t="n">
        <v>30</v>
      </c>
      <c r="J103" s="58" t="n">
        <v>62</v>
      </c>
      <c r="K103" s="58" t="n">
        <v>17</v>
      </c>
      <c r="L103" s="58" t="n">
        <v>24</v>
      </c>
      <c r="M103" s="58" t="n">
        <v>14</v>
      </c>
      <c r="N103" s="58" t="n">
        <v>38</v>
      </c>
      <c r="O103" s="58" t="n">
        <v>105</v>
      </c>
      <c r="P103" s="58" t="n">
        <v>148</v>
      </c>
      <c r="Q103" s="58" t="n">
        <v>76</v>
      </c>
    </row>
    <row r="104" ht="13.5" customHeight="1" s="61">
      <c r="A104" s="58" t="n">
        <v>315008</v>
      </c>
      <c r="B104" s="58" t="inlineStr">
        <is>
          <t>张丹</t>
        </is>
      </c>
      <c r="C104" s="58" t="inlineStr">
        <is>
          <t>高三(15)班</t>
        </is>
      </c>
      <c r="D104" s="58" t="n">
        <v>32</v>
      </c>
      <c r="E104" s="58" t="n">
        <v>29</v>
      </c>
      <c r="F104" s="58" t="n">
        <v>61</v>
      </c>
      <c r="G104" s="58" t="n">
        <v>61</v>
      </c>
      <c r="H104" s="58" t="n">
        <v>36</v>
      </c>
      <c r="I104" s="58" t="n">
        <v>23</v>
      </c>
      <c r="J104" s="58" t="n">
        <v>59</v>
      </c>
      <c r="K104" s="58" t="n">
        <v>25</v>
      </c>
      <c r="L104" s="58" t="n">
        <v>24</v>
      </c>
      <c r="M104" s="58" t="n">
        <v>22</v>
      </c>
      <c r="N104" s="58" t="n">
        <v>46</v>
      </c>
      <c r="O104" s="58" t="n">
        <v>72</v>
      </c>
      <c r="P104" s="58" t="n">
        <v>166</v>
      </c>
      <c r="Q104" s="58" t="n">
        <v>51</v>
      </c>
    </row>
    <row r="105" ht="13.5" customHeight="1" s="61">
      <c r="A105" s="58" t="n">
        <v>315009</v>
      </c>
      <c r="B105" s="58" t="inlineStr">
        <is>
          <t>张远恒</t>
        </is>
      </c>
      <c r="C105" s="58" t="inlineStr">
        <is>
          <t>高三(15)班</t>
        </is>
      </c>
      <c r="D105" s="58" t="n">
        <v>32</v>
      </c>
      <c r="E105" s="58" t="n">
        <v>29</v>
      </c>
      <c r="F105" s="58" t="n">
        <v>61</v>
      </c>
      <c r="G105" s="58" t="n">
        <v>61</v>
      </c>
      <c r="H105" s="58" t="n">
        <v>24</v>
      </c>
      <c r="I105" s="58" t="n">
        <v>29</v>
      </c>
      <c r="J105" s="58" t="n">
        <v>53</v>
      </c>
      <c r="K105" s="58" t="n">
        <v>50</v>
      </c>
      <c r="L105" s="58" t="n">
        <v>20</v>
      </c>
      <c r="M105" s="58" t="n">
        <v>18</v>
      </c>
      <c r="N105" s="58" t="n">
        <v>38</v>
      </c>
      <c r="O105" s="58" t="n">
        <v>105</v>
      </c>
      <c r="P105" s="58" t="n">
        <v>152</v>
      </c>
      <c r="Q105" s="58" t="n">
        <v>70</v>
      </c>
    </row>
    <row r="106" ht="13.5" customHeight="1" s="61">
      <c r="A106" s="58" t="n">
        <v>315010</v>
      </c>
      <c r="B106" s="58" t="inlineStr">
        <is>
          <t>韩颖</t>
        </is>
      </c>
      <c r="C106" s="58" t="inlineStr">
        <is>
          <t>高三(15)班</t>
        </is>
      </c>
      <c r="D106" s="58" t="n">
        <v>40</v>
      </c>
      <c r="E106" s="58" t="n">
        <v>9</v>
      </c>
      <c r="F106" s="58" t="n">
        <v>49</v>
      </c>
      <c r="G106" s="58" t="n">
        <v>91</v>
      </c>
      <c r="H106" s="58" t="n">
        <v>32</v>
      </c>
      <c r="I106" s="58" t="n">
        <v>24</v>
      </c>
      <c r="J106" s="58" t="n">
        <v>56</v>
      </c>
      <c r="K106" s="58" t="n">
        <v>39</v>
      </c>
      <c r="L106" s="58" t="n">
        <v>24</v>
      </c>
      <c r="M106" s="58" t="n">
        <v>32</v>
      </c>
      <c r="N106" s="58" t="n">
        <v>56</v>
      </c>
      <c r="O106" s="58" t="n">
        <v>29</v>
      </c>
      <c r="P106" s="58" t="n">
        <v>161</v>
      </c>
      <c r="Q106" s="58" t="n">
        <v>57</v>
      </c>
    </row>
    <row r="107" ht="13.5" customHeight="1" s="61">
      <c r="A107" s="58" t="n">
        <v>315011</v>
      </c>
      <c r="B107" s="58" t="inlineStr">
        <is>
          <t>胡玉洁</t>
        </is>
      </c>
      <c r="C107" s="58" t="inlineStr">
        <is>
          <t>高三(15)班</t>
        </is>
      </c>
      <c r="D107" s="58" t="n">
        <v>24</v>
      </c>
      <c r="E107" s="58" t="n">
        <v>7</v>
      </c>
      <c r="F107" s="58" t="n">
        <v>31</v>
      </c>
      <c r="G107" s="58" t="n">
        <v>133</v>
      </c>
      <c r="H107" s="58" t="n">
        <v>24</v>
      </c>
      <c r="I107" s="58" t="n">
        <v>20</v>
      </c>
      <c r="J107" s="58" t="n">
        <v>44</v>
      </c>
      <c r="K107" s="58" t="n">
        <v>82</v>
      </c>
      <c r="L107" s="58" t="n">
        <v>28</v>
      </c>
      <c r="M107" s="58" t="n">
        <v>22</v>
      </c>
      <c r="N107" s="58" t="n">
        <v>50</v>
      </c>
      <c r="O107" s="58" t="n">
        <v>49</v>
      </c>
      <c r="P107" s="58" t="n">
        <v>125</v>
      </c>
      <c r="Q107" s="58" t="n">
        <v>106</v>
      </c>
    </row>
    <row r="108" ht="13.5" customHeight="1" s="61">
      <c r="A108" s="58" t="n">
        <v>315012</v>
      </c>
      <c r="B108" s="58" t="inlineStr">
        <is>
          <t>熊瑶</t>
        </is>
      </c>
      <c r="C108" s="58" t="inlineStr">
        <is>
          <t>高三(15)班</t>
        </is>
      </c>
      <c r="D108" s="58" t="n">
        <v>20</v>
      </c>
      <c r="E108" s="58" t="n">
        <v>37</v>
      </c>
      <c r="F108" s="58" t="n">
        <v>57</v>
      </c>
      <c r="G108" s="58" t="n">
        <v>75</v>
      </c>
      <c r="H108" s="58" t="n">
        <v>36</v>
      </c>
      <c r="I108" s="58" t="n">
        <v>15</v>
      </c>
      <c r="J108" s="58" t="n">
        <v>51</v>
      </c>
      <c r="K108" s="58" t="n">
        <v>59</v>
      </c>
      <c r="L108" s="58" t="n">
        <v>20</v>
      </c>
      <c r="M108" s="58" t="n">
        <v>18</v>
      </c>
      <c r="N108" s="58" t="n">
        <v>38</v>
      </c>
      <c r="O108" s="58" t="n">
        <v>105</v>
      </c>
      <c r="P108" s="58" t="n">
        <v>146</v>
      </c>
      <c r="Q108" s="58" t="n">
        <v>80</v>
      </c>
    </row>
    <row r="109" ht="13.5" customHeight="1" s="61">
      <c r="A109" s="58" t="n">
        <v>315014</v>
      </c>
      <c r="B109" s="58" t="inlineStr">
        <is>
          <t>徐玘</t>
        </is>
      </c>
      <c r="C109" s="58" t="inlineStr">
        <is>
          <t>高三(15)班</t>
        </is>
      </c>
      <c r="D109" s="58" t="n">
        <v>24</v>
      </c>
      <c r="E109" s="58" t="n">
        <v>12</v>
      </c>
      <c r="F109" s="58" t="n">
        <v>36</v>
      </c>
      <c r="G109" s="58" t="n">
        <v>120</v>
      </c>
      <c r="H109" s="58" t="n">
        <v>36</v>
      </c>
      <c r="I109" s="58" t="n">
        <v>16</v>
      </c>
      <c r="J109" s="58" t="n">
        <v>52</v>
      </c>
      <c r="K109" s="58" t="n">
        <v>55</v>
      </c>
      <c r="L109" s="58" t="n">
        <v>20</v>
      </c>
      <c r="M109" s="58" t="n">
        <v>30</v>
      </c>
      <c r="N109" s="58" t="n">
        <v>50</v>
      </c>
      <c r="O109" s="58" t="n">
        <v>49</v>
      </c>
      <c r="P109" s="58" t="n">
        <v>138</v>
      </c>
      <c r="Q109" s="58" t="n">
        <v>88</v>
      </c>
    </row>
    <row r="110" ht="13.5" customHeight="1" s="61">
      <c r="A110" s="58" t="n">
        <v>315016</v>
      </c>
      <c r="B110" s="58" t="inlineStr">
        <is>
          <t>曾婉婷</t>
        </is>
      </c>
      <c r="C110" s="58" t="inlineStr">
        <is>
          <t>高三(15)班</t>
        </is>
      </c>
      <c r="D110" s="58" t="n">
        <v>28</v>
      </c>
      <c r="E110" s="58" t="n">
        <v>4</v>
      </c>
      <c r="F110" s="58" t="n">
        <v>32</v>
      </c>
      <c r="G110" s="58" t="n">
        <v>130</v>
      </c>
      <c r="H110" s="58" t="n">
        <v>32</v>
      </c>
      <c r="I110" s="58" t="n">
        <v>25</v>
      </c>
      <c r="J110" s="58" t="n">
        <v>57</v>
      </c>
      <c r="K110" s="58" t="n">
        <v>34</v>
      </c>
      <c r="L110" s="58" t="n">
        <v>24</v>
      </c>
      <c r="M110" s="58" t="n">
        <v>18</v>
      </c>
      <c r="N110" s="58" t="n">
        <v>42</v>
      </c>
      <c r="O110" s="58" t="n">
        <v>86</v>
      </c>
      <c r="P110" s="58" t="n">
        <v>131</v>
      </c>
      <c r="Q110" s="58" t="n">
        <v>98</v>
      </c>
    </row>
    <row r="111" ht="13.5" customHeight="1" s="61">
      <c r="A111" s="58" t="n">
        <v>315017</v>
      </c>
      <c r="B111" s="58" t="inlineStr">
        <is>
          <t>张心瑶</t>
        </is>
      </c>
      <c r="C111" s="58" t="inlineStr">
        <is>
          <t>高三(15)班</t>
        </is>
      </c>
      <c r="D111" s="58" t="n">
        <v>24</v>
      </c>
      <c r="E111" s="58" t="n">
        <v>11</v>
      </c>
      <c r="F111" s="58" t="n">
        <v>35</v>
      </c>
      <c r="G111" s="58" t="n">
        <v>123</v>
      </c>
      <c r="H111" s="58" t="n">
        <v>12</v>
      </c>
      <c r="I111" s="58" t="n">
        <v>8</v>
      </c>
      <c r="J111" s="58" t="n">
        <v>20</v>
      </c>
      <c r="K111" s="58" t="n">
        <v>145</v>
      </c>
      <c r="L111" s="58" t="n">
        <v>28</v>
      </c>
      <c r="M111" s="58" t="n">
        <v>22</v>
      </c>
      <c r="N111" s="58" t="n">
        <v>50</v>
      </c>
      <c r="O111" s="58" t="n">
        <v>49</v>
      </c>
      <c r="P111" s="58" t="n">
        <v>105</v>
      </c>
      <c r="Q111" s="58" t="n">
        <v>130</v>
      </c>
    </row>
    <row r="112" ht="13.5" customHeight="1" s="61">
      <c r="A112" s="58" t="n">
        <v>315018</v>
      </c>
      <c r="B112" s="58" t="inlineStr">
        <is>
          <t>陈金辉</t>
        </is>
      </c>
      <c r="C112" s="58" t="inlineStr">
        <is>
          <t>高三(15)班</t>
        </is>
      </c>
      <c r="D112" s="58" t="n">
        <v>24</v>
      </c>
      <c r="E112" s="58" t="n">
        <v>9</v>
      </c>
      <c r="F112" s="58" t="n">
        <v>33</v>
      </c>
      <c r="G112" s="58" t="n">
        <v>128</v>
      </c>
      <c r="H112" s="58" t="n">
        <v>32</v>
      </c>
      <c r="I112" s="58" t="n">
        <v>21</v>
      </c>
      <c r="J112" s="58" t="n">
        <v>53</v>
      </c>
      <c r="K112" s="58" t="n">
        <v>50</v>
      </c>
      <c r="L112" s="58" t="n">
        <v>16</v>
      </c>
      <c r="M112" s="58" t="n">
        <v>18</v>
      </c>
      <c r="N112" s="58" t="n">
        <v>34</v>
      </c>
      <c r="O112" s="58" t="n">
        <v>125</v>
      </c>
      <c r="P112" s="58" t="n">
        <v>120</v>
      </c>
      <c r="Q112" s="58" t="n">
        <v>112</v>
      </c>
    </row>
    <row r="113" ht="13.5" customHeight="1" s="61">
      <c r="A113" s="58" t="n">
        <v>315019</v>
      </c>
      <c r="B113" s="58" t="inlineStr">
        <is>
          <t>蔡露琳</t>
        </is>
      </c>
      <c r="C113" s="58" t="inlineStr">
        <is>
          <t>高三(15)班</t>
        </is>
      </c>
      <c r="D113" s="58" t="n">
        <v>28</v>
      </c>
      <c r="E113" s="58" t="n">
        <v>4</v>
      </c>
      <c r="F113" s="58" t="n">
        <v>32</v>
      </c>
      <c r="G113" s="58" t="n">
        <v>130</v>
      </c>
      <c r="H113" s="58" t="n">
        <v>36</v>
      </c>
      <c r="I113" s="58" t="n">
        <v>8</v>
      </c>
      <c r="J113" s="58" t="n">
        <v>44</v>
      </c>
      <c r="K113" s="58" t="n">
        <v>82</v>
      </c>
      <c r="L113" s="58" t="n">
        <v>8</v>
      </c>
      <c r="M113" s="58" t="n">
        <v>8</v>
      </c>
      <c r="N113" s="58" t="n">
        <v>16</v>
      </c>
      <c r="O113" s="58" t="n">
        <v>149</v>
      </c>
      <c r="P113" s="58" t="n">
        <v>92</v>
      </c>
      <c r="Q113" s="58" t="n">
        <v>141</v>
      </c>
    </row>
    <row r="114" ht="13.5" customHeight="1" s="61">
      <c r="A114" s="58" t="n">
        <v>315020</v>
      </c>
      <c r="B114" s="58" t="inlineStr">
        <is>
          <t>赵天成</t>
        </is>
      </c>
      <c r="C114" s="58" t="inlineStr">
        <is>
          <t>高三(15)班</t>
        </is>
      </c>
      <c r="D114" s="58" t="n">
        <v>24</v>
      </c>
      <c r="E114" s="58" t="n">
        <v>9</v>
      </c>
      <c r="F114" s="58" t="n">
        <v>33</v>
      </c>
      <c r="G114" s="58" t="n">
        <v>128</v>
      </c>
      <c r="H114" s="58" t="n">
        <v>24</v>
      </c>
      <c r="I114" s="58" t="n">
        <v>14</v>
      </c>
      <c r="J114" s="58" t="n">
        <v>38</v>
      </c>
      <c r="K114" s="58" t="n">
        <v>112</v>
      </c>
      <c r="L114" s="58" t="n">
        <v>28</v>
      </c>
      <c r="M114" s="58" t="n">
        <v>6</v>
      </c>
      <c r="N114" s="58" t="n">
        <v>34</v>
      </c>
      <c r="O114" s="58" t="n">
        <v>125</v>
      </c>
      <c r="P114" s="58" t="n">
        <v>105</v>
      </c>
      <c r="Q114" s="58" t="n">
        <v>130</v>
      </c>
    </row>
    <row r="115" ht="13.5" customHeight="1" s="61">
      <c r="A115" s="58" t="n">
        <v>315021</v>
      </c>
      <c r="B115" s="58" t="inlineStr">
        <is>
          <t>李乐</t>
        </is>
      </c>
      <c r="C115" s="58" t="inlineStr">
        <is>
          <t>高三(15)班</t>
        </is>
      </c>
      <c r="D115" s="58" t="n">
        <v>28</v>
      </c>
      <c r="E115" s="58" t="n">
        <v>24</v>
      </c>
      <c r="F115" s="58" t="n">
        <v>52</v>
      </c>
      <c r="G115" s="58" t="n">
        <v>86</v>
      </c>
      <c r="H115" s="58" t="n">
        <v>28</v>
      </c>
      <c r="I115" s="58" t="n">
        <v>8</v>
      </c>
      <c r="J115" s="58" t="n">
        <v>36</v>
      </c>
      <c r="K115" s="58" t="n">
        <v>120</v>
      </c>
      <c r="L115" s="58" t="n">
        <v>28</v>
      </c>
      <c r="M115" s="58" t="n">
        <v>18</v>
      </c>
      <c r="N115" s="58" t="n">
        <v>46</v>
      </c>
      <c r="O115" s="58" t="n">
        <v>72</v>
      </c>
      <c r="P115" s="58" t="n">
        <v>134</v>
      </c>
      <c r="Q115" s="58" t="n">
        <v>95</v>
      </c>
    </row>
    <row r="116" ht="13.5" customHeight="1" s="61">
      <c r="A116" s="58" t="n">
        <v>315022</v>
      </c>
      <c r="B116" s="58" t="inlineStr">
        <is>
          <t>周赞</t>
        </is>
      </c>
      <c r="C116" s="58" t="inlineStr">
        <is>
          <t>高三(15)班</t>
        </is>
      </c>
      <c r="D116" s="58" t="n">
        <v>24</v>
      </c>
      <c r="E116" s="58" t="n">
        <v>3</v>
      </c>
      <c r="F116" s="58" t="n">
        <v>27</v>
      </c>
      <c r="G116" s="58" t="n">
        <v>142</v>
      </c>
      <c r="H116" s="58" t="n">
        <v>20</v>
      </c>
      <c r="I116" s="58" t="n">
        <v>10</v>
      </c>
      <c r="J116" s="58" t="n">
        <v>30</v>
      </c>
      <c r="K116" s="58" t="n">
        <v>136</v>
      </c>
      <c r="L116" s="58" t="n">
        <v>16</v>
      </c>
      <c r="M116" s="58" t="n">
        <v>14</v>
      </c>
      <c r="N116" s="58" t="n">
        <v>30</v>
      </c>
      <c r="O116" s="58" t="n">
        <v>136</v>
      </c>
      <c r="P116" s="58" t="n">
        <v>87</v>
      </c>
      <c r="Q116" s="58" t="n">
        <v>145</v>
      </c>
    </row>
    <row r="117" ht="13.5" customHeight="1" s="61">
      <c r="A117" s="58" t="n">
        <v>315023</v>
      </c>
      <c r="B117" s="58" t="inlineStr">
        <is>
          <t>王馨蕾</t>
        </is>
      </c>
      <c r="C117" s="58" t="inlineStr">
        <is>
          <t>高三(15)班</t>
        </is>
      </c>
      <c r="D117" s="58" t="n">
        <v>32</v>
      </c>
      <c r="E117" s="58" t="n">
        <v>8</v>
      </c>
      <c r="F117" s="58" t="n">
        <v>40</v>
      </c>
      <c r="G117" s="58" t="n">
        <v>110</v>
      </c>
      <c r="H117" s="58" t="n">
        <v>32</v>
      </c>
      <c r="I117" s="58" t="n">
        <v>15</v>
      </c>
      <c r="J117" s="58" t="n">
        <v>47</v>
      </c>
      <c r="K117" s="58" t="n">
        <v>72</v>
      </c>
      <c r="L117" s="58" t="n">
        <v>20</v>
      </c>
      <c r="M117" s="58" t="n">
        <v>18</v>
      </c>
      <c r="N117" s="58" t="n">
        <v>38</v>
      </c>
      <c r="O117" s="58" t="n">
        <v>105</v>
      </c>
      <c r="P117" s="58" t="n">
        <v>125</v>
      </c>
      <c r="Q117" s="58" t="n">
        <v>106</v>
      </c>
    </row>
    <row r="118" ht="13.5" customHeight="1" s="61">
      <c r="A118" s="58" t="n">
        <v>315024</v>
      </c>
      <c r="B118" s="58" t="inlineStr">
        <is>
          <t>张析</t>
        </is>
      </c>
      <c r="C118" s="58" t="inlineStr">
        <is>
          <t>高三(15)班</t>
        </is>
      </c>
      <c r="D118" s="58" t="n">
        <v>32</v>
      </c>
      <c r="E118" s="58" t="n">
        <v>2</v>
      </c>
      <c r="F118" s="58" t="n">
        <v>34</v>
      </c>
      <c r="G118" s="58" t="n">
        <v>127</v>
      </c>
      <c r="H118" s="58" t="n">
        <v>12</v>
      </c>
      <c r="I118" s="58" t="n">
        <v>14</v>
      </c>
      <c r="J118" s="58" t="n">
        <v>26</v>
      </c>
      <c r="K118" s="58" t="n">
        <v>139</v>
      </c>
      <c r="L118" s="58" t="n">
        <v>24</v>
      </c>
      <c r="M118" s="58" t="n">
        <v>10</v>
      </c>
      <c r="N118" s="58" t="n">
        <v>34</v>
      </c>
      <c r="O118" s="58" t="n">
        <v>125</v>
      </c>
      <c r="P118" s="58" t="n">
        <v>94</v>
      </c>
      <c r="Q118" s="58" t="n">
        <v>140</v>
      </c>
    </row>
    <row r="119" ht="13.5" customHeight="1" s="61">
      <c r="A119" s="58" t="n">
        <v>315025</v>
      </c>
      <c r="B119" s="58" t="inlineStr">
        <is>
          <t>张家珺</t>
        </is>
      </c>
      <c r="C119" s="58" t="inlineStr">
        <is>
          <t>高三(15)班</t>
        </is>
      </c>
      <c r="D119" s="58" t="n">
        <v>28</v>
      </c>
      <c r="E119" s="58" t="n">
        <v>0</v>
      </c>
      <c r="F119" s="58" t="n">
        <v>28</v>
      </c>
      <c r="G119" s="58" t="n">
        <v>138</v>
      </c>
      <c r="H119" s="58" t="n">
        <v>36</v>
      </c>
      <c r="I119" s="58" t="n">
        <v>25</v>
      </c>
      <c r="J119" s="58" t="n">
        <v>61</v>
      </c>
      <c r="K119" s="58" t="n">
        <v>20</v>
      </c>
      <c r="L119" s="58" t="n">
        <v>24</v>
      </c>
      <c r="M119" s="58" t="n">
        <v>16</v>
      </c>
      <c r="N119" s="58" t="n">
        <v>40</v>
      </c>
      <c r="O119" s="58" t="n">
        <v>94</v>
      </c>
      <c r="P119" s="58" t="n">
        <v>129</v>
      </c>
      <c r="Q119" s="58" t="n">
        <v>102</v>
      </c>
    </row>
    <row r="120" ht="13.5" customHeight="1" s="61">
      <c r="A120" s="58" t="n">
        <v>315028</v>
      </c>
      <c r="B120" s="58" t="inlineStr">
        <is>
          <t>雷嘉琪</t>
        </is>
      </c>
      <c r="C120" s="58" t="inlineStr">
        <is>
          <t>高三(15)班</t>
        </is>
      </c>
      <c r="D120" s="58" t="n">
        <v>0</v>
      </c>
      <c r="E120" s="58" t="n">
        <v>0</v>
      </c>
      <c r="F120" s="58" t="n">
        <v>0</v>
      </c>
      <c r="G120" s="58" t="n">
        <v>187</v>
      </c>
      <c r="H120" s="58" t="n">
        <v>0</v>
      </c>
      <c r="I120" s="58" t="n">
        <v>0</v>
      </c>
      <c r="J120" s="58" t="n">
        <v>0</v>
      </c>
      <c r="K120" s="58" t="n">
        <v>187</v>
      </c>
      <c r="L120" s="58" t="n">
        <v>0</v>
      </c>
      <c r="M120" s="58" t="n">
        <v>0</v>
      </c>
      <c r="N120" s="58" t="n">
        <v>0</v>
      </c>
      <c r="O120" s="58" t="n">
        <v>187</v>
      </c>
      <c r="P120" s="58" t="n">
        <v>0</v>
      </c>
      <c r="Q120" s="58" t="n">
        <v>187</v>
      </c>
    </row>
    <row r="121" ht="13.5" customHeight="1" s="61">
      <c r="A121" s="58" t="n">
        <v>315029</v>
      </c>
      <c r="B121" s="58" t="inlineStr">
        <is>
          <t>林泽朋</t>
        </is>
      </c>
      <c r="C121" s="58" t="inlineStr">
        <is>
          <t>高三(15)班</t>
        </is>
      </c>
      <c r="D121" s="58" t="n">
        <v>16</v>
      </c>
      <c r="E121" s="58" t="n">
        <v>2</v>
      </c>
      <c r="F121" s="58" t="n">
        <v>18</v>
      </c>
      <c r="G121" s="58" t="n">
        <v>150</v>
      </c>
      <c r="H121" s="58" t="n">
        <v>20</v>
      </c>
      <c r="I121" s="58" t="n">
        <v>14</v>
      </c>
      <c r="J121" s="58" t="n">
        <v>34</v>
      </c>
      <c r="K121" s="58" t="n">
        <v>128</v>
      </c>
      <c r="L121" s="58" t="n">
        <v>32</v>
      </c>
      <c r="M121" s="58" t="n">
        <v>8</v>
      </c>
      <c r="N121" s="58" t="n">
        <v>40</v>
      </c>
      <c r="O121" s="58" t="n">
        <v>94</v>
      </c>
      <c r="P121" s="58" t="n">
        <v>92</v>
      </c>
      <c r="Q121" s="58" t="n">
        <v>141</v>
      </c>
    </row>
    <row r="122" ht="13.5" customHeight="1" s="61">
      <c r="A122" s="58" t="n">
        <v>315030</v>
      </c>
      <c r="B122" s="58" t="inlineStr">
        <is>
          <t>童雨欣</t>
        </is>
      </c>
      <c r="C122" s="58" t="inlineStr">
        <is>
          <t>高三(15)班</t>
        </is>
      </c>
      <c r="D122" s="58" t="n">
        <v>28</v>
      </c>
      <c r="E122" s="58" t="n">
        <v>12</v>
      </c>
      <c r="F122" s="58" t="n">
        <v>40</v>
      </c>
      <c r="G122" s="58" t="n">
        <v>110</v>
      </c>
      <c r="H122" s="58" t="n">
        <v>32</v>
      </c>
      <c r="I122" s="58" t="n">
        <v>10</v>
      </c>
      <c r="J122" s="58" t="n">
        <v>42</v>
      </c>
      <c r="K122" s="58" t="n">
        <v>93</v>
      </c>
      <c r="L122" s="58" t="n">
        <v>32</v>
      </c>
      <c r="M122" s="58" t="n">
        <v>10</v>
      </c>
      <c r="N122" s="58" t="n">
        <v>42</v>
      </c>
      <c r="O122" s="58" t="n">
        <v>86</v>
      </c>
      <c r="P122" s="58" t="n">
        <v>124</v>
      </c>
      <c r="Q122" s="58" t="n">
        <v>110</v>
      </c>
    </row>
    <row r="123" ht="13.5" customHeight="1" s="61">
      <c r="A123" s="58" t="n">
        <v>315031</v>
      </c>
      <c r="B123" s="58" t="inlineStr">
        <is>
          <t>陶宏强</t>
        </is>
      </c>
      <c r="C123" s="58" t="inlineStr">
        <is>
          <t>高三(15)班</t>
        </is>
      </c>
      <c r="D123" s="58" t="n">
        <v>12</v>
      </c>
      <c r="E123" s="58" t="n">
        <v>7</v>
      </c>
      <c r="F123" s="58" t="n">
        <v>19</v>
      </c>
      <c r="G123" s="58" t="n">
        <v>149</v>
      </c>
      <c r="H123" s="58" t="n">
        <v>4</v>
      </c>
      <c r="I123" s="58" t="n">
        <v>0</v>
      </c>
      <c r="J123" s="58" t="n">
        <v>4</v>
      </c>
      <c r="K123" s="58" t="n">
        <v>150</v>
      </c>
      <c r="L123" s="58" t="n">
        <v>20</v>
      </c>
      <c r="M123" s="58" t="n">
        <v>2</v>
      </c>
      <c r="N123" s="58" t="n">
        <v>22</v>
      </c>
      <c r="O123" s="58" t="n">
        <v>145</v>
      </c>
      <c r="P123" s="58" t="n">
        <v>45</v>
      </c>
      <c r="Q123" s="58" t="n">
        <v>150</v>
      </c>
    </row>
    <row r="124" ht="13.5" customHeight="1" s="61">
      <c r="A124" s="58" t="n">
        <v>315033</v>
      </c>
      <c r="B124" s="58" t="inlineStr">
        <is>
          <t>雷铭杰</t>
        </is>
      </c>
      <c r="C124" s="58" t="inlineStr">
        <is>
          <t>高三(15)班</t>
        </is>
      </c>
      <c r="D124" s="58" t="n">
        <v>28</v>
      </c>
      <c r="E124" s="58" t="n">
        <v>7</v>
      </c>
      <c r="F124" s="58" t="n">
        <v>35</v>
      </c>
      <c r="G124" s="58" t="n">
        <v>123</v>
      </c>
      <c r="H124" s="58" t="n">
        <v>32</v>
      </c>
      <c r="I124" s="58" t="n">
        <v>8</v>
      </c>
      <c r="J124" s="58" t="n">
        <v>40</v>
      </c>
      <c r="K124" s="58" t="n">
        <v>105</v>
      </c>
      <c r="L124" s="58" t="n">
        <v>28</v>
      </c>
      <c r="M124" s="58" t="n">
        <v>10</v>
      </c>
      <c r="N124" s="58" t="n">
        <v>38</v>
      </c>
      <c r="O124" s="58" t="n">
        <v>105</v>
      </c>
      <c r="P124" s="58" t="n">
        <v>113</v>
      </c>
      <c r="Q124" s="58" t="n">
        <v>123</v>
      </c>
    </row>
    <row r="125" ht="13.5" customHeight="1" s="61">
      <c r="A125" s="58" t="n">
        <v>315034</v>
      </c>
      <c r="B125" s="58" t="inlineStr">
        <is>
          <t>刘江</t>
        </is>
      </c>
      <c r="C125" s="58" t="inlineStr">
        <is>
          <t>高三(15)班</t>
        </is>
      </c>
      <c r="D125" s="58" t="n">
        <v>48</v>
      </c>
      <c r="E125" s="58" t="n">
        <v>0</v>
      </c>
      <c r="F125" s="58" t="n">
        <v>48</v>
      </c>
      <c r="G125" s="58" t="n">
        <v>98</v>
      </c>
      <c r="H125" s="58" t="n">
        <v>20</v>
      </c>
      <c r="I125" s="58" t="n">
        <v>16</v>
      </c>
      <c r="J125" s="58" t="n">
        <v>36</v>
      </c>
      <c r="K125" s="58" t="n">
        <v>120</v>
      </c>
      <c r="L125" s="58" t="n">
        <v>24</v>
      </c>
      <c r="M125" s="58" t="n">
        <v>0</v>
      </c>
      <c r="N125" s="58" t="n">
        <v>24</v>
      </c>
      <c r="O125" s="58" t="n">
        <v>144</v>
      </c>
      <c r="P125" s="58" t="n">
        <v>108</v>
      </c>
      <c r="Q125" s="58" t="n">
        <v>128</v>
      </c>
    </row>
    <row r="126" ht="13.5" customHeight="1" s="61">
      <c r="A126" s="58" t="n">
        <v>315035</v>
      </c>
      <c r="B126" s="58" t="inlineStr">
        <is>
          <t>陈于思</t>
        </is>
      </c>
      <c r="C126" s="58" t="inlineStr">
        <is>
          <t>高三(15)班</t>
        </is>
      </c>
      <c r="D126" s="58" t="n">
        <v>20</v>
      </c>
      <c r="E126" s="58" t="n">
        <v>10</v>
      </c>
      <c r="F126" s="58" t="n">
        <v>30</v>
      </c>
      <c r="G126" s="58" t="n">
        <v>136</v>
      </c>
      <c r="H126" s="58" t="n">
        <v>20</v>
      </c>
      <c r="I126" s="58" t="n">
        <v>12</v>
      </c>
      <c r="J126" s="58" t="n">
        <v>32</v>
      </c>
      <c r="K126" s="58" t="n">
        <v>130</v>
      </c>
      <c r="L126" s="58" t="n">
        <v>20</v>
      </c>
      <c r="M126" s="58" t="n">
        <v>6</v>
      </c>
      <c r="N126" s="58" t="n">
        <v>26</v>
      </c>
      <c r="O126" s="58" t="n">
        <v>143</v>
      </c>
      <c r="P126" s="58" t="n">
        <v>88</v>
      </c>
      <c r="Q126" s="58" t="n">
        <v>144</v>
      </c>
    </row>
    <row r="127" ht="13.5" customHeight="1" s="61">
      <c r="A127" s="58" t="n">
        <v>315036</v>
      </c>
      <c r="B127" s="58" t="inlineStr">
        <is>
          <t>陈徐梦</t>
        </is>
      </c>
      <c r="C127" s="58" t="inlineStr">
        <is>
          <t>高三(15)班</t>
        </is>
      </c>
      <c r="D127" s="58" t="n">
        <v>28</v>
      </c>
      <c r="E127" s="58" t="n">
        <v>0</v>
      </c>
      <c r="F127" s="58" t="n">
        <v>28</v>
      </c>
      <c r="G127" s="58" t="n">
        <v>138</v>
      </c>
      <c r="H127" s="58" t="n">
        <v>16</v>
      </c>
      <c r="I127" s="58" t="n">
        <v>15</v>
      </c>
      <c r="J127" s="58" t="n">
        <v>31</v>
      </c>
      <c r="K127" s="58" t="n">
        <v>132</v>
      </c>
      <c r="L127" s="58" t="n">
        <v>20</v>
      </c>
      <c r="M127" s="58" t="n">
        <v>20</v>
      </c>
      <c r="N127" s="58" t="n">
        <v>40</v>
      </c>
      <c r="O127" s="58" t="n">
        <v>94</v>
      </c>
      <c r="P127" s="58" t="n">
        <v>99</v>
      </c>
      <c r="Q127" s="58" t="n">
        <v>136</v>
      </c>
    </row>
    <row r="128" ht="13.5" customHeight="1" s="61">
      <c r="A128" s="58" t="n">
        <v>315037</v>
      </c>
      <c r="B128" s="58" t="inlineStr">
        <is>
          <t>项颖</t>
        </is>
      </c>
      <c r="C128" s="58" t="inlineStr">
        <is>
          <t>高三(15)班</t>
        </is>
      </c>
      <c r="D128" s="58" t="n">
        <v>28</v>
      </c>
      <c r="E128" s="58" t="n">
        <v>7</v>
      </c>
      <c r="F128" s="58" t="n">
        <v>35</v>
      </c>
      <c r="G128" s="58" t="n">
        <v>123</v>
      </c>
      <c r="H128" s="58" t="n">
        <v>36</v>
      </c>
      <c r="I128" s="58" t="n">
        <v>27</v>
      </c>
      <c r="J128" s="58" t="n">
        <v>63</v>
      </c>
      <c r="K128" s="58" t="n">
        <v>16</v>
      </c>
      <c r="L128" s="58" t="n">
        <v>28</v>
      </c>
      <c r="M128" s="58" t="n">
        <v>34</v>
      </c>
      <c r="N128" s="58" t="n">
        <v>62</v>
      </c>
      <c r="O128" s="58" t="n">
        <v>12</v>
      </c>
      <c r="P128" s="58" t="n">
        <v>160</v>
      </c>
      <c r="Q128" s="58" t="n">
        <v>59</v>
      </c>
    </row>
    <row r="129" ht="13.5" customHeight="1" s="61">
      <c r="A129" s="58" t="n">
        <v>315040</v>
      </c>
      <c r="B129" s="58" t="inlineStr">
        <is>
          <t>胡楚豫</t>
        </is>
      </c>
      <c r="C129" s="58" t="inlineStr">
        <is>
          <t>高三(15)班</t>
        </is>
      </c>
      <c r="D129" s="58" t="n">
        <v>20</v>
      </c>
      <c r="E129" s="58" t="n">
        <v>27</v>
      </c>
      <c r="F129" s="58" t="n">
        <v>47</v>
      </c>
      <c r="G129" s="58" t="n">
        <v>101</v>
      </c>
      <c r="H129" s="58" t="n">
        <v>32</v>
      </c>
      <c r="I129" s="58" t="n">
        <v>24</v>
      </c>
      <c r="J129" s="58" t="n">
        <v>56</v>
      </c>
      <c r="K129" s="58" t="n">
        <v>39</v>
      </c>
      <c r="L129" s="58" t="n">
        <v>28</v>
      </c>
      <c r="M129" s="58" t="n">
        <v>24</v>
      </c>
      <c r="N129" s="58" t="n">
        <v>52</v>
      </c>
      <c r="O129" s="58" t="n">
        <v>43</v>
      </c>
      <c r="P129" s="58" t="n">
        <v>155</v>
      </c>
      <c r="Q129" s="58" t="n">
        <v>64</v>
      </c>
    </row>
    <row r="130" ht="13.5" customHeight="1" s="61">
      <c r="A130" s="58" t="n">
        <v>315042</v>
      </c>
      <c r="B130" s="58" t="inlineStr">
        <is>
          <t>陈宇凡</t>
        </is>
      </c>
      <c r="C130" s="58" t="inlineStr">
        <is>
          <t>高三(15)班</t>
        </is>
      </c>
      <c r="D130" s="58" t="n">
        <v>16</v>
      </c>
      <c r="E130" s="58" t="n">
        <v>7</v>
      </c>
      <c r="F130" s="58" t="n">
        <v>23</v>
      </c>
      <c r="G130" s="58" t="n">
        <v>146</v>
      </c>
      <c r="H130" s="58" t="n">
        <v>8</v>
      </c>
      <c r="I130" s="58" t="n">
        <v>5</v>
      </c>
      <c r="J130" s="58" t="n">
        <v>13</v>
      </c>
      <c r="K130" s="58" t="n">
        <v>147</v>
      </c>
      <c r="L130" s="58" t="n">
        <v>12</v>
      </c>
      <c r="M130" s="58" t="n">
        <v>8</v>
      </c>
      <c r="N130" s="58" t="n">
        <v>20</v>
      </c>
      <c r="O130" s="58" t="n">
        <v>147</v>
      </c>
      <c r="P130" s="58" t="n">
        <v>56</v>
      </c>
      <c r="Q130" s="58" t="n">
        <v>149</v>
      </c>
    </row>
    <row r="131" ht="13.5" customHeight="1" s="61">
      <c r="A131" s="58" t="n">
        <v>315043</v>
      </c>
      <c r="B131" s="58" t="inlineStr">
        <is>
          <t>范琪</t>
        </is>
      </c>
      <c r="C131" s="58" t="inlineStr">
        <is>
          <t>高三(15)班</t>
        </is>
      </c>
      <c r="D131" s="58" t="n">
        <v>32</v>
      </c>
      <c r="E131" s="58" t="n">
        <v>17</v>
      </c>
      <c r="F131" s="58" t="n">
        <v>49</v>
      </c>
      <c r="G131" s="58" t="n">
        <v>91</v>
      </c>
      <c r="H131" s="58" t="n">
        <v>24</v>
      </c>
      <c r="I131" s="58" t="n">
        <v>11</v>
      </c>
      <c r="J131" s="58" t="n">
        <v>35</v>
      </c>
      <c r="K131" s="58" t="n">
        <v>125</v>
      </c>
      <c r="L131" s="58" t="n">
        <v>20</v>
      </c>
      <c r="M131" s="58" t="n">
        <v>30</v>
      </c>
      <c r="N131" s="58" t="n">
        <v>50</v>
      </c>
      <c r="O131" s="58" t="n">
        <v>49</v>
      </c>
      <c r="P131" s="58" t="n">
        <v>134</v>
      </c>
      <c r="Q131" s="58" t="n">
        <v>95</v>
      </c>
    </row>
    <row r="132" ht="13.5" customHeight="1" s="61">
      <c r="A132" s="58" t="n">
        <v>315045</v>
      </c>
      <c r="B132" s="58" t="inlineStr">
        <is>
          <t>杨静怡</t>
        </is>
      </c>
      <c r="C132" s="58" t="inlineStr">
        <is>
          <t>高三(15)班</t>
        </is>
      </c>
      <c r="D132" s="58" t="n">
        <v>36</v>
      </c>
      <c r="E132" s="58" t="n">
        <v>0</v>
      </c>
      <c r="F132" s="58" t="n">
        <v>36</v>
      </c>
      <c r="G132" s="58" t="n">
        <v>120</v>
      </c>
      <c r="H132" s="58" t="n">
        <v>0</v>
      </c>
      <c r="I132" s="58" t="n">
        <v>0</v>
      </c>
      <c r="J132" s="58" t="n">
        <v>0</v>
      </c>
      <c r="K132" s="58" t="n">
        <v>187</v>
      </c>
      <c r="L132" s="58" t="n">
        <v>0</v>
      </c>
      <c r="M132" s="58" t="n">
        <v>0</v>
      </c>
      <c r="N132" s="58" t="n">
        <v>0</v>
      </c>
      <c r="O132" s="58" t="n">
        <v>187</v>
      </c>
      <c r="P132" s="58" t="n">
        <v>36</v>
      </c>
      <c r="Q132" s="58" t="n">
        <v>151</v>
      </c>
    </row>
    <row r="133" ht="13.5" customHeight="1" s="61">
      <c r="A133" s="58" t="n">
        <v>316001</v>
      </c>
      <c r="B133" s="58" t="inlineStr">
        <is>
          <t>喻卓</t>
        </is>
      </c>
      <c r="C133" s="58" t="inlineStr">
        <is>
          <t>高三(16)班</t>
        </is>
      </c>
      <c r="D133" s="58" t="n">
        <v>32</v>
      </c>
      <c r="E133" s="58" t="n">
        <v>27</v>
      </c>
      <c r="F133" s="58" t="n">
        <v>59</v>
      </c>
      <c r="G133" s="58" t="n">
        <v>70</v>
      </c>
      <c r="H133" s="58" t="n">
        <v>44</v>
      </c>
      <c r="I133" s="58" t="n">
        <v>29</v>
      </c>
      <c r="J133" s="58" t="n">
        <v>73</v>
      </c>
      <c r="K133" s="58" t="n">
        <v>4</v>
      </c>
      <c r="L133" s="58" t="n">
        <v>40</v>
      </c>
      <c r="M133" s="58" t="n">
        <v>24</v>
      </c>
      <c r="N133" s="58" t="n">
        <v>64</v>
      </c>
      <c r="O133" s="58" t="n">
        <v>10</v>
      </c>
      <c r="P133" s="58" t="n">
        <v>196</v>
      </c>
      <c r="Q133" s="58" t="n">
        <v>11</v>
      </c>
    </row>
    <row r="134" ht="13.5" customHeight="1" s="61">
      <c r="A134" s="58" t="n">
        <v>316002</v>
      </c>
      <c r="B134" s="58" t="inlineStr">
        <is>
          <t>程紫燕</t>
        </is>
      </c>
      <c r="C134" s="58" t="inlineStr">
        <is>
          <t>高三(16)班</t>
        </is>
      </c>
      <c r="D134" s="58" t="n">
        <v>40</v>
      </c>
      <c r="E134" s="58" t="n">
        <v>32</v>
      </c>
      <c r="F134" s="58" t="n">
        <v>72</v>
      </c>
      <c r="G134" s="58" t="n">
        <v>27</v>
      </c>
      <c r="H134" s="58" t="n">
        <v>32</v>
      </c>
      <c r="I134" s="58" t="n">
        <v>27</v>
      </c>
      <c r="J134" s="58" t="n">
        <v>59</v>
      </c>
      <c r="K134" s="58" t="n">
        <v>25</v>
      </c>
      <c r="L134" s="58" t="n">
        <v>28</v>
      </c>
      <c r="M134" s="58" t="n">
        <v>32</v>
      </c>
      <c r="N134" s="58" t="n">
        <v>60</v>
      </c>
      <c r="O134" s="58" t="n">
        <v>18</v>
      </c>
      <c r="P134" s="58" t="n">
        <v>191</v>
      </c>
      <c r="Q134" s="58" t="n">
        <v>17</v>
      </c>
    </row>
    <row r="135" ht="13.5" customHeight="1" s="61">
      <c r="A135" s="58" t="n">
        <v>316003</v>
      </c>
      <c r="B135" s="58" t="inlineStr">
        <is>
          <t>朱皓南</t>
        </is>
      </c>
      <c r="C135" s="58" t="inlineStr">
        <is>
          <t>高三(16)班</t>
        </is>
      </c>
      <c r="D135" s="58" t="n">
        <v>20</v>
      </c>
      <c r="E135" s="58" t="n">
        <v>24</v>
      </c>
      <c r="F135" s="58" t="n">
        <v>44</v>
      </c>
      <c r="G135" s="58" t="n">
        <v>104</v>
      </c>
      <c r="H135" s="58" t="n">
        <v>8</v>
      </c>
      <c r="I135" s="58" t="n">
        <v>2</v>
      </c>
      <c r="J135" s="58" t="n">
        <v>10</v>
      </c>
      <c r="K135" s="58" t="n">
        <v>149</v>
      </c>
      <c r="L135" s="58" t="n">
        <v>28</v>
      </c>
      <c r="M135" s="58" t="n">
        <v>20</v>
      </c>
      <c r="N135" s="58" t="n">
        <v>48</v>
      </c>
      <c r="O135" s="58" t="n">
        <v>61</v>
      </c>
      <c r="P135" s="58" t="n">
        <v>102</v>
      </c>
      <c r="Q135" s="58" t="n">
        <v>132</v>
      </c>
    </row>
    <row r="136" ht="13.5" customHeight="1" s="61">
      <c r="A136" s="58" t="n">
        <v>316004</v>
      </c>
      <c r="B136" s="58" t="inlineStr">
        <is>
          <t>汪正哲</t>
        </is>
      </c>
      <c r="C136" s="58" t="inlineStr">
        <is>
          <t>高三(16)班</t>
        </is>
      </c>
      <c r="D136" s="58" t="n">
        <v>44</v>
      </c>
      <c r="E136" s="58" t="n">
        <v>28</v>
      </c>
      <c r="F136" s="58" t="n">
        <v>72</v>
      </c>
      <c r="G136" s="58" t="n">
        <v>27</v>
      </c>
      <c r="H136" s="58" t="n">
        <v>24</v>
      </c>
      <c r="I136" s="58" t="n">
        <v>25</v>
      </c>
      <c r="J136" s="58" t="n">
        <v>49</v>
      </c>
      <c r="K136" s="58" t="n">
        <v>64</v>
      </c>
      <c r="L136" s="58" t="n">
        <v>32</v>
      </c>
      <c r="M136" s="58" t="n">
        <v>30</v>
      </c>
      <c r="N136" s="58" t="n">
        <v>62</v>
      </c>
      <c r="O136" s="58" t="n">
        <v>12</v>
      </c>
      <c r="P136" s="58" t="n">
        <v>183</v>
      </c>
      <c r="Q136" s="58" t="n">
        <v>26</v>
      </c>
    </row>
    <row r="137" ht="13.5" customHeight="1" s="61">
      <c r="A137" s="58" t="n">
        <v>316005</v>
      </c>
      <c r="B137" s="58" t="inlineStr">
        <is>
          <t>邓梓晗</t>
        </is>
      </c>
      <c r="C137" s="58" t="inlineStr">
        <is>
          <t>高三(16)班</t>
        </is>
      </c>
      <c r="D137" s="58" t="n">
        <v>44</v>
      </c>
      <c r="E137" s="58" t="n">
        <v>28</v>
      </c>
      <c r="F137" s="58" t="n">
        <v>72</v>
      </c>
      <c r="G137" s="58" t="n">
        <v>27</v>
      </c>
      <c r="H137" s="58" t="n">
        <v>32</v>
      </c>
      <c r="I137" s="58" t="n">
        <v>33</v>
      </c>
      <c r="J137" s="58" t="n">
        <v>65</v>
      </c>
      <c r="K137" s="58" t="n">
        <v>10</v>
      </c>
      <c r="L137" s="58" t="n">
        <v>40</v>
      </c>
      <c r="M137" s="58" t="n">
        <v>26</v>
      </c>
      <c r="N137" s="58" t="n">
        <v>66</v>
      </c>
      <c r="O137" s="58" t="n">
        <v>7</v>
      </c>
      <c r="P137" s="58" t="n">
        <v>203</v>
      </c>
      <c r="Q137" s="58" t="n">
        <v>5</v>
      </c>
    </row>
    <row r="138" ht="13.5" customHeight="1" s="61">
      <c r="A138" s="58" t="n">
        <v>316006</v>
      </c>
      <c r="B138" s="58" t="inlineStr">
        <is>
          <t>陈家威</t>
        </is>
      </c>
      <c r="C138" s="58" t="inlineStr">
        <is>
          <t>高三(16)班</t>
        </is>
      </c>
      <c r="D138" s="58" t="n">
        <v>20</v>
      </c>
      <c r="E138" s="58" t="n">
        <v>9</v>
      </c>
      <c r="F138" s="58" t="n">
        <v>29</v>
      </c>
      <c r="G138" s="58" t="n">
        <v>137</v>
      </c>
      <c r="H138" s="58" t="n">
        <v>8</v>
      </c>
      <c r="I138" s="58" t="n">
        <v>10</v>
      </c>
      <c r="J138" s="58" t="n">
        <v>18</v>
      </c>
      <c r="K138" s="58" t="n">
        <v>146</v>
      </c>
      <c r="L138" s="58" t="n">
        <v>24</v>
      </c>
      <c r="M138" s="58" t="n">
        <v>14</v>
      </c>
      <c r="N138" s="58" t="n">
        <v>38</v>
      </c>
      <c r="O138" s="58" t="n">
        <v>105</v>
      </c>
      <c r="P138" s="58" t="n">
        <v>85</v>
      </c>
      <c r="Q138" s="58" t="n">
        <v>146</v>
      </c>
    </row>
    <row r="139" ht="13.5" customHeight="1" s="61">
      <c r="A139" s="58" t="n">
        <v>316007</v>
      </c>
      <c r="B139" s="58" t="inlineStr">
        <is>
          <t>何志杰</t>
        </is>
      </c>
      <c r="C139" s="58" t="inlineStr">
        <is>
          <t>高三(16)班</t>
        </is>
      </c>
      <c r="D139" s="58" t="n">
        <v>28</v>
      </c>
      <c r="E139" s="58" t="n">
        <v>8</v>
      </c>
      <c r="F139" s="58" t="n">
        <v>36</v>
      </c>
      <c r="G139" s="58" t="n">
        <v>120</v>
      </c>
      <c r="H139" s="58" t="n">
        <v>16</v>
      </c>
      <c r="I139" s="58" t="n">
        <v>12</v>
      </c>
      <c r="J139" s="58" t="n">
        <v>28</v>
      </c>
      <c r="K139" s="58" t="n">
        <v>137</v>
      </c>
      <c r="L139" s="58" t="n">
        <v>16</v>
      </c>
      <c r="M139" s="58" t="n">
        <v>17</v>
      </c>
      <c r="N139" s="58" t="n">
        <v>33</v>
      </c>
      <c r="O139" s="58" t="n">
        <v>131</v>
      </c>
      <c r="P139" s="58" t="n">
        <v>97</v>
      </c>
      <c r="Q139" s="58" t="n">
        <v>139</v>
      </c>
    </row>
    <row r="140" ht="13.5" customHeight="1" s="61">
      <c r="A140" s="58" t="n">
        <v>316010</v>
      </c>
      <c r="B140" s="58" t="inlineStr">
        <is>
          <t>夏彬彬</t>
        </is>
      </c>
      <c r="C140" s="58" t="inlineStr">
        <is>
          <t>高三(16)班</t>
        </is>
      </c>
      <c r="D140" s="58" t="n">
        <v>40</v>
      </c>
      <c r="E140" s="58" t="n">
        <v>3</v>
      </c>
      <c r="F140" s="58" t="n">
        <v>43</v>
      </c>
      <c r="G140" s="58" t="n">
        <v>107</v>
      </c>
      <c r="H140" s="58" t="n">
        <v>8</v>
      </c>
      <c r="I140" s="58" t="n">
        <v>20</v>
      </c>
      <c r="J140" s="58" t="n">
        <v>28</v>
      </c>
      <c r="K140" s="58" t="n">
        <v>137</v>
      </c>
      <c r="L140" s="58" t="n">
        <v>16</v>
      </c>
      <c r="M140" s="58" t="n">
        <v>14</v>
      </c>
      <c r="N140" s="58" t="n">
        <v>30</v>
      </c>
      <c r="O140" s="58" t="n">
        <v>136</v>
      </c>
      <c r="P140" s="58" t="n">
        <v>101</v>
      </c>
      <c r="Q140" s="58" t="n">
        <v>134</v>
      </c>
    </row>
    <row r="141" ht="13.5" customHeight="1" s="61">
      <c r="A141" s="58" t="n">
        <v>316011</v>
      </c>
      <c r="B141" s="58" t="inlineStr">
        <is>
          <t>李叶冰</t>
        </is>
      </c>
      <c r="C141" s="58" t="inlineStr">
        <is>
          <t>高三(16)班</t>
        </is>
      </c>
      <c r="D141" s="58" t="n">
        <v>20</v>
      </c>
      <c r="E141" s="58" t="n">
        <v>20</v>
      </c>
      <c r="F141" s="58" t="n">
        <v>40</v>
      </c>
      <c r="G141" s="58" t="n">
        <v>110</v>
      </c>
      <c r="H141" s="58" t="n">
        <v>24</v>
      </c>
      <c r="I141" s="58" t="n">
        <v>15</v>
      </c>
      <c r="J141" s="58" t="n">
        <v>39</v>
      </c>
      <c r="K141" s="58" t="n">
        <v>110</v>
      </c>
      <c r="L141" s="58" t="n">
        <v>24</v>
      </c>
      <c r="M141" s="58" t="n">
        <v>16</v>
      </c>
      <c r="N141" s="58" t="n">
        <v>40</v>
      </c>
      <c r="O141" s="58" t="n">
        <v>94</v>
      </c>
      <c r="P141" s="58" t="n">
        <v>119</v>
      </c>
      <c r="Q141" s="58" t="n">
        <v>114</v>
      </c>
    </row>
    <row r="142" ht="13.5" customHeight="1" s="61">
      <c r="A142" s="58" t="n">
        <v>316012</v>
      </c>
      <c r="B142" s="58" t="inlineStr">
        <is>
          <t>程磐</t>
        </is>
      </c>
      <c r="C142" s="58" t="inlineStr">
        <is>
          <t>高三(16)班</t>
        </is>
      </c>
      <c r="D142" s="58" t="n">
        <v>44</v>
      </c>
      <c r="E142" s="58" t="n">
        <v>32</v>
      </c>
      <c r="F142" s="58" t="n">
        <v>76</v>
      </c>
      <c r="G142" s="58" t="n">
        <v>15</v>
      </c>
      <c r="H142" s="58" t="n">
        <v>24</v>
      </c>
      <c r="I142" s="58" t="n">
        <v>35</v>
      </c>
      <c r="J142" s="58" t="n">
        <v>59</v>
      </c>
      <c r="K142" s="58" t="n">
        <v>25</v>
      </c>
      <c r="L142" s="58" t="n">
        <v>40</v>
      </c>
      <c r="M142" s="58" t="n">
        <v>28</v>
      </c>
      <c r="N142" s="58" t="n">
        <v>68</v>
      </c>
      <c r="O142" s="58" t="n">
        <v>6</v>
      </c>
      <c r="P142" s="58" t="n">
        <v>203</v>
      </c>
      <c r="Q142" s="58" t="n">
        <v>5</v>
      </c>
    </row>
    <row r="143" ht="13.5" customHeight="1" s="61">
      <c r="A143" s="58" t="n">
        <v>316013</v>
      </c>
      <c r="B143" s="58" t="inlineStr">
        <is>
          <t>陶栋霖</t>
        </is>
      </c>
      <c r="C143" s="58" t="inlineStr">
        <is>
          <t>高三(16)班</t>
        </is>
      </c>
      <c r="D143" s="58" t="n">
        <v>20</v>
      </c>
      <c r="E143" s="58" t="n">
        <v>7</v>
      </c>
      <c r="F143" s="58" t="n">
        <v>27</v>
      </c>
      <c r="G143" s="58" t="n">
        <v>142</v>
      </c>
      <c r="H143" s="58" t="n">
        <v>32</v>
      </c>
      <c r="I143" s="58" t="n">
        <v>17</v>
      </c>
      <c r="J143" s="58" t="n">
        <v>49</v>
      </c>
      <c r="K143" s="58" t="n">
        <v>64</v>
      </c>
      <c r="L143" s="58" t="n">
        <v>24</v>
      </c>
      <c r="M143" s="58" t="n">
        <v>20</v>
      </c>
      <c r="N143" s="58" t="n">
        <v>44</v>
      </c>
      <c r="O143" s="58" t="n">
        <v>79</v>
      </c>
      <c r="P143" s="58" t="n">
        <v>120</v>
      </c>
      <c r="Q143" s="58" t="n">
        <v>112</v>
      </c>
    </row>
    <row r="144" ht="13.5" customHeight="1" s="61">
      <c r="A144" s="58" t="n">
        <v>316014</v>
      </c>
      <c r="B144" s="58" t="inlineStr">
        <is>
          <t>罗峰</t>
        </is>
      </c>
      <c r="C144" s="58" t="inlineStr">
        <is>
          <t>高三(16)班</t>
        </is>
      </c>
      <c r="D144" s="58" t="n">
        <v>32</v>
      </c>
      <c r="E144" s="58" t="n">
        <v>22</v>
      </c>
      <c r="F144" s="58" t="n">
        <v>54</v>
      </c>
      <c r="G144" s="58" t="n">
        <v>81</v>
      </c>
      <c r="H144" s="58" t="n">
        <v>24</v>
      </c>
      <c r="I144" s="58" t="n">
        <v>17</v>
      </c>
      <c r="J144" s="58" t="n">
        <v>41</v>
      </c>
      <c r="K144" s="58" t="n">
        <v>100</v>
      </c>
      <c r="L144" s="58" t="n">
        <v>28</v>
      </c>
      <c r="M144" s="58" t="n">
        <v>20</v>
      </c>
      <c r="N144" s="58" t="n">
        <v>48</v>
      </c>
      <c r="O144" s="58" t="n">
        <v>61</v>
      </c>
      <c r="P144" s="58" t="n">
        <v>143</v>
      </c>
      <c r="Q144" s="58" t="n">
        <v>82</v>
      </c>
    </row>
    <row r="145" ht="13.5" customHeight="1" s="61">
      <c r="A145" s="58" t="n">
        <v>316015</v>
      </c>
      <c r="B145" s="58" t="inlineStr">
        <is>
          <t>郑瑞</t>
        </is>
      </c>
      <c r="C145" s="58" t="inlineStr">
        <is>
          <t>高三(16)班</t>
        </is>
      </c>
      <c r="D145" s="58" t="n">
        <v>32</v>
      </c>
      <c r="E145" s="58" t="n">
        <v>19</v>
      </c>
      <c r="F145" s="58" t="n">
        <v>51</v>
      </c>
      <c r="G145" s="58" t="n">
        <v>90</v>
      </c>
      <c r="H145" s="58" t="n">
        <v>32</v>
      </c>
      <c r="I145" s="58" t="n">
        <v>16</v>
      </c>
      <c r="J145" s="58" t="n">
        <v>48</v>
      </c>
      <c r="K145" s="58" t="n">
        <v>68</v>
      </c>
      <c r="L145" s="58" t="n">
        <v>16</v>
      </c>
      <c r="M145" s="58" t="n">
        <v>20</v>
      </c>
      <c r="N145" s="58" t="n">
        <v>36</v>
      </c>
      <c r="O145" s="58" t="n">
        <v>114</v>
      </c>
      <c r="P145" s="58" t="n">
        <v>135</v>
      </c>
      <c r="Q145" s="58" t="n">
        <v>93</v>
      </c>
    </row>
    <row r="146" ht="13.5" customHeight="1" s="61">
      <c r="A146" s="58" t="n">
        <v>316016</v>
      </c>
      <c r="B146" s="58" t="inlineStr">
        <is>
          <t>张盼盼</t>
        </is>
      </c>
      <c r="C146" s="58" t="inlineStr">
        <is>
          <t>高三(16)班</t>
        </is>
      </c>
      <c r="D146" s="58" t="n">
        <v>24</v>
      </c>
      <c r="E146" s="58" t="n">
        <v>28</v>
      </c>
      <c r="F146" s="58" t="n">
        <v>52</v>
      </c>
      <c r="G146" s="58" t="n">
        <v>86</v>
      </c>
      <c r="H146" s="58" t="n">
        <v>20</v>
      </c>
      <c r="I146" s="58" t="n">
        <v>23</v>
      </c>
      <c r="J146" s="58" t="n">
        <v>43</v>
      </c>
      <c r="K146" s="58" t="n">
        <v>85</v>
      </c>
      <c r="L146" s="58" t="n">
        <v>24</v>
      </c>
      <c r="M146" s="58" t="n">
        <v>18</v>
      </c>
      <c r="N146" s="58" t="n">
        <v>42</v>
      </c>
      <c r="O146" s="58" t="n">
        <v>86</v>
      </c>
      <c r="P146" s="58" t="n">
        <v>137</v>
      </c>
      <c r="Q146" s="58" t="n">
        <v>90</v>
      </c>
    </row>
    <row r="147" ht="13.5" customHeight="1" s="61">
      <c r="A147" s="58" t="n">
        <v>316017</v>
      </c>
      <c r="B147" s="58" t="inlineStr">
        <is>
          <t>罗赛</t>
        </is>
      </c>
      <c r="C147" s="58" t="inlineStr">
        <is>
          <t>高三(16)班</t>
        </is>
      </c>
      <c r="D147" s="58" t="n">
        <v>24</v>
      </c>
      <c r="E147" s="58" t="n">
        <v>0</v>
      </c>
      <c r="F147" s="58" t="n">
        <v>24</v>
      </c>
      <c r="G147" s="58" t="n">
        <v>145</v>
      </c>
      <c r="H147" s="58" t="n">
        <v>16</v>
      </c>
      <c r="I147" s="58" t="n">
        <v>7</v>
      </c>
      <c r="J147" s="58" t="n">
        <v>23</v>
      </c>
      <c r="K147" s="58" t="n">
        <v>143</v>
      </c>
      <c r="L147" s="58" t="n">
        <v>28</v>
      </c>
      <c r="M147" s="58" t="n">
        <v>26</v>
      </c>
      <c r="N147" s="58" t="n">
        <v>54</v>
      </c>
      <c r="O147" s="58" t="n">
        <v>34</v>
      </c>
      <c r="P147" s="58" t="n">
        <v>101</v>
      </c>
      <c r="Q147" s="58" t="n">
        <v>134</v>
      </c>
    </row>
    <row r="148" ht="13.5" customHeight="1" s="61">
      <c r="A148" s="58" t="n">
        <v>316018</v>
      </c>
      <c r="B148" s="58" t="inlineStr">
        <is>
          <t>徐蕊</t>
        </is>
      </c>
      <c r="C148" s="58" t="inlineStr">
        <is>
          <t>高三(16)班</t>
        </is>
      </c>
      <c r="D148" s="58" t="n">
        <v>36</v>
      </c>
      <c r="E148" s="58" t="n">
        <v>13</v>
      </c>
      <c r="F148" s="58" t="n">
        <v>49</v>
      </c>
      <c r="G148" s="58" t="n">
        <v>91</v>
      </c>
      <c r="H148" s="58" t="n">
        <v>20</v>
      </c>
      <c r="I148" s="58" t="n">
        <v>11</v>
      </c>
      <c r="J148" s="58" t="n">
        <v>31</v>
      </c>
      <c r="K148" s="58" t="n">
        <v>132</v>
      </c>
      <c r="L148" s="58" t="n">
        <v>20</v>
      </c>
      <c r="M148" s="58" t="n">
        <v>16</v>
      </c>
      <c r="N148" s="58" t="n">
        <v>36</v>
      </c>
      <c r="O148" s="58" t="n">
        <v>114</v>
      </c>
      <c r="P148" s="58" t="n">
        <v>116</v>
      </c>
      <c r="Q148" s="58" t="n">
        <v>119</v>
      </c>
    </row>
    <row r="149" ht="13.5" customHeight="1" s="61">
      <c r="A149" s="58" t="n">
        <v>316019</v>
      </c>
      <c r="B149" s="58" t="inlineStr">
        <is>
          <t>曾天仪</t>
        </is>
      </c>
      <c r="C149" s="58" t="inlineStr">
        <is>
          <t>高三(16)班</t>
        </is>
      </c>
      <c r="D149" s="58" t="n">
        <v>28</v>
      </c>
      <c r="E149" s="58" t="n">
        <v>17</v>
      </c>
      <c r="F149" s="58" t="n">
        <v>45</v>
      </c>
      <c r="G149" s="58" t="n">
        <v>103</v>
      </c>
      <c r="H149" s="58" t="n">
        <v>32</v>
      </c>
      <c r="I149" s="58" t="n">
        <v>32</v>
      </c>
      <c r="J149" s="58" t="n">
        <v>64</v>
      </c>
      <c r="K149" s="58" t="n">
        <v>13</v>
      </c>
      <c r="L149" s="58" t="n">
        <v>24</v>
      </c>
      <c r="M149" s="58" t="n">
        <v>20</v>
      </c>
      <c r="N149" s="58" t="n">
        <v>44</v>
      </c>
      <c r="O149" s="58" t="n">
        <v>79</v>
      </c>
      <c r="P149" s="58" t="n">
        <v>153</v>
      </c>
      <c r="Q149" s="58" t="n">
        <v>67</v>
      </c>
    </row>
    <row r="150" ht="13.5" customHeight="1" s="61">
      <c r="A150" s="58" t="n">
        <v>316020</v>
      </c>
      <c r="B150" s="58" t="inlineStr">
        <is>
          <t>喻越</t>
        </is>
      </c>
      <c r="C150" s="58" t="inlineStr">
        <is>
          <t>高三(16)班</t>
        </is>
      </c>
      <c r="D150" s="58" t="n">
        <v>44</v>
      </c>
      <c r="E150" s="58" t="n">
        <v>11</v>
      </c>
      <c r="F150" s="58" t="n">
        <v>55</v>
      </c>
      <c r="G150" s="58" t="n">
        <v>79</v>
      </c>
      <c r="H150" s="58" t="n">
        <v>36</v>
      </c>
      <c r="I150" s="58" t="n">
        <v>21</v>
      </c>
      <c r="J150" s="58" t="n">
        <v>57</v>
      </c>
      <c r="K150" s="58" t="n">
        <v>34</v>
      </c>
      <c r="L150" s="58" t="n">
        <v>36</v>
      </c>
      <c r="M150" s="58" t="n">
        <v>12</v>
      </c>
      <c r="N150" s="58" t="n">
        <v>48</v>
      </c>
      <c r="O150" s="58" t="n">
        <v>61</v>
      </c>
      <c r="P150" s="58" t="n">
        <v>160</v>
      </c>
      <c r="Q150" s="58" t="n">
        <v>59</v>
      </c>
    </row>
    <row r="151" ht="13.5" customHeight="1" s="61">
      <c r="A151" s="58" t="n">
        <v>316021</v>
      </c>
      <c r="B151" s="58" t="inlineStr">
        <is>
          <t>范海宝</t>
        </is>
      </c>
      <c r="C151" s="58" t="inlineStr">
        <is>
          <t>高三(16)班</t>
        </is>
      </c>
      <c r="D151" s="58" t="n">
        <v>36</v>
      </c>
      <c r="E151" s="58" t="n">
        <v>13</v>
      </c>
      <c r="F151" s="58" t="n">
        <v>49</v>
      </c>
      <c r="G151" s="58" t="n">
        <v>91</v>
      </c>
      <c r="H151" s="58" t="n">
        <v>40</v>
      </c>
      <c r="I151" s="58" t="n">
        <v>34</v>
      </c>
      <c r="J151" s="58" t="n">
        <v>74</v>
      </c>
      <c r="K151" s="58" t="n">
        <v>3</v>
      </c>
      <c r="L151" s="58" t="n">
        <v>28</v>
      </c>
      <c r="M151" s="58" t="n">
        <v>20</v>
      </c>
      <c r="N151" s="58" t="n">
        <v>48</v>
      </c>
      <c r="O151" s="58" t="n">
        <v>61</v>
      </c>
      <c r="P151" s="58" t="n">
        <v>171</v>
      </c>
      <c r="Q151" s="58" t="n">
        <v>41</v>
      </c>
    </row>
    <row r="152" ht="13.5" customHeight="1" s="61">
      <c r="A152" s="58" t="n">
        <v>316022</v>
      </c>
      <c r="B152" s="58" t="inlineStr">
        <is>
          <t>周驰</t>
        </is>
      </c>
      <c r="C152" s="58" t="inlineStr">
        <is>
          <t>高三(16)班</t>
        </is>
      </c>
      <c r="D152" s="58" t="n">
        <v>32</v>
      </c>
      <c r="E152" s="58" t="n">
        <v>7</v>
      </c>
      <c r="F152" s="58" t="n">
        <v>39</v>
      </c>
      <c r="G152" s="58" t="n">
        <v>115</v>
      </c>
      <c r="H152" s="58" t="n">
        <v>32</v>
      </c>
      <c r="I152" s="58" t="n">
        <v>13</v>
      </c>
      <c r="J152" s="58" t="n">
        <v>45</v>
      </c>
      <c r="K152" s="58" t="n">
        <v>76</v>
      </c>
      <c r="L152" s="58" t="n">
        <v>16</v>
      </c>
      <c r="M152" s="58" t="n">
        <v>12</v>
      </c>
      <c r="N152" s="58" t="n">
        <v>28</v>
      </c>
      <c r="O152" s="58" t="n">
        <v>141</v>
      </c>
      <c r="P152" s="58" t="n">
        <v>112</v>
      </c>
      <c r="Q152" s="58" t="n">
        <v>125</v>
      </c>
    </row>
    <row r="153" ht="13.5" customHeight="1" s="61">
      <c r="A153" s="58" t="n">
        <v>316024</v>
      </c>
      <c r="B153" s="58" t="inlineStr">
        <is>
          <t>郑新龙</t>
        </is>
      </c>
      <c r="C153" s="58" t="inlineStr">
        <is>
          <t>高三(16)班</t>
        </is>
      </c>
      <c r="D153" s="58" t="n">
        <v>36</v>
      </c>
      <c r="E153" s="58" t="n">
        <v>24</v>
      </c>
      <c r="F153" s="58" t="n">
        <v>60</v>
      </c>
      <c r="G153" s="58" t="n">
        <v>67</v>
      </c>
      <c r="H153" s="58" t="n">
        <v>24</v>
      </c>
      <c r="I153" s="58" t="n">
        <v>11</v>
      </c>
      <c r="J153" s="58" t="n">
        <v>35</v>
      </c>
      <c r="K153" s="58" t="n">
        <v>125</v>
      </c>
      <c r="L153" s="58" t="n">
        <v>16</v>
      </c>
      <c r="M153" s="58" t="n">
        <v>20</v>
      </c>
      <c r="N153" s="58" t="n">
        <v>36</v>
      </c>
      <c r="O153" s="58" t="n">
        <v>114</v>
      </c>
      <c r="P153" s="58" t="n">
        <v>131</v>
      </c>
      <c r="Q153" s="58" t="n">
        <v>98</v>
      </c>
    </row>
    <row r="154" ht="13.5" customHeight="1" s="61">
      <c r="A154" s="58" t="n">
        <v>316025</v>
      </c>
      <c r="B154" s="58" t="inlineStr">
        <is>
          <t>简立</t>
        </is>
      </c>
      <c r="C154" s="58" t="inlineStr">
        <is>
          <t>高三(16)班</t>
        </is>
      </c>
      <c r="D154" s="58" t="n">
        <v>36</v>
      </c>
      <c r="E154" s="58" t="n">
        <v>16</v>
      </c>
      <c r="F154" s="58" t="n">
        <v>52</v>
      </c>
      <c r="G154" s="58" t="n">
        <v>86</v>
      </c>
      <c r="H154" s="58" t="n">
        <v>24</v>
      </c>
      <c r="I154" s="58" t="n">
        <v>18</v>
      </c>
      <c r="J154" s="58" t="n">
        <v>42</v>
      </c>
      <c r="K154" s="58" t="n">
        <v>93</v>
      </c>
      <c r="L154" s="58" t="n">
        <v>24</v>
      </c>
      <c r="M154" s="58" t="n">
        <v>18</v>
      </c>
      <c r="N154" s="58" t="n">
        <v>42</v>
      </c>
      <c r="O154" s="58" t="n">
        <v>86</v>
      </c>
      <c r="P154" s="58" t="n">
        <v>136</v>
      </c>
      <c r="Q154" s="58" t="n">
        <v>92</v>
      </c>
    </row>
    <row r="155" ht="13.5" customHeight="1" s="61">
      <c r="A155" s="58" t="n"/>
      <c r="B155" s="58" t="n"/>
      <c r="C155" s="58" t="n"/>
      <c r="D155" s="58" t="n"/>
      <c r="E155" s="58" t="n"/>
      <c r="F155" s="58" t="n"/>
      <c r="G155" s="58" t="n"/>
      <c r="H155" s="58" t="n"/>
      <c r="I155" s="58" t="n"/>
      <c r="J155" s="58" t="n"/>
      <c r="K155" s="58" t="n"/>
      <c r="L155" s="58" t="n"/>
      <c r="M155" s="58" t="n"/>
      <c r="N155" s="58" t="n"/>
      <c r="O155" s="58" t="n"/>
      <c r="P155" s="58" t="n"/>
      <c r="Q155" s="58" t="n"/>
    </row>
    <row r="156" ht="15.75" customHeight="1" s="61">
      <c r="A156" s="58" t="n"/>
      <c r="B156" s="58" t="n"/>
      <c r="C156" s="58" t="n"/>
      <c r="D156" s="58" t="n"/>
      <c r="E156" s="58" t="n"/>
      <c r="F156" s="58" t="n"/>
      <c r="G156" s="58" t="n"/>
      <c r="H156" s="58" t="n"/>
      <c r="I156" s="58" t="n"/>
      <c r="J156" s="58" t="n"/>
      <c r="K156" s="58" t="n"/>
      <c r="L156" s="59" t="n"/>
      <c r="M156" s="59" t="n"/>
      <c r="N156" s="58" t="n"/>
      <c r="O156" s="58" t="n"/>
      <c r="P156" s="58" t="n"/>
      <c r="Q156" s="60" t="n"/>
    </row>
    <row r="157">
      <c r="A157" s="58" t="n"/>
      <c r="B157" s="58" t="n"/>
      <c r="C157" s="58" t="n"/>
      <c r="D157" s="58" t="n"/>
      <c r="E157" s="58" t="n"/>
      <c r="F157" s="58" t="n"/>
      <c r="G157" s="58" t="n"/>
      <c r="H157" s="58" t="n"/>
      <c r="I157" s="58" t="n"/>
      <c r="J157" s="58" t="n"/>
      <c r="K157" s="58" t="n"/>
      <c r="L157" s="58" t="n"/>
      <c r="M157" s="58" t="n"/>
      <c r="N157" s="58" t="n"/>
      <c r="O157" s="58" t="n"/>
      <c r="P157" s="58" t="n"/>
      <c r="Q157" s="60" t="n"/>
    </row>
  </sheetData>
  <mergeCells count="1">
    <mergeCell ref="A1:Q1"/>
  </mergeCells>
  <pageMargins left="0.7" right="0.7" top="0.75" bottom="0.75" header="0.3" footer="0.3"/>
  <pageSetup orientation="portrait" paperSize="9" horizontalDpi="600" verticalDpi="6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1" sqref="A11"/>
    </sheetView>
  </sheetViews>
  <sheetFormatPr baseColWidth="8" defaultColWidth="9" defaultRowHeight="13.5"/>
  <cols>
    <col width="9.628318584070801" customWidth="1" style="61" min="5" max="6"/>
    <col width="9.628318584070801" customWidth="1" style="61" min="13" max="14"/>
  </cols>
  <sheetData>
    <row r="1" ht="27.75" customHeight="1" s="61">
      <c r="A1" s="1" t="inlineStr">
        <is>
          <t>2019届高三理科综合考试成绩统计(0504)</t>
        </is>
      </c>
    </row>
    <row r="2" ht="25.5" customHeight="1" s="61">
      <c r="A2" s="3" t="n"/>
      <c r="B2" s="3" t="inlineStr">
        <is>
          <t xml:space="preserve">         总     分</t>
        </is>
      </c>
      <c r="C2" s="62" t="n"/>
      <c r="D2" s="62" t="n"/>
      <c r="E2" s="63" t="n"/>
      <c r="F2" s="4" t="inlineStr">
        <is>
          <t xml:space="preserve">      政治</t>
        </is>
      </c>
      <c r="G2" s="62" t="n"/>
      <c r="H2" s="64" t="n"/>
      <c r="I2" s="4" t="inlineStr">
        <is>
          <t xml:space="preserve">      历史</t>
        </is>
      </c>
      <c r="J2" s="62" t="n"/>
      <c r="K2" s="64" t="n"/>
      <c r="L2" s="4" t="inlineStr">
        <is>
          <t xml:space="preserve">   地理</t>
        </is>
      </c>
      <c r="M2" s="62" t="n"/>
      <c r="N2" s="64" t="n"/>
    </row>
    <row r="3" ht="25.5" customHeight="1" s="61">
      <c r="A3" s="7" t="inlineStr">
        <is>
          <t>班级</t>
        </is>
      </c>
      <c r="B3" s="37" t="inlineStr">
        <is>
          <t>最高分</t>
        </is>
      </c>
      <c r="C3" s="8" t="inlineStr">
        <is>
          <t>≥200</t>
        </is>
      </c>
      <c r="D3" s="9" t="inlineStr">
        <is>
          <t>≥180</t>
        </is>
      </c>
      <c r="E3" s="10" t="inlineStr">
        <is>
          <t>≥160</t>
        </is>
      </c>
      <c r="F3" s="11" t="inlineStr">
        <is>
          <t>≥70</t>
        </is>
      </c>
      <c r="G3" s="9" t="inlineStr">
        <is>
          <t>≥60</t>
        </is>
      </c>
      <c r="H3" s="10" t="inlineStr">
        <is>
          <t>≥50</t>
        </is>
      </c>
      <c r="I3" s="11" t="inlineStr">
        <is>
          <t>≥70</t>
        </is>
      </c>
      <c r="J3" s="32" t="inlineStr">
        <is>
          <t>≥60</t>
        </is>
      </c>
      <c r="K3" s="33" t="inlineStr">
        <is>
          <t>≥50</t>
        </is>
      </c>
      <c r="L3" s="8" t="inlineStr">
        <is>
          <t>≥60</t>
        </is>
      </c>
      <c r="M3" s="9" t="inlineStr">
        <is>
          <t>≥50</t>
        </is>
      </c>
      <c r="N3" s="10" t="inlineStr">
        <is>
          <t>≥40</t>
        </is>
      </c>
    </row>
    <row r="4" ht="25.5" customHeight="1" s="61">
      <c r="A4" s="38" t="inlineStr">
        <is>
          <t>三（12）</t>
        </is>
      </c>
      <c r="B4" s="39" t="n">
        <v>240</v>
      </c>
      <c r="C4" s="13">
        <f>COUNTIFS(Sheet1!#REF!,"11",Sheet1!#REF!,"&gt;=200")</f>
        <v/>
      </c>
      <c r="D4" s="14">
        <f>COUNTIFS(Sheet1!#REF!,"11",Sheet1!#REF!,"&gt;=180")</f>
        <v/>
      </c>
      <c r="E4" s="15">
        <f>COUNTIFS(Sheet1!#REF!,"11",Sheet1!#REF!,"&gt;=160")</f>
        <v/>
      </c>
      <c r="F4" s="13">
        <f>COUNTIFS(Sheet1!#REF!,"11",Sheet1!#REF!,"&gt;=70")</f>
        <v/>
      </c>
      <c r="G4" s="14">
        <f>COUNTIFS(Sheet1!#REF!,"11",Sheet1!#REF!,"&gt;=60")</f>
        <v/>
      </c>
      <c r="H4" s="15">
        <f>COUNTIFS(Sheet1!#REF!,"11",Sheet1!#REF!,"&gt;=50")</f>
        <v/>
      </c>
      <c r="I4" s="13">
        <f>COUNTIFS(Sheet1!#REF!,"11",Sheet1!#REF!,"&gt;=70")</f>
        <v/>
      </c>
      <c r="J4" s="14">
        <f>COUNTIFS(Sheet1!#REF!,"11",Sheet1!#REF!,"&gt;=60")</f>
        <v/>
      </c>
      <c r="K4" s="15">
        <f>COUNTIFS(Sheet1!#REF!,"11",Sheet1!#REF!,"&gt;=50")</f>
        <v/>
      </c>
      <c r="L4" s="13">
        <f>COUNTIFS(Sheet1!#REF!,"11",Sheet1!#REF!,"&gt;=60")</f>
        <v/>
      </c>
      <c r="M4" s="14">
        <f>COUNTIFS(Sheet1!#REF!,"11",Sheet1!#REF!,"&gt;=50")</f>
        <v/>
      </c>
      <c r="N4" s="15">
        <f>COUNTIFS(Sheet1!#REF!,"11",Sheet1!#REF!,"&gt;=40")</f>
        <v/>
      </c>
    </row>
    <row r="5" ht="25.5" customHeight="1" s="61">
      <c r="A5" s="38" t="inlineStr">
        <is>
          <t>三（13）</t>
        </is>
      </c>
      <c r="B5" s="40" t="n">
        <v>260</v>
      </c>
      <c r="C5" s="13">
        <f>COUNTIFS(Sheet1!#REF!,"12",Sheet1!#REF!,"&gt;=200")</f>
        <v/>
      </c>
      <c r="D5" s="17">
        <f>COUNTIFS(Sheet1!#REF!,"12",Sheet1!#REF!,"&gt;=180")</f>
        <v/>
      </c>
      <c r="E5" s="18">
        <f>COUNTIFS(Sheet1!#REF!,"12",Sheet1!#REF!,"&gt;=160")</f>
        <v/>
      </c>
      <c r="F5" s="16">
        <f>COUNTIFS(Sheet1!#REF!,"12",Sheet1!#REF!,"&gt;=70")</f>
        <v/>
      </c>
      <c r="G5" s="17">
        <f>COUNTIFS(Sheet1!#REF!,"12",Sheet1!#REF!,"&gt;=60")</f>
        <v/>
      </c>
      <c r="H5" s="18">
        <f>COUNTIFS(Sheet1!#REF!,"12",Sheet1!#REF!,"&gt;=50")</f>
        <v/>
      </c>
      <c r="I5" s="16">
        <f>COUNTIFS(Sheet1!#REF!,"12",Sheet1!#REF!,"&gt;=70")</f>
        <v/>
      </c>
      <c r="J5" s="17">
        <f>COUNTIFS(Sheet1!#REF!,"12",Sheet1!#REF!,"&gt;=60")</f>
        <v/>
      </c>
      <c r="K5" s="18">
        <f>COUNTIFS(Sheet1!#REF!,"12",Sheet1!#REF!,"&gt;=50")</f>
        <v/>
      </c>
      <c r="L5" s="13">
        <f>COUNTIFS(Sheet1!#REF!,"12",Sheet1!#REF!,"&gt;=60")</f>
        <v/>
      </c>
      <c r="M5" s="14">
        <f>COUNTIFS(Sheet1!#REF!,"12",Sheet1!#REF!,"&gt;=50")</f>
        <v/>
      </c>
      <c r="N5" s="15">
        <f>COUNTIFS(Sheet1!#REF!,"12",Sheet1!#REF!,"&gt;=40")</f>
        <v/>
      </c>
    </row>
    <row r="6" ht="25.5" customHeight="1" s="61">
      <c r="A6" s="38" t="inlineStr">
        <is>
          <t>三（14）</t>
        </is>
      </c>
      <c r="B6" s="40" t="n">
        <v>228</v>
      </c>
      <c r="C6" s="13">
        <f>COUNTIFS(Sheet1!#REF!,"13",Sheet1!#REF!,"&gt;=200")</f>
        <v/>
      </c>
      <c r="D6" s="17">
        <f>COUNTIFS(Sheet1!#REF!,"13",Sheet1!#REF!,"&gt;=180")</f>
        <v/>
      </c>
      <c r="E6" s="18">
        <f>COUNTIFS(Sheet1!#REF!,"13",Sheet1!#REF!,"&gt;=160")</f>
        <v/>
      </c>
      <c r="F6" s="16">
        <f>COUNTIFS(Sheet1!#REF!,"13",Sheet1!#REF!,"&gt;=70")</f>
        <v/>
      </c>
      <c r="G6" s="17">
        <f>COUNTIFS(Sheet1!#REF!,"13",Sheet1!#REF!,"&gt;=60")</f>
        <v/>
      </c>
      <c r="H6" s="18">
        <f>COUNTIFS(Sheet1!#REF!,"13",Sheet1!#REF!,"&gt;=50")</f>
        <v/>
      </c>
      <c r="I6" s="16">
        <f>COUNTIFS(Sheet1!#REF!,"13",Sheet1!#REF!,"&gt;=70")</f>
        <v/>
      </c>
      <c r="J6" s="17">
        <f>COUNTIFS(Sheet1!#REF!,"13",Sheet1!#REF!,"&gt;=60")</f>
        <v/>
      </c>
      <c r="K6" s="18">
        <f>COUNTIFS(Sheet1!#REF!,"13",Sheet1!#REF!,"&gt;=50")</f>
        <v/>
      </c>
      <c r="L6" s="13">
        <f>COUNTIFS(Sheet1!#REF!,"13",Sheet1!#REF!,"&gt;=60")</f>
        <v/>
      </c>
      <c r="M6" s="14">
        <f>COUNTIFS(Sheet1!#REF!,"13",Sheet1!#REF!,"&gt;=50")</f>
        <v/>
      </c>
      <c r="N6" s="15">
        <f>COUNTIFS(Sheet1!#REF!,"13",Sheet1!#REF!,"&gt;=40")</f>
        <v/>
      </c>
    </row>
    <row r="7" ht="25.5" customHeight="1" s="61">
      <c r="A7" s="38" t="inlineStr">
        <is>
          <t>三（15）</t>
        </is>
      </c>
      <c r="B7" s="40" t="n">
        <v>216</v>
      </c>
      <c r="C7" s="13">
        <f>COUNTIFS(Sheet1!#REF!,"14",Sheet1!#REF!,"&gt;=200")</f>
        <v/>
      </c>
      <c r="D7" s="17">
        <f>COUNTIFS(Sheet1!#REF!,"14",Sheet1!#REF!,"&gt;=180")</f>
        <v/>
      </c>
      <c r="E7" s="18">
        <f>COUNTIFS(Sheet1!#REF!,"14",Sheet1!#REF!,"&gt;=160")</f>
        <v/>
      </c>
      <c r="F7" s="16">
        <f>COUNTIFS(Sheet1!#REF!,"14",Sheet1!#REF!,"&gt;=70")</f>
        <v/>
      </c>
      <c r="G7" s="17">
        <f>COUNTIFS(Sheet1!#REF!,"14",Sheet1!#REF!,"&gt;=60")</f>
        <v/>
      </c>
      <c r="H7" s="18">
        <f>COUNTIFS(Sheet1!#REF!,"14",Sheet1!#REF!,"&gt;=50")</f>
        <v/>
      </c>
      <c r="I7" s="16">
        <f>COUNTIFS(Sheet1!#REF!,"14",Sheet1!#REF!,"&gt;=70")</f>
        <v/>
      </c>
      <c r="J7" s="17">
        <f>COUNTIFS(Sheet1!#REF!,"14",Sheet1!#REF!,"&gt;=60")</f>
        <v/>
      </c>
      <c r="K7" s="18">
        <f>COUNTIFS(Sheet1!#REF!,"14",Sheet1!#REF!,"&gt;=50")</f>
        <v/>
      </c>
      <c r="L7" s="13">
        <f>COUNTIFS(Sheet1!#REF!,"14",Sheet1!#REF!,"&gt;=60")</f>
        <v/>
      </c>
      <c r="M7" s="14">
        <f>COUNTIFS(Sheet1!#REF!,"14",Sheet1!#REF!,"&gt;=50")</f>
        <v/>
      </c>
      <c r="N7" s="15">
        <f>COUNTIFS(Sheet1!#REF!,"14",Sheet1!#REF!,"&gt;=40")</f>
        <v/>
      </c>
    </row>
    <row r="8" ht="25.5" customHeight="1" s="61">
      <c r="A8" s="38" t="inlineStr">
        <is>
          <t>三（16）</t>
        </is>
      </c>
      <c r="B8" s="40" t="n">
        <v>208</v>
      </c>
      <c r="C8" s="13">
        <f>COUNTIFS(Sheet1!#REF!,"15",Sheet1!#REF!,"&gt;=200")</f>
        <v/>
      </c>
      <c r="D8" s="17">
        <f>COUNTIFS(Sheet1!#REF!,"15",Sheet1!#REF!,"&gt;=180")</f>
        <v/>
      </c>
      <c r="E8" s="18">
        <f>COUNTIFS(Sheet1!#REF!,"15",Sheet1!#REF!,"&gt;=160")</f>
        <v/>
      </c>
      <c r="F8" s="16">
        <f>COUNTIFS(Sheet1!#REF!,"15",Sheet1!#REF!,"&gt;=70")</f>
        <v/>
      </c>
      <c r="G8" s="17">
        <f>COUNTIFS(Sheet1!#REF!,"15",Sheet1!#REF!,"&gt;=60")</f>
        <v/>
      </c>
      <c r="H8" s="18">
        <f>COUNTIFS(Sheet1!#REF!,"15",Sheet1!#REF!,"&gt;=50")</f>
        <v/>
      </c>
      <c r="I8" s="16">
        <f>COUNTIFS(Sheet1!#REF!,"15",Sheet1!#REF!,"&gt;=70")</f>
        <v/>
      </c>
      <c r="J8" s="17">
        <f>COUNTIFS(Sheet1!#REF!,"15",Sheet1!#REF!,"&gt;=60")</f>
        <v/>
      </c>
      <c r="K8" s="18">
        <f>COUNTIFS(Sheet1!#REF!,"15",Sheet1!#REF!,"&gt;=50")</f>
        <v/>
      </c>
      <c r="L8" s="13">
        <f>COUNTIFS(Sheet1!#REF!,"15",Sheet1!#REF!,"&gt;=60")</f>
        <v/>
      </c>
      <c r="M8" s="14">
        <f>COUNTIFS(Sheet1!#REF!,"15",Sheet1!#REF!,"&gt;=50")</f>
        <v/>
      </c>
      <c r="N8" s="15">
        <f>COUNTIFS(Sheet1!#REF!,"15",Sheet1!#REF!,"&gt;=40")</f>
        <v/>
      </c>
    </row>
    <row r="9" ht="25.5" customHeight="1" s="61">
      <c r="A9" s="19" t="inlineStr">
        <is>
          <t>合计</t>
        </is>
      </c>
      <c r="B9" s="41" t="n"/>
      <c r="C9" s="42">
        <f>SUM(C4:C8)</f>
        <v/>
      </c>
      <c r="D9" s="29">
        <f>SUM(D4:D8)</f>
        <v/>
      </c>
      <c r="E9" s="43">
        <f>SUM(E4:E8)</f>
        <v/>
      </c>
      <c r="F9" s="42">
        <f>SUM(F4:F8)</f>
        <v/>
      </c>
      <c r="G9" s="29">
        <f>SUM(G4:G8)</f>
        <v/>
      </c>
      <c r="H9" s="43">
        <f>SUM(H4:H8)</f>
        <v/>
      </c>
      <c r="I9" s="42">
        <f>SUM(I4:I8)</f>
        <v/>
      </c>
      <c r="J9" s="29">
        <f>SUM(J4:J8)</f>
        <v/>
      </c>
      <c r="K9" s="43">
        <f>SUM(K4:K8)</f>
        <v/>
      </c>
      <c r="L9" s="42">
        <f>SUM(L4:L8)</f>
        <v/>
      </c>
      <c r="M9" s="29">
        <f>SUM(M4:M8)</f>
        <v/>
      </c>
      <c r="N9" s="30">
        <f>SUM(N4:N8)</f>
        <v/>
      </c>
    </row>
    <row r="10" ht="25.5" customHeight="1" s="61">
      <c r="A10" s="7" t="inlineStr">
        <is>
          <t>班级</t>
        </is>
      </c>
      <c r="B10" s="41" t="inlineStr">
        <is>
          <t>最高分</t>
        </is>
      </c>
      <c r="C10" s="44" t="inlineStr">
        <is>
          <t>≥180</t>
        </is>
      </c>
      <c r="D10" s="45" t="inlineStr">
        <is>
          <t>≥160</t>
        </is>
      </c>
      <c r="E10" s="46" t="inlineStr">
        <is>
          <t>≥140</t>
        </is>
      </c>
      <c r="F10" s="47" t="inlineStr">
        <is>
          <t>≥60</t>
        </is>
      </c>
      <c r="G10" s="48" t="inlineStr">
        <is>
          <t>≥50</t>
        </is>
      </c>
      <c r="H10" s="49" t="inlineStr">
        <is>
          <t>≥40</t>
        </is>
      </c>
      <c r="I10" s="44" t="inlineStr">
        <is>
          <t>≥70</t>
        </is>
      </c>
      <c r="J10" s="45" t="inlineStr">
        <is>
          <t>≥60</t>
        </is>
      </c>
      <c r="K10" s="46" t="inlineStr">
        <is>
          <t>≥50</t>
        </is>
      </c>
      <c r="L10" s="47" t="inlineStr">
        <is>
          <t>≥60</t>
        </is>
      </c>
      <c r="M10" s="48" t="inlineStr">
        <is>
          <t>≥50</t>
        </is>
      </c>
      <c r="N10" s="49" t="inlineStr">
        <is>
          <t>≥40</t>
        </is>
      </c>
    </row>
    <row r="11" ht="25.5" customHeight="1" s="61">
      <c r="A11" s="50" t="inlineStr">
        <is>
          <t>三（5）</t>
        </is>
      </c>
      <c r="B11" s="40" t="n">
        <v>214</v>
      </c>
      <c r="C11" s="16">
        <f>COUNTIFS(Sheet1!#REF!,"05",Sheet1!#REF!,"&gt;=180")</f>
        <v/>
      </c>
      <c r="D11" s="17">
        <f>COUNTIFS(Sheet1!#REF!,"05",Sheet1!#REF!,"&gt;=160")</f>
        <v/>
      </c>
      <c r="E11" s="18">
        <f>COUNTIFS(Sheet1!#REF!,"05",Sheet1!#REF!,"&gt;=140")</f>
        <v/>
      </c>
      <c r="F11" s="16">
        <f>COUNTIFS(Sheet1!#REF!,"05",Sheet1!#REF!,"&gt;=60")</f>
        <v/>
      </c>
      <c r="G11" s="17">
        <f>COUNTIFS(Sheet1!#REF!,"05",Sheet1!#REF!,"&gt;=50")</f>
        <v/>
      </c>
      <c r="H11" s="18">
        <f>COUNTIFS(Sheet1!#REF!,"05",Sheet1!#REF!,"&gt;=40")</f>
        <v/>
      </c>
      <c r="I11" s="16">
        <f>COUNTIFS(Sheet1!#REF!,"05",Sheet1!#REF!,"&gt;=70")</f>
        <v/>
      </c>
      <c r="J11" s="17">
        <f>COUNTIFS(Sheet1!#REF!,"05",Sheet1!#REF!,"&gt;=60")</f>
        <v/>
      </c>
      <c r="K11" s="18">
        <f>COUNTIFS(Sheet1!#REF!,"05",Sheet1!#REF!,"&gt;=50")</f>
        <v/>
      </c>
      <c r="L11" s="16">
        <f>COUNTIFS(Sheet1!#REF!,"05",Sheet1!#REF!,"&gt;=60")</f>
        <v/>
      </c>
      <c r="M11" s="17">
        <f>COUNTIFS(Sheet1!#REF!,"05",Sheet1!#REF!,"&gt;=50")</f>
        <v/>
      </c>
      <c r="N11" s="18">
        <f>COUNTIFS(Sheet1!#REF!,"05",Sheet1!#REF!,"&gt;=40")</f>
        <v/>
      </c>
    </row>
    <row r="12" ht="25.5" customHeight="1" s="61">
      <c r="A12" s="50" t="inlineStr">
        <is>
          <t>三（6）</t>
        </is>
      </c>
      <c r="B12" s="40" t="n">
        <v>165</v>
      </c>
      <c r="C12" s="16">
        <f>COUNTIFS(Sheet1!#REF!,"06",Sheet1!#REF!,"&gt;=180")</f>
        <v/>
      </c>
      <c r="D12" s="17">
        <f>COUNTIFS(Sheet1!#REF!,"06",Sheet1!#REF!,"&gt;=160")</f>
        <v/>
      </c>
      <c r="E12" s="18">
        <f>COUNTIFS(Sheet1!#REF!,"06",Sheet1!#REF!,"&gt;=140")</f>
        <v/>
      </c>
      <c r="F12" s="16">
        <f>COUNTIFS(Sheet1!#REF!,"06",Sheet1!#REF!,"&gt;=60")</f>
        <v/>
      </c>
      <c r="G12" s="17">
        <f>COUNTIFS(Sheet1!#REF!,"07",Sheet1!#REF!,"&gt;=60")</f>
        <v/>
      </c>
      <c r="H12" s="18">
        <f>COUNTIFS(Sheet1!#REF!,"07",Sheet1!#REF!,"&gt;=50")</f>
        <v/>
      </c>
      <c r="I12" s="16">
        <f>COUNTIFS(Sheet1!#REF!,"06",Sheet1!#REF!,"&gt;=70")</f>
        <v/>
      </c>
      <c r="J12" s="17">
        <f>COUNTIFS(Sheet1!#REF!,"06",Sheet1!#REF!,"&gt;=60")</f>
        <v/>
      </c>
      <c r="K12" s="18">
        <f>COUNTIFS(Sheet1!#REF!,"06",Sheet1!#REF!,"&gt;=50")</f>
        <v/>
      </c>
      <c r="L12" s="16">
        <f>COUNTIFS(Sheet1!#REF!,"06",Sheet1!#REF!,"&gt;=60")</f>
        <v/>
      </c>
      <c r="M12" s="17">
        <f>COUNTIFS(Sheet1!#REF!,"06",Sheet1!#REF!,"&gt;=50")</f>
        <v/>
      </c>
      <c r="N12" s="18">
        <f>COUNTIFS(Sheet1!#REF!,"06",Sheet1!#REF!,"&gt;=40")</f>
        <v/>
      </c>
    </row>
    <row r="13" ht="25.5" customHeight="1" s="61">
      <c r="A13" s="50" t="inlineStr">
        <is>
          <t>三（7）</t>
        </is>
      </c>
      <c r="B13" s="40" t="n">
        <v>197</v>
      </c>
      <c r="C13" s="16">
        <f>COUNTIFS(Sheet1!#REF!,"07",Sheet1!#REF!,"&gt;=180")</f>
        <v/>
      </c>
      <c r="D13" s="17">
        <f>COUNTIFS(Sheet1!#REF!,"07",Sheet1!#REF!,"&gt;=160")</f>
        <v/>
      </c>
      <c r="E13" s="18">
        <f>COUNTIFS(Sheet1!#REF!,"07",Sheet1!#REF!,"&gt;=140")</f>
        <v/>
      </c>
      <c r="F13" s="16">
        <f>COUNTIFS(Sheet1!#REF!,"07",Sheet1!#REF!,"&gt;=60")</f>
        <v/>
      </c>
      <c r="G13" s="17">
        <f>COUNTIFS(Sheet1!#REF!,"07",Sheet1!#REF!,"&gt;=50")</f>
        <v/>
      </c>
      <c r="H13" s="18">
        <f>COUNTIFS(Sheet1!#REF!,"07",Sheet1!#REF!,"&gt;=40")</f>
        <v/>
      </c>
      <c r="I13" s="16">
        <f>COUNTIFS(Sheet1!#REF!,"07",Sheet1!#REF!,"&gt;=70")</f>
        <v/>
      </c>
      <c r="J13" s="17">
        <f>COUNTIFS(Sheet1!#REF!,"07",Sheet1!#REF!,"&gt;=60")</f>
        <v/>
      </c>
      <c r="K13" s="18">
        <f>COUNTIFS(Sheet1!#REF!,"07",Sheet1!#REF!,"&gt;=50")</f>
        <v/>
      </c>
      <c r="L13" s="16">
        <f>COUNTIFS(Sheet1!#REF!,"07",Sheet1!#REF!,"&gt;=60")</f>
        <v/>
      </c>
      <c r="M13" s="17">
        <f>COUNTIFS(Sheet1!#REF!,"07",Sheet1!#REF!,"&gt;=50")</f>
        <v/>
      </c>
      <c r="N13" s="18">
        <f>COUNTIFS(Sheet1!#REF!,"07",Sheet1!#REF!,"&gt;=40")</f>
        <v/>
      </c>
    </row>
    <row r="14" ht="25.5" customHeight="1" s="61">
      <c r="A14" s="50" t="inlineStr">
        <is>
          <t>三（8）</t>
        </is>
      </c>
      <c r="B14" s="40" t="n">
        <v>185</v>
      </c>
      <c r="C14" s="16">
        <f>COUNTIFS(Sheet1!#REF!,"08",Sheet1!#REF!,"&gt;=180")</f>
        <v/>
      </c>
      <c r="D14" s="17">
        <f>COUNTIFS(Sheet1!#REF!,"08",Sheet1!#REF!,"&gt;=160")</f>
        <v/>
      </c>
      <c r="E14" s="18">
        <f>COUNTIFS(Sheet1!#REF!,"08",Sheet1!#REF!,"&gt;=140")</f>
        <v/>
      </c>
      <c r="F14" s="16">
        <f>COUNTIFS(Sheet1!#REF!,"08",Sheet1!#REF!,"&gt;=60")</f>
        <v/>
      </c>
      <c r="G14" s="17">
        <f>COUNTIFS(Sheet1!#REF!,"08",Sheet1!#REF!,"&gt;=50")</f>
        <v/>
      </c>
      <c r="H14" s="18">
        <f>COUNTIFS(Sheet1!#REF!,"08",Sheet1!#REF!,"&gt;=40")</f>
        <v/>
      </c>
      <c r="I14" s="16">
        <f>COUNTIFS(Sheet1!#REF!,"08",Sheet1!#REF!,"&gt;=70")</f>
        <v/>
      </c>
      <c r="J14" s="17">
        <f>COUNTIFS(Sheet1!#REF!,"08",Sheet1!#REF!,"&gt;=60")</f>
        <v/>
      </c>
      <c r="K14" s="18">
        <f>COUNTIFS(Sheet1!#REF!,"08",Sheet1!#REF!,"&gt;=50")</f>
        <v/>
      </c>
      <c r="L14" s="16">
        <f>COUNTIFS(Sheet1!#REF!,"08",Sheet1!#REF!,"&gt;=60")</f>
        <v/>
      </c>
      <c r="M14" s="17">
        <f>COUNTIFS(Sheet1!#REF!,"08",Sheet1!#REF!,"&gt;=50")</f>
        <v/>
      </c>
      <c r="N14" s="18">
        <f>COUNTIFS(Sheet1!#REF!,"08",Sheet1!#REF!,"&gt;=40")</f>
        <v/>
      </c>
    </row>
    <row r="15" ht="25.5" customHeight="1" s="61">
      <c r="A15" s="50" t="inlineStr">
        <is>
          <t>三（9）</t>
        </is>
      </c>
      <c r="B15" s="40" t="n">
        <v>199</v>
      </c>
      <c r="C15" s="16">
        <f>COUNTIFS(Sheet1!#REF!,"09",Sheet1!#REF!,"&gt;=180")</f>
        <v/>
      </c>
      <c r="D15" s="17">
        <f>COUNTIFS(Sheet1!#REF!,"09",Sheet1!#REF!,"&gt;=160")</f>
        <v/>
      </c>
      <c r="E15" s="18">
        <f>COUNTIFS(Sheet1!#REF!,"09",Sheet1!#REF!,"&gt;=140")</f>
        <v/>
      </c>
      <c r="F15" s="16">
        <f>COUNTIFS(Sheet1!#REF!,"09",Sheet1!#REF!,"&gt;=60")</f>
        <v/>
      </c>
      <c r="G15" s="17">
        <f>COUNTIFS(Sheet1!#REF!,"09",Sheet1!#REF!,"&gt;=50")</f>
        <v/>
      </c>
      <c r="H15" s="18">
        <f>COUNTIFS(Sheet1!#REF!,"09",Sheet1!#REF!,"&gt;=40")</f>
        <v/>
      </c>
      <c r="I15" s="16">
        <f>COUNTIFS(Sheet1!#REF!,"09",Sheet1!#REF!,"&gt;=70")</f>
        <v/>
      </c>
      <c r="J15" s="17">
        <f>COUNTIFS(Sheet1!#REF!,"09",Sheet1!#REF!,"&gt;=60")</f>
        <v/>
      </c>
      <c r="K15" s="18">
        <f>COUNTIFS(Sheet1!#REF!,"09",Sheet1!#REF!,"&gt;=50")</f>
        <v/>
      </c>
      <c r="L15" s="16">
        <f>COUNTIFS(Sheet1!#REF!,"09",Sheet1!#REF!,"&gt;=60")</f>
        <v/>
      </c>
      <c r="M15" s="17">
        <f>COUNTIFS(Sheet1!#REF!,"09",Sheet1!#REF!,"&gt;=50")</f>
        <v/>
      </c>
      <c r="N15" s="18">
        <f>COUNTIFS(Sheet1!#REF!,"09",Sheet1!#REF!,"&gt;=40")</f>
        <v/>
      </c>
    </row>
    <row r="16" ht="25.5" customHeight="1" s="61">
      <c r="A16" s="26" t="inlineStr">
        <is>
          <t>三（10）</t>
        </is>
      </c>
      <c r="B16" s="40" t="n">
        <v>235</v>
      </c>
      <c r="C16" s="16">
        <f>COUNTIFS(Sheet1!#REF!,"10",Sheet1!#REF!,"&gt;=180")</f>
        <v/>
      </c>
      <c r="D16" s="17">
        <f>COUNTIFS(Sheet1!#REF!,"10",Sheet1!#REF!,"&gt;=160")</f>
        <v/>
      </c>
      <c r="E16" s="18">
        <f>COUNTIFS(Sheet1!#REF!,"10",Sheet1!#REF!,"&gt;=140")</f>
        <v/>
      </c>
      <c r="F16" s="16">
        <f>COUNTIFS(Sheet1!#REF!,"10",Sheet1!#REF!,"&gt;=60")</f>
        <v/>
      </c>
      <c r="G16" s="17">
        <f>COUNTIFS(Sheet1!#REF!,"10",Sheet1!#REF!,"&gt;=50")</f>
        <v/>
      </c>
      <c r="H16" s="18">
        <f>COUNTIFS(Sheet1!#REF!,"10",Sheet1!#REF!,"&gt;=40")</f>
        <v/>
      </c>
      <c r="I16" s="16">
        <f>COUNTIFS(Sheet1!#REF!,"10",Sheet1!#REF!,"&gt;=70")</f>
        <v/>
      </c>
      <c r="J16" s="17">
        <f>COUNTIFS(Sheet1!#REF!,"10",Sheet1!#REF!,"&gt;=60")</f>
        <v/>
      </c>
      <c r="K16" s="18">
        <f>COUNTIFS(Sheet1!#REF!,"10",Sheet1!#REF!,"&gt;=50")</f>
        <v/>
      </c>
      <c r="L16" s="16">
        <f>COUNTIFS(Sheet1!#REF!,"10",Sheet1!#REF!,"&gt;=60")</f>
        <v/>
      </c>
      <c r="M16" s="17">
        <f>COUNTIFS(Sheet1!#REF!,"10",Sheet1!#REF!,"&gt;=50")</f>
        <v/>
      </c>
      <c r="N16" s="18">
        <f>COUNTIFS(Sheet1!#REF!,"10",Sheet1!#REF!,"&gt;=40")</f>
        <v/>
      </c>
    </row>
    <row r="17" ht="25.5" customHeight="1" s="61">
      <c r="A17" s="27" t="inlineStr">
        <is>
          <t>合计</t>
        </is>
      </c>
      <c r="B17" s="51" t="n"/>
      <c r="C17" s="42">
        <f>SUM(C11:C16)</f>
        <v/>
      </c>
      <c r="D17" s="29">
        <f>SUM(D11:D16)</f>
        <v/>
      </c>
      <c r="E17" s="43">
        <f>SUM(E11:E16)</f>
        <v/>
      </c>
      <c r="F17" s="42">
        <f>SUM(F11:F16)</f>
        <v/>
      </c>
      <c r="G17" s="29">
        <f>SUM(G11:G16)</f>
        <v/>
      </c>
      <c r="H17" s="43">
        <f>SUM(H11:H16)</f>
        <v/>
      </c>
      <c r="I17" s="42">
        <f>SUM(I11:I16)</f>
        <v/>
      </c>
      <c r="J17" s="29">
        <f>SUM(J11:J16)</f>
        <v/>
      </c>
      <c r="K17" s="43">
        <f>SUM(K11:K16)</f>
        <v/>
      </c>
      <c r="L17" s="42">
        <f>SUM(L11:L16)</f>
        <v/>
      </c>
      <c r="M17" s="29">
        <f>SUM(M11:M16)</f>
        <v/>
      </c>
      <c r="N17" s="30">
        <f>SUM(N11:N16)</f>
        <v/>
      </c>
    </row>
    <row r="18" ht="14.25" customHeight="1" s="61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  <c r="M18" s="31" t="n"/>
      <c r="N18" s="31" t="n"/>
    </row>
  </sheetData>
  <mergeCells count="5">
    <mergeCell ref="A1:N1"/>
    <mergeCell ref="B2:E2"/>
    <mergeCell ref="F2:H2"/>
    <mergeCell ref="I2:K2"/>
    <mergeCell ref="L2:N2"/>
  </mergeCells>
  <pageMargins left="1.1" right="0.71" top="0.75" bottom="0.75" header="0.31" footer="0.31"/>
  <pageSetup orientation="landscape" paperSize="9" horizontalDpi="600" verticalDpi="6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9"/>
  <sheetViews>
    <sheetView workbookViewId="0">
      <selection activeCell="B6" sqref="B6"/>
    </sheetView>
  </sheetViews>
  <sheetFormatPr baseColWidth="8" defaultColWidth="9" defaultRowHeight="13.5"/>
  <sheetData>
    <row r="1" ht="18.4" customHeight="1" s="61">
      <c r="A1" s="1" t="inlineStr">
        <is>
          <t>2018届高三理科综合考试成绩统计(0131)</t>
        </is>
      </c>
    </row>
    <row r="2" ht="16.5" customHeight="1" s="61">
      <c r="A2" s="3" t="n"/>
      <c r="B2" s="4" t="inlineStr">
        <is>
          <t xml:space="preserve">         总     分</t>
        </is>
      </c>
      <c r="C2" s="62" t="n"/>
      <c r="D2" s="64" t="n"/>
      <c r="E2" s="4" t="inlineStr">
        <is>
          <t xml:space="preserve">         物     理</t>
        </is>
      </c>
      <c r="F2" s="62" t="n"/>
      <c r="G2" s="64" t="n"/>
      <c r="H2" s="4" t="inlineStr">
        <is>
          <t xml:space="preserve">         化    学</t>
        </is>
      </c>
      <c r="I2" s="62" t="n"/>
      <c r="J2" s="64" t="n"/>
      <c r="K2" s="4" t="inlineStr">
        <is>
          <t xml:space="preserve">         生     物</t>
        </is>
      </c>
      <c r="L2" s="62" t="n"/>
      <c r="M2" s="64" t="n"/>
    </row>
    <row r="3" ht="16.5" customHeight="1" s="61">
      <c r="A3" s="7" t="inlineStr">
        <is>
          <t>班级</t>
        </is>
      </c>
      <c r="B3" s="8" t="inlineStr">
        <is>
          <t>≥230</t>
        </is>
      </c>
      <c r="C3" s="9" t="inlineStr">
        <is>
          <t>≥210</t>
        </is>
      </c>
      <c r="D3" s="10" t="inlineStr">
        <is>
          <t>≥190</t>
        </is>
      </c>
      <c r="E3" s="8" t="inlineStr">
        <is>
          <t>≥80</t>
        </is>
      </c>
      <c r="F3" s="9" t="inlineStr">
        <is>
          <t>≥70</t>
        </is>
      </c>
      <c r="G3" s="10" t="inlineStr">
        <is>
          <t>≥60</t>
        </is>
      </c>
      <c r="H3" s="11" t="inlineStr">
        <is>
          <t>≥80</t>
        </is>
      </c>
      <c r="I3" s="32" t="inlineStr">
        <is>
          <t>≥70</t>
        </is>
      </c>
      <c r="J3" s="33" t="inlineStr">
        <is>
          <t>≥60</t>
        </is>
      </c>
      <c r="K3" s="8" t="inlineStr">
        <is>
          <t>≥70</t>
        </is>
      </c>
      <c r="L3" s="9" t="inlineStr">
        <is>
          <t>≥60</t>
        </is>
      </c>
      <c r="M3" s="10" t="inlineStr">
        <is>
          <t>≥50</t>
        </is>
      </c>
    </row>
    <row r="4" ht="16.5" customHeight="1" s="61">
      <c r="A4" s="12" t="inlineStr">
        <is>
          <t>三（1）</t>
        </is>
      </c>
      <c r="B4" s="13" t="n">
        <v>10</v>
      </c>
      <c r="C4" s="14" t="n">
        <v>22</v>
      </c>
      <c r="D4" s="15" t="n">
        <v>29</v>
      </c>
      <c r="E4" s="13" t="n">
        <v>12</v>
      </c>
      <c r="F4" s="14" t="n">
        <v>26</v>
      </c>
      <c r="G4" s="15" t="n">
        <v>29</v>
      </c>
      <c r="H4" s="13" t="n">
        <v>6</v>
      </c>
      <c r="I4" s="14" t="n">
        <v>23</v>
      </c>
      <c r="J4" s="15" t="n">
        <v>32</v>
      </c>
      <c r="K4" s="13" t="n">
        <v>15</v>
      </c>
      <c r="L4" s="14" t="n">
        <v>28</v>
      </c>
      <c r="M4" s="15" t="n">
        <v>33</v>
      </c>
    </row>
    <row r="5" ht="15.75" customHeight="1" s="61">
      <c r="A5" s="12" t="inlineStr">
        <is>
          <t>三（2）</t>
        </is>
      </c>
      <c r="B5" s="16" t="n">
        <v>16</v>
      </c>
      <c r="C5" s="17" t="n">
        <v>25</v>
      </c>
      <c r="D5" s="18" t="n">
        <v>31</v>
      </c>
      <c r="E5" s="16" t="n">
        <v>18</v>
      </c>
      <c r="F5" s="17" t="n">
        <v>23</v>
      </c>
      <c r="G5" s="18" t="n">
        <v>29</v>
      </c>
      <c r="H5" s="16" t="n">
        <v>15</v>
      </c>
      <c r="I5" s="17" t="n">
        <v>26</v>
      </c>
      <c r="J5" s="18" t="n">
        <v>31</v>
      </c>
      <c r="K5" s="16" t="n">
        <v>20</v>
      </c>
      <c r="L5" s="17" t="n">
        <v>30</v>
      </c>
      <c r="M5" s="18" t="n">
        <v>31</v>
      </c>
    </row>
    <row r="6" ht="15.75" customHeight="1" s="61">
      <c r="A6" s="12" t="inlineStr">
        <is>
          <t>三（3）</t>
        </is>
      </c>
      <c r="B6" s="16" t="n">
        <v>11</v>
      </c>
      <c r="C6" s="17" t="n">
        <v>17</v>
      </c>
      <c r="D6" s="18" t="n">
        <v>29</v>
      </c>
      <c r="E6" s="16" t="n">
        <v>12</v>
      </c>
      <c r="F6" s="17" t="n">
        <v>22</v>
      </c>
      <c r="G6" s="18" t="n">
        <v>29</v>
      </c>
      <c r="H6" s="16" t="n">
        <v>8</v>
      </c>
      <c r="I6" s="17" t="n">
        <v>21</v>
      </c>
      <c r="J6" s="18" t="n">
        <v>33</v>
      </c>
      <c r="K6" s="16" t="n">
        <v>16</v>
      </c>
      <c r="L6" s="17" t="n">
        <v>28</v>
      </c>
      <c r="M6" s="18" t="n">
        <v>37</v>
      </c>
    </row>
    <row r="7" ht="15.75" customHeight="1" s="61">
      <c r="A7" s="12" t="inlineStr">
        <is>
          <t>三（4）</t>
        </is>
      </c>
      <c r="B7" s="16" t="n">
        <v>12</v>
      </c>
      <c r="C7" s="17" t="n">
        <v>20</v>
      </c>
      <c r="D7" s="18" t="n">
        <v>27</v>
      </c>
      <c r="E7" s="16" t="n">
        <v>16</v>
      </c>
      <c r="F7" s="17" t="n">
        <v>23</v>
      </c>
      <c r="G7" s="18" t="n">
        <v>28</v>
      </c>
      <c r="H7" s="16" t="n">
        <v>7</v>
      </c>
      <c r="I7" s="17" t="n">
        <v>16</v>
      </c>
      <c r="J7" s="18" t="n">
        <v>30</v>
      </c>
      <c r="K7" s="16" t="n">
        <v>19</v>
      </c>
      <c r="L7" s="17" t="n">
        <v>30</v>
      </c>
      <c r="M7" s="18" t="n">
        <v>35</v>
      </c>
    </row>
    <row r="8" ht="15.75" customHeight="1" s="61">
      <c r="A8" s="12" t="inlineStr">
        <is>
          <t>三（5）</t>
        </is>
      </c>
      <c r="B8" s="16" t="n">
        <v>11</v>
      </c>
      <c r="C8" s="17" t="n">
        <v>25</v>
      </c>
      <c r="D8" s="18" t="n">
        <v>29</v>
      </c>
      <c r="E8" s="16" t="n">
        <v>19</v>
      </c>
      <c r="F8" s="17" t="n">
        <v>25</v>
      </c>
      <c r="G8" s="18" t="n">
        <v>30</v>
      </c>
      <c r="H8" s="16" t="n">
        <v>9</v>
      </c>
      <c r="I8" s="17" t="n">
        <v>20</v>
      </c>
      <c r="J8" s="18" t="n">
        <v>27</v>
      </c>
      <c r="K8" s="16" t="n">
        <v>17</v>
      </c>
      <c r="L8" s="17" t="n">
        <v>27</v>
      </c>
      <c r="M8" s="18" t="n">
        <v>33</v>
      </c>
    </row>
    <row r="9" ht="15.75" customHeight="1" s="61">
      <c r="A9" s="19" t="inlineStr">
        <is>
          <t>合计</t>
        </is>
      </c>
      <c r="B9" s="16" t="n">
        <v>60</v>
      </c>
      <c r="C9" s="17" t="n">
        <v>109</v>
      </c>
      <c r="D9" s="18" t="n">
        <v>145</v>
      </c>
      <c r="E9" s="16" t="n">
        <v>77</v>
      </c>
      <c r="F9" s="17" t="n">
        <v>119</v>
      </c>
      <c r="G9" s="18" t="n">
        <v>145</v>
      </c>
      <c r="H9" s="16" t="n">
        <v>45</v>
      </c>
      <c r="I9" s="17" t="n">
        <v>106</v>
      </c>
      <c r="J9" s="18" t="n">
        <v>153</v>
      </c>
      <c r="K9" s="16" t="n">
        <v>87</v>
      </c>
      <c r="L9" s="17" t="n">
        <v>143</v>
      </c>
      <c r="M9" s="18" t="n">
        <v>169</v>
      </c>
    </row>
    <row r="10" ht="15.75" customHeight="1" s="61">
      <c r="A10" s="7" t="inlineStr">
        <is>
          <t>班级</t>
        </is>
      </c>
      <c r="B10" s="20" t="inlineStr">
        <is>
          <t>≥210</t>
        </is>
      </c>
      <c r="C10" s="21" t="inlineStr">
        <is>
          <t>≥190</t>
        </is>
      </c>
      <c r="D10" s="22" t="inlineStr">
        <is>
          <t>≥180</t>
        </is>
      </c>
      <c r="E10" s="23" t="inlineStr">
        <is>
          <t>≥70</t>
        </is>
      </c>
      <c r="F10" s="24" t="inlineStr">
        <is>
          <t>≥60</t>
        </is>
      </c>
      <c r="G10" s="25" t="inlineStr">
        <is>
          <t>≥50</t>
        </is>
      </c>
      <c r="H10" s="20" t="inlineStr">
        <is>
          <t>≥70</t>
        </is>
      </c>
      <c r="I10" s="21" t="inlineStr">
        <is>
          <t>≥60</t>
        </is>
      </c>
      <c r="J10" s="22" t="inlineStr">
        <is>
          <t>≥50</t>
        </is>
      </c>
      <c r="K10" s="23" t="inlineStr">
        <is>
          <t>≥60</t>
        </is>
      </c>
      <c r="L10" s="24" t="inlineStr">
        <is>
          <t>≥50</t>
        </is>
      </c>
      <c r="M10" s="25" t="inlineStr">
        <is>
          <t>≥40</t>
        </is>
      </c>
    </row>
    <row r="11" ht="15.75" customHeight="1" s="61">
      <c r="A11" s="12" t="inlineStr">
        <is>
          <t>三（6）</t>
        </is>
      </c>
      <c r="B11" s="16" t="n">
        <v>4</v>
      </c>
      <c r="C11" s="17" t="n">
        <v>9</v>
      </c>
      <c r="D11" s="18" t="n">
        <v>12</v>
      </c>
      <c r="E11" s="16" t="n">
        <v>6</v>
      </c>
      <c r="F11" s="17" t="n">
        <v>12</v>
      </c>
      <c r="G11" s="18" t="n">
        <v>24</v>
      </c>
      <c r="H11" s="16" t="n">
        <v>3</v>
      </c>
      <c r="I11" s="17" t="n">
        <v>15</v>
      </c>
      <c r="J11" s="18" t="n">
        <v>28</v>
      </c>
      <c r="K11" s="16" t="n">
        <v>23</v>
      </c>
      <c r="L11" s="17" t="n">
        <v>36</v>
      </c>
      <c r="M11" s="18" t="n">
        <v>46</v>
      </c>
    </row>
    <row r="12" ht="15.75" customHeight="1" s="61">
      <c r="A12" s="12" t="inlineStr">
        <is>
          <t>三（7）</t>
        </is>
      </c>
      <c r="B12" s="16" t="n">
        <v>1</v>
      </c>
      <c r="C12" s="17" t="n">
        <v>2</v>
      </c>
      <c r="D12" s="18" t="n">
        <v>3</v>
      </c>
      <c r="E12" s="16" t="n">
        <v>2</v>
      </c>
      <c r="F12" s="17" t="n">
        <v>7</v>
      </c>
      <c r="G12" s="18" t="n">
        <v>11</v>
      </c>
      <c r="H12" s="16" t="n">
        <v>2</v>
      </c>
      <c r="I12" s="17" t="n">
        <v>4</v>
      </c>
      <c r="J12" s="18" t="n">
        <v>10</v>
      </c>
      <c r="K12" s="16" t="n">
        <v>9</v>
      </c>
      <c r="L12" s="17" t="n">
        <v>21</v>
      </c>
      <c r="M12" s="18" t="n">
        <v>34</v>
      </c>
    </row>
    <row r="13" ht="15.75" customHeight="1" s="61">
      <c r="A13" s="12" t="inlineStr">
        <is>
          <t>三（8）</t>
        </is>
      </c>
      <c r="B13" s="16" t="n">
        <v>3</v>
      </c>
      <c r="C13" s="17" t="n">
        <v>4</v>
      </c>
      <c r="D13" s="18" t="n">
        <v>6</v>
      </c>
      <c r="E13" s="16" t="n">
        <v>5</v>
      </c>
      <c r="F13" s="17" t="n">
        <v>9</v>
      </c>
      <c r="G13" s="18" t="n">
        <v>16</v>
      </c>
      <c r="H13" s="16" t="n">
        <v>3</v>
      </c>
      <c r="I13" s="17" t="n">
        <v>8</v>
      </c>
      <c r="J13" s="18" t="n">
        <v>16</v>
      </c>
      <c r="K13" s="16" t="n">
        <v>14</v>
      </c>
      <c r="L13" s="17" t="n">
        <v>31</v>
      </c>
      <c r="M13" s="18" t="n">
        <v>37</v>
      </c>
    </row>
    <row r="14" ht="15.75" customHeight="1" s="61">
      <c r="A14" s="12" t="inlineStr">
        <is>
          <t>三（9）</t>
        </is>
      </c>
      <c r="B14" s="16" t="n">
        <v>3</v>
      </c>
      <c r="C14" s="17" t="n">
        <v>5</v>
      </c>
      <c r="D14" s="18" t="n">
        <v>8</v>
      </c>
      <c r="E14" s="16" t="n">
        <v>7</v>
      </c>
      <c r="F14" s="17" t="n">
        <v>11</v>
      </c>
      <c r="G14" s="18" t="n">
        <v>17</v>
      </c>
      <c r="H14" s="16" t="n">
        <v>5</v>
      </c>
      <c r="I14" s="17" t="n">
        <v>7</v>
      </c>
      <c r="J14" s="18" t="n">
        <v>19</v>
      </c>
      <c r="K14" s="16" t="n">
        <v>13</v>
      </c>
      <c r="L14" s="17" t="n">
        <v>19</v>
      </c>
      <c r="M14" s="18" t="n">
        <v>40</v>
      </c>
    </row>
    <row r="15" ht="15.75" customHeight="1" s="61">
      <c r="A15" s="12" t="inlineStr">
        <is>
          <t>三（10）</t>
        </is>
      </c>
      <c r="B15" s="16" t="n">
        <v>3</v>
      </c>
      <c r="C15" s="17" t="n">
        <v>4</v>
      </c>
      <c r="D15" s="18" t="n">
        <v>6</v>
      </c>
      <c r="E15" s="16" t="n">
        <v>5</v>
      </c>
      <c r="F15" s="17" t="n">
        <v>6</v>
      </c>
      <c r="G15" s="18" t="n">
        <v>13</v>
      </c>
      <c r="H15" s="16" t="n">
        <v>4</v>
      </c>
      <c r="I15" s="17" t="n">
        <v>5</v>
      </c>
      <c r="J15" s="18" t="n">
        <v>15</v>
      </c>
      <c r="K15" s="16" t="n">
        <v>7</v>
      </c>
      <c r="L15" s="17" t="n">
        <v>19</v>
      </c>
      <c r="M15" s="18" t="n">
        <v>35</v>
      </c>
    </row>
    <row r="16" ht="15.75" customHeight="1" s="61">
      <c r="A16" s="12" t="inlineStr">
        <is>
          <t>三（11）</t>
        </is>
      </c>
      <c r="B16" s="16" t="n">
        <v>0</v>
      </c>
      <c r="C16" s="17" t="n">
        <v>5</v>
      </c>
      <c r="D16" s="18" t="n">
        <v>7</v>
      </c>
      <c r="E16" s="16" t="n">
        <v>3</v>
      </c>
      <c r="F16" s="17" t="n">
        <v>9</v>
      </c>
      <c r="G16" s="18" t="n">
        <v>12</v>
      </c>
      <c r="H16" s="16" t="n">
        <v>7</v>
      </c>
      <c r="I16" s="17" t="n">
        <v>14</v>
      </c>
      <c r="J16" s="18" t="n">
        <v>18</v>
      </c>
      <c r="K16" s="16" t="n">
        <v>18</v>
      </c>
      <c r="L16" s="17" t="n">
        <v>31</v>
      </c>
      <c r="M16" s="18" t="n">
        <v>41</v>
      </c>
    </row>
    <row r="17" ht="15.75" customHeight="1" s="61">
      <c r="A17" s="26" t="inlineStr">
        <is>
          <t>三（12）</t>
        </is>
      </c>
      <c r="B17" s="16" t="n">
        <v>1</v>
      </c>
      <c r="C17" s="17" t="n">
        <v>4</v>
      </c>
      <c r="D17" s="18" t="n">
        <v>8</v>
      </c>
      <c r="E17" s="16" t="n">
        <v>3</v>
      </c>
      <c r="F17" s="17" t="n">
        <v>11</v>
      </c>
      <c r="G17" s="18" t="n">
        <v>20</v>
      </c>
      <c r="H17" s="16" t="n">
        <v>2</v>
      </c>
      <c r="I17" s="17" t="n">
        <v>5</v>
      </c>
      <c r="J17" s="18" t="n">
        <v>16</v>
      </c>
      <c r="K17" s="16" t="n">
        <v>6</v>
      </c>
      <c r="L17" s="17" t="n">
        <v>19</v>
      </c>
      <c r="M17" s="18" t="n">
        <v>37</v>
      </c>
    </row>
    <row r="18" ht="16.5" customHeight="1" s="61">
      <c r="A18" s="27" t="inlineStr">
        <is>
          <t>合计</t>
        </is>
      </c>
      <c r="B18" s="28" t="n">
        <v>15</v>
      </c>
      <c r="C18" s="29" t="n">
        <v>33</v>
      </c>
      <c r="D18" s="30" t="n">
        <v>50</v>
      </c>
      <c r="E18" s="28" t="n">
        <v>31</v>
      </c>
      <c r="F18" s="29" t="n">
        <v>65</v>
      </c>
      <c r="G18" s="30" t="n">
        <v>113</v>
      </c>
      <c r="H18" s="28" t="n">
        <v>26</v>
      </c>
      <c r="I18" s="29" t="n">
        <v>58</v>
      </c>
      <c r="J18" s="30" t="n">
        <v>122</v>
      </c>
      <c r="K18" s="28" t="n">
        <v>90</v>
      </c>
      <c r="L18" s="29" t="n">
        <v>176</v>
      </c>
      <c r="M18" s="30" t="n">
        <v>270</v>
      </c>
    </row>
    <row r="19" ht="14.25" customHeight="1" s="61">
      <c r="A19" s="31" t="n"/>
      <c r="B19" s="31" t="n"/>
      <c r="C19" s="31" t="n"/>
      <c r="D19" s="31" t="n"/>
      <c r="E19" s="31" t="n"/>
      <c r="F19" s="31" t="n"/>
      <c r="G19" s="31" t="n"/>
      <c r="H19" s="31" t="n"/>
      <c r="I19" s="31" t="n"/>
      <c r="J19" s="31" t="n"/>
      <c r="K19" s="31" t="n"/>
      <c r="L19" s="31" t="n"/>
      <c r="M19" s="31" t="n"/>
    </row>
  </sheetData>
  <mergeCells count="5">
    <mergeCell ref="A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W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sadf</t>
        </is>
      </c>
      <c r="B1" t="inlineStr">
        <is>
          <t>总分&gt;=160</t>
        </is>
      </c>
      <c r="C1" t="inlineStr">
        <is>
          <t>总分&gt;=180</t>
        </is>
      </c>
      <c r="D1" t="inlineStr">
        <is>
          <t>总分&gt;=200</t>
        </is>
      </c>
      <c r="E1" t="inlineStr">
        <is>
          <t>政治总分&gt;=50</t>
        </is>
      </c>
      <c r="F1" t="inlineStr">
        <is>
          <t>政治总分&gt;=60</t>
        </is>
      </c>
      <c r="G1" t="inlineStr">
        <is>
          <t>政治总分&gt;=70</t>
        </is>
      </c>
      <c r="H1" t="inlineStr">
        <is>
          <t>历史总分&gt;=50</t>
        </is>
      </c>
      <c r="I1" t="inlineStr">
        <is>
          <t>历史总分&gt;=60</t>
        </is>
      </c>
      <c r="J1" t="inlineStr">
        <is>
          <t>历史总分&gt;=70</t>
        </is>
      </c>
      <c r="K1" t="inlineStr">
        <is>
          <t>地理总分&gt;=50</t>
        </is>
      </c>
      <c r="L1" t="inlineStr">
        <is>
          <t>地理总分&gt;=60</t>
        </is>
      </c>
      <c r="M1" t="inlineStr">
        <is>
          <t>地理总分&gt;=70</t>
        </is>
      </c>
      <c r="N1" t="inlineStr">
        <is>
          <t>总分最高分</t>
        </is>
      </c>
    </row>
    <row r="2">
      <c r="A2" t="inlineStr">
        <is>
          <t>高三(12)班</t>
        </is>
      </c>
      <c r="B2" t="n">
        <v>21</v>
      </c>
      <c r="C2" t="n">
        <v>13</v>
      </c>
      <c r="D2" t="n">
        <v>3</v>
      </c>
      <c r="E2" t="n">
        <v>30</v>
      </c>
      <c r="F2" t="n">
        <v>27</v>
      </c>
      <c r="G2" t="n">
        <v>15</v>
      </c>
      <c r="H2" t="n">
        <v>18</v>
      </c>
      <c r="I2" t="n">
        <v>10</v>
      </c>
      <c r="J2" t="n">
        <v>2</v>
      </c>
      <c r="K2" t="n">
        <v>21</v>
      </c>
      <c r="L2" t="n">
        <v>6</v>
      </c>
      <c r="M2" t="n">
        <v>2</v>
      </c>
      <c r="N2" t="n">
        <v>223</v>
      </c>
    </row>
    <row r="3">
      <c r="A3" t="inlineStr">
        <is>
          <t>高三(13)班</t>
        </is>
      </c>
      <c r="B3" t="n">
        <v>27</v>
      </c>
      <c r="C3" t="n">
        <v>13</v>
      </c>
      <c r="D3" t="n">
        <v>2</v>
      </c>
      <c r="E3" t="n">
        <v>36</v>
      </c>
      <c r="F3" t="n">
        <v>31</v>
      </c>
      <c r="G3" t="n">
        <v>18</v>
      </c>
      <c r="H3" t="n">
        <v>17</v>
      </c>
      <c r="I3" t="n">
        <v>6</v>
      </c>
      <c r="J3" t="n">
        <v>0</v>
      </c>
      <c r="K3" t="n">
        <v>20</v>
      </c>
      <c r="L3" t="n">
        <v>11</v>
      </c>
      <c r="M3" t="n">
        <v>2</v>
      </c>
      <c r="N3" t="n">
        <v>214</v>
      </c>
    </row>
    <row r="4">
      <c r="A4" t="inlineStr">
        <is>
          <t>高三(14)班</t>
        </is>
      </c>
      <c r="B4" t="n">
        <v>1</v>
      </c>
      <c r="C4" t="n">
        <v>1</v>
      </c>
      <c r="D4" t="n">
        <v>0</v>
      </c>
      <c r="E4" t="n">
        <v>6</v>
      </c>
      <c r="F4" t="n">
        <v>4</v>
      </c>
      <c r="G4" t="n">
        <v>2</v>
      </c>
      <c r="H4" t="n">
        <v>9</v>
      </c>
      <c r="I4" t="n">
        <v>1</v>
      </c>
      <c r="J4" t="n">
        <v>0</v>
      </c>
      <c r="K4" t="n">
        <v>4</v>
      </c>
      <c r="L4" t="n">
        <v>1</v>
      </c>
      <c r="M4" t="n">
        <v>0</v>
      </c>
      <c r="N4" t="n">
        <v>194</v>
      </c>
    </row>
    <row r="5">
      <c r="A5" t="inlineStr">
        <is>
          <t>高三(15)班</t>
        </is>
      </c>
      <c r="B5" t="n">
        <v>5</v>
      </c>
      <c r="C5" t="n">
        <v>0</v>
      </c>
      <c r="D5" t="n">
        <v>0</v>
      </c>
      <c r="E5" t="n">
        <v>7</v>
      </c>
      <c r="F5" t="n">
        <v>2</v>
      </c>
      <c r="G5" t="n">
        <v>0</v>
      </c>
      <c r="H5" t="n">
        <v>12</v>
      </c>
      <c r="I5" t="n">
        <v>3</v>
      </c>
      <c r="J5" t="n">
        <v>0</v>
      </c>
      <c r="K5" t="n">
        <v>9</v>
      </c>
      <c r="L5" t="n">
        <v>2</v>
      </c>
      <c r="M5" t="n">
        <v>1</v>
      </c>
      <c r="N5" t="n">
        <v>170</v>
      </c>
    </row>
    <row r="6">
      <c r="A6" t="inlineStr">
        <is>
          <t>高三(16)班</t>
        </is>
      </c>
      <c r="B6" t="n">
        <v>7</v>
      </c>
      <c r="C6" t="n">
        <v>5</v>
      </c>
      <c r="D6" t="n">
        <v>2</v>
      </c>
      <c r="E6" t="n">
        <v>11</v>
      </c>
      <c r="F6" t="n">
        <v>5</v>
      </c>
      <c r="G6" t="n">
        <v>4</v>
      </c>
      <c r="H6" t="n">
        <v>7</v>
      </c>
      <c r="I6" t="n">
        <v>4</v>
      </c>
      <c r="J6" t="n">
        <v>2</v>
      </c>
      <c r="K6" t="n">
        <v>6</v>
      </c>
      <c r="L6" t="n">
        <v>5</v>
      </c>
      <c r="M6" t="n">
        <v>0</v>
      </c>
      <c r="N6" t="n">
        <v>203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2018-02-01T10:08:08Z</dcterms:created>
  <dcterms:modified xmlns:dcterms="http://purl.org/dc/terms/" xmlns:xsi="http://www.w3.org/2001/XMLSchema-instance" xsi:type="dcterms:W3CDTF">2019-11-30T07:14:54Z</dcterms:modified>
  <cp:lastModifiedBy>刘启民</cp:lastModifiedBy>
  <cp:revision>1</cp:revision>
  <cp:lastPrinted>2019-01-02T01:31:04Z</cp:lastPrinted>
</cp:coreProperties>
</file>