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HE IT EMPIRES\Desktop\Pulsar\"/>
    </mc:Choice>
  </mc:AlternateContent>
  <xr:revisionPtr revIDLastSave="0" documentId="13_ncr:1_{49650AA6-0CD9-4E71-BC64-00D3A09DA513}" xr6:coauthVersionLast="47" xr6:coauthVersionMax="47" xr10:uidLastSave="{00000000-0000-0000-0000-000000000000}"/>
  <bookViews>
    <workbookView xWindow="-120" yWindow="-120" windowWidth="20730" windowHeight="11160" xr2:uid="{D932B518-C203-480F-A91A-DA0396755049}"/>
  </bookViews>
  <sheets>
    <sheet name="Financials" sheetId="1" r:id="rId1"/>
    <sheet name="Ratio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C23" i="2"/>
  <c r="D22" i="2"/>
  <c r="C22" i="2"/>
  <c r="D11" i="2"/>
  <c r="C11" i="2"/>
  <c r="D17" i="2"/>
  <c r="C17" i="2"/>
  <c r="D16" i="2"/>
  <c r="C16" i="2"/>
  <c r="D13" i="2"/>
  <c r="C13" i="2"/>
  <c r="D12" i="2"/>
  <c r="C12" i="2"/>
  <c r="D21" i="2"/>
  <c r="C21" i="2"/>
  <c r="D20" i="2"/>
  <c r="C20" i="2"/>
  <c r="D29" i="2"/>
  <c r="D7" i="2" s="1"/>
  <c r="C29" i="2"/>
  <c r="D8" i="2"/>
  <c r="C8" i="2"/>
  <c r="C28" i="2"/>
  <c r="D28" i="2" s="1"/>
  <c r="C7" i="2" s="1"/>
  <c r="D6" i="2"/>
  <c r="C6" i="2"/>
  <c r="E84" i="1"/>
  <c r="D84" i="1"/>
  <c r="E81" i="1"/>
  <c r="D81" i="1"/>
  <c r="E78" i="1"/>
  <c r="D78" i="1"/>
  <c r="E77" i="1"/>
  <c r="D77" i="1"/>
  <c r="E71" i="1"/>
  <c r="D71" i="1"/>
  <c r="E66" i="1"/>
  <c r="D66" i="1"/>
  <c r="E62" i="1"/>
  <c r="E67" i="1" s="1"/>
  <c r="E72" i="1" s="1"/>
  <c r="D62" i="1"/>
  <c r="D67" i="1" s="1"/>
  <c r="D72" i="1" s="1"/>
  <c r="E55" i="1"/>
  <c r="D55" i="1"/>
  <c r="E54" i="1"/>
  <c r="D54" i="1"/>
  <c r="E52" i="1"/>
  <c r="D52" i="1"/>
  <c r="E43" i="1"/>
  <c r="D43" i="1"/>
  <c r="E37" i="1"/>
  <c r="D37" i="1"/>
  <c r="E25" i="1"/>
  <c r="D25" i="1"/>
  <c r="E15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Tayyab</author>
  </authors>
  <commentList>
    <comment ref="B17" authorId="0" shapeId="0" xr:uid="{C6B8A0D2-B099-47EC-A08F-07B3790A94B6}">
      <text>
        <r>
          <rPr>
            <b/>
            <sz val="9"/>
            <color indexed="81"/>
            <rFont val="Tahoma"/>
            <family val="2"/>
          </rPr>
          <t>Mr Tayyab:
Minus Sign appears because its not calculated manually.
Thanks.</t>
        </r>
      </text>
    </comment>
  </commentList>
</comments>
</file>

<file path=xl/sharedStrings.xml><?xml version="1.0" encoding="utf-8"?>
<sst xmlns="http://schemas.openxmlformats.org/spreadsheetml/2006/main" count="96" uniqueCount="91">
  <si>
    <t>Financial Ratio Analysis</t>
  </si>
  <si>
    <t>Liquidity Ratios</t>
  </si>
  <si>
    <t>Current Ratio</t>
  </si>
  <si>
    <t>Quick Ratio</t>
  </si>
  <si>
    <t>Working Capital Ratio</t>
  </si>
  <si>
    <t>Debt-to-Equity Ratio</t>
  </si>
  <si>
    <t>Interest Coverage Ratio</t>
  </si>
  <si>
    <t>Gross Profit Margin</t>
  </si>
  <si>
    <t>Net Profit Margin</t>
  </si>
  <si>
    <t>Return on Assets ( ROA )</t>
  </si>
  <si>
    <t>Return on Equity ( ROE )</t>
  </si>
  <si>
    <t>Efficiency Ratios</t>
  </si>
  <si>
    <t>Profitability Ratios</t>
  </si>
  <si>
    <t>Asset Turnover Ratio</t>
  </si>
  <si>
    <t>Inventory Turnover Ratio</t>
  </si>
  <si>
    <t>Receivables Turnover Ratio</t>
  </si>
  <si>
    <t>Consolidated Balance Sheet</t>
  </si>
  <si>
    <t>Canon Inc. and Subsidiaries</t>
  </si>
  <si>
    <t>Assets</t>
  </si>
  <si>
    <t>Current assets:</t>
  </si>
  <si>
    <t xml:space="preserve">Cash and cash equivalents </t>
  </si>
  <si>
    <t xml:space="preserve">Short-term investments </t>
  </si>
  <si>
    <t xml:space="preserve">Trade receivables </t>
  </si>
  <si>
    <t xml:space="preserve">Inventories </t>
  </si>
  <si>
    <t xml:space="preserve">Current lease receivables </t>
  </si>
  <si>
    <t xml:space="preserve">Prepaid expenses and other current assets </t>
  </si>
  <si>
    <t xml:space="preserve">Allowance for credit losses </t>
  </si>
  <si>
    <t>Millions of yen</t>
  </si>
  <si>
    <t>Total Current Assets</t>
  </si>
  <si>
    <t>Investments</t>
  </si>
  <si>
    <t>Goodwill</t>
  </si>
  <si>
    <t>Other</t>
  </si>
  <si>
    <t>Noncurrent Receivables</t>
  </si>
  <si>
    <t>Property,plant and equipmnt</t>
  </si>
  <si>
    <t>Operating Lease right-of-use assets</t>
  </si>
  <si>
    <t>Intangible Assets</t>
  </si>
  <si>
    <t>Noncurrent lease Receivables</t>
  </si>
  <si>
    <t>Other Assets</t>
  </si>
  <si>
    <t>Total Assets</t>
  </si>
  <si>
    <t>Liability &amp; Equity</t>
  </si>
  <si>
    <t>Current Liabilities</t>
  </si>
  <si>
    <t>Short-term loans and current portion of long-term debt</t>
  </si>
  <si>
    <t>Short-term loans related to financial services</t>
  </si>
  <si>
    <t>Other short-term loans and current portion of long-term debt</t>
  </si>
  <si>
    <t>Trade Payables</t>
  </si>
  <si>
    <t>Accrued income taxes</t>
  </si>
  <si>
    <t xml:space="preserve"> Accrued expenses</t>
  </si>
  <si>
    <t>Current operating lease liabilities</t>
  </si>
  <si>
    <t>Other current liabilities</t>
  </si>
  <si>
    <t>Total Current Liabilities</t>
  </si>
  <si>
    <t>Long-term debt, excluding current portion of long-term debt</t>
  </si>
  <si>
    <t>Accrued pension and severance cost</t>
  </si>
  <si>
    <t>Noncurrent operating lease liabilities</t>
  </si>
  <si>
    <t>Other noncurrent liabilities</t>
  </si>
  <si>
    <t>Total Liabilities</t>
  </si>
  <si>
    <t>Equity</t>
  </si>
  <si>
    <t>Common Stock</t>
  </si>
  <si>
    <t>Authorized 3,000,000,000 shares</t>
  </si>
  <si>
    <t>Additional Paid-in capital</t>
  </si>
  <si>
    <t>Legal Reserve</t>
  </si>
  <si>
    <t>Retained Earnings</t>
  </si>
  <si>
    <t>Accumulated Other Comprehensive Income</t>
  </si>
  <si>
    <t>Treasury Stock</t>
  </si>
  <si>
    <t>Total Equity</t>
  </si>
  <si>
    <t>Noncontrolling Interest</t>
  </si>
  <si>
    <t>Total Liabilities and Equity</t>
  </si>
  <si>
    <t>Total Canon shareholder's Equity</t>
  </si>
  <si>
    <t>Consolidated Statements of Income</t>
  </si>
  <si>
    <t>Net Sales</t>
  </si>
  <si>
    <t>Products and Equipment</t>
  </si>
  <si>
    <t>Services</t>
  </si>
  <si>
    <t>Cost of Sales</t>
  </si>
  <si>
    <t>Gross Profits</t>
  </si>
  <si>
    <t>Operating Expenses</t>
  </si>
  <si>
    <t>Selling and admin Expenses</t>
  </si>
  <si>
    <t>R&amp;D Expenses</t>
  </si>
  <si>
    <t>Operating Profit</t>
  </si>
  <si>
    <t>Other Income ( deductions )</t>
  </si>
  <si>
    <t>interest and dividend income</t>
  </si>
  <si>
    <t>interest expense</t>
  </si>
  <si>
    <t>EBIT</t>
  </si>
  <si>
    <t>income taxes</t>
  </si>
  <si>
    <t>Consolidated net income</t>
  </si>
  <si>
    <t>Less: Net income attributable to noncontrolling interests</t>
  </si>
  <si>
    <t>Net income attributable to Canon Inc.</t>
  </si>
  <si>
    <t>Net income attributable to Canon Inc. shareholders per share</t>
  </si>
  <si>
    <t>Basic</t>
  </si>
  <si>
    <t>Diluted</t>
  </si>
  <si>
    <t>Leverage Ratios</t>
  </si>
  <si>
    <t>Calculations</t>
  </si>
  <si>
    <t>Dec 31 , 2023 and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</si>
</sst>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11"/>
      <color rgb="FF0000FF"/>
      <name val="Calibri"/>
      <family val="2"/>
    </font>
    <font>
      <b/>
      <sz val="9"/>
      <color indexed="81"/>
      <name val="Tahoma"/>
      <family val="2"/>
    </font>
    <font>
      <b/>
      <sz val="14"/>
      <color theme="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1" tint="0.49998474074526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3" xfId="0" applyFont="1" applyBorder="1"/>
    <xf numFmtId="0" fontId="0" fillId="0" borderId="4" xfId="0" applyFont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5" borderId="4" xfId="0" applyFont="1" applyFill="1" applyBorder="1"/>
    <xf numFmtId="0" fontId="2" fillId="4" borderId="3" xfId="0" applyFont="1" applyFill="1" applyBorder="1" applyAlignment="1">
      <alignment horizontal="left" indent="1"/>
    </xf>
    <xf numFmtId="0" fontId="2" fillId="4" borderId="1" xfId="0" applyFont="1" applyFill="1" applyBorder="1" applyAlignment="1">
      <alignment horizontal="left" indent="1"/>
    </xf>
    <xf numFmtId="0" fontId="0" fillId="6" borderId="3" xfId="0" applyFont="1" applyFill="1" applyBorder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7" xfId="0" applyBorder="1"/>
    <xf numFmtId="0" fontId="6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1"/>
    </xf>
    <xf numFmtId="0" fontId="0" fillId="0" borderId="0" xfId="0" applyAlignment="1"/>
    <xf numFmtId="164" fontId="0" fillId="0" borderId="9" xfId="0" applyNumberFormat="1" applyBorder="1"/>
    <xf numFmtId="0" fontId="5" fillId="0" borderId="7" xfId="0" applyFont="1" applyBorder="1" applyAlignment="1">
      <alignment horizontal="left" indent="2"/>
    </xf>
    <xf numFmtId="0" fontId="5" fillId="0" borderId="9" xfId="0" applyFont="1" applyBorder="1" applyAlignment="1">
      <alignment horizontal="left" indent="4"/>
    </xf>
    <xf numFmtId="0" fontId="5" fillId="0" borderId="9" xfId="0" applyFont="1" applyBorder="1" applyAlignment="1">
      <alignment horizontal="center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0" fontId="0" fillId="0" borderId="8" xfId="0" applyFill="1" applyBorder="1" applyAlignment="1">
      <alignment horizontal="left" indent="1"/>
    </xf>
    <xf numFmtId="164" fontId="9" fillId="0" borderId="0" xfId="1" applyNumberFormat="1" applyFont="1"/>
    <xf numFmtId="164" fontId="5" fillId="0" borderId="7" xfId="1" applyNumberFormat="1" applyFont="1" applyBorder="1"/>
    <xf numFmtId="164" fontId="5" fillId="0" borderId="9" xfId="1" applyNumberFormat="1" applyFont="1" applyBorder="1"/>
    <xf numFmtId="164" fontId="5" fillId="0" borderId="7" xfId="0" applyNumberFormat="1" applyFont="1" applyBorder="1"/>
    <xf numFmtId="0" fontId="5" fillId="0" borderId="9" xfId="0" applyFont="1" applyFill="1" applyBorder="1" applyAlignment="1">
      <alignment horizontal="left" indent="1"/>
    </xf>
    <xf numFmtId="0" fontId="5" fillId="0" borderId="7" xfId="0" applyFont="1" applyFill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3" fontId="0" fillId="0" borderId="9" xfId="0" applyNumberFormat="1" applyBorder="1"/>
    <xf numFmtId="164" fontId="5" fillId="0" borderId="0" xfId="0" applyNumberFormat="1" applyFont="1"/>
    <xf numFmtId="0" fontId="5" fillId="0" borderId="9" xfId="0" applyFont="1" applyFill="1" applyBorder="1" applyAlignment="1">
      <alignment horizontal="left" indent="3"/>
    </xf>
    <xf numFmtId="0" fontId="5" fillId="0" borderId="9" xfId="0" applyFont="1" applyBorder="1"/>
    <xf numFmtId="164" fontId="5" fillId="0" borderId="9" xfId="0" applyNumberFormat="1" applyFont="1" applyBorder="1"/>
    <xf numFmtId="0" fontId="0" fillId="0" borderId="9" xfId="0" applyFill="1" applyBorder="1" applyAlignment="1">
      <alignment horizontal="left" indent="2"/>
    </xf>
    <xf numFmtId="3" fontId="0" fillId="0" borderId="8" xfId="0" applyNumberFormat="1" applyBorder="1"/>
    <xf numFmtId="0" fontId="5" fillId="0" borderId="0" xfId="0" applyFont="1" applyAlignment="1">
      <alignment horizontal="left" indent="3"/>
    </xf>
    <xf numFmtId="0" fontId="5" fillId="0" borderId="0" xfId="0" applyFont="1" applyFill="1" applyBorder="1" applyAlignment="1">
      <alignment horizontal="left" indent="2"/>
    </xf>
    <xf numFmtId="43" fontId="5" fillId="0" borderId="0" xfId="0" applyNumberFormat="1" applyFont="1" applyBorder="1"/>
    <xf numFmtId="0" fontId="5" fillId="0" borderId="0" xfId="0" applyFont="1" applyFill="1" applyBorder="1" applyAlignment="1">
      <alignment horizontal="left" indent="1"/>
    </xf>
    <xf numFmtId="2" fontId="5" fillId="4" borderId="4" xfId="0" applyNumberFormat="1" applyFont="1" applyFill="1" applyBorder="1" applyAlignment="1">
      <alignment horizontal="center"/>
    </xf>
    <xf numFmtId="2" fontId="5" fillId="4" borderId="4" xfId="1" applyNumberFormat="1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2" xfId="2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left" indent="1"/>
    </xf>
    <xf numFmtId="2" fontId="6" fillId="4" borderId="4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1364-BCF8-46E5-B862-B4A330BF721F}">
  <dimension ref="B2:O88"/>
  <sheetViews>
    <sheetView showGridLines="0" tabSelected="1" zoomScaleNormal="100" workbookViewId="0">
      <selection activeCell="I12" sqref="I12"/>
    </sheetView>
  </sheetViews>
  <sheetFormatPr defaultRowHeight="15" x14ac:dyDescent="0.25"/>
  <cols>
    <col min="1" max="1" width="2.7109375" customWidth="1"/>
    <col min="2" max="2" width="57.85546875" bestFit="1" customWidth="1"/>
    <col min="3" max="3" width="10.5703125" bestFit="1" customWidth="1"/>
    <col min="4" max="5" width="11.28515625" bestFit="1" customWidth="1"/>
    <col min="6" max="6" width="9" bestFit="1" customWidth="1"/>
    <col min="7" max="7" width="8.28515625" bestFit="1" customWidth="1"/>
    <col min="8" max="9" width="9.85546875" bestFit="1" customWidth="1"/>
    <col min="10" max="10" width="7" bestFit="1" customWidth="1"/>
    <col min="11" max="12" width="8.28515625" bestFit="1" customWidth="1"/>
    <col min="13" max="13" width="4" bestFit="1" customWidth="1"/>
    <col min="14" max="15" width="8.28515625" bestFit="1" customWidth="1"/>
  </cols>
  <sheetData>
    <row r="2" spans="2:9" ht="21" x14ac:dyDescent="0.35">
      <c r="B2" s="13" t="s">
        <v>17</v>
      </c>
    </row>
    <row r="3" spans="2:9" ht="15.75" x14ac:dyDescent="0.25">
      <c r="B3" s="11" t="s">
        <v>16</v>
      </c>
    </row>
    <row r="4" spans="2:9" ht="15.75" x14ac:dyDescent="0.25">
      <c r="B4" s="11" t="s">
        <v>90</v>
      </c>
    </row>
    <row r="5" spans="2:9" x14ac:dyDescent="0.25">
      <c r="D5" s="50" t="s">
        <v>27</v>
      </c>
      <c r="E5" s="50"/>
      <c r="F5" s="19"/>
    </row>
    <row r="6" spans="2:9" ht="15.75" x14ac:dyDescent="0.25">
      <c r="B6" s="15" t="s">
        <v>18</v>
      </c>
      <c r="C6" s="16"/>
      <c r="D6" s="23">
        <v>2023</v>
      </c>
      <c r="E6" s="23">
        <v>2022</v>
      </c>
    </row>
    <row r="7" spans="2:9" x14ac:dyDescent="0.25">
      <c r="B7" s="10" t="s">
        <v>19</v>
      </c>
    </row>
    <row r="8" spans="2:9" x14ac:dyDescent="0.25">
      <c r="B8" s="18" t="s">
        <v>20</v>
      </c>
      <c r="D8" s="28">
        <v>401323</v>
      </c>
      <c r="E8" s="28">
        <v>362101</v>
      </c>
      <c r="G8" s="9"/>
      <c r="H8" s="9"/>
    </row>
    <row r="9" spans="2:9" x14ac:dyDescent="0.25">
      <c r="B9" s="18" t="s">
        <v>21</v>
      </c>
      <c r="D9" s="28">
        <v>3822</v>
      </c>
      <c r="E9" s="28">
        <v>10905</v>
      </c>
      <c r="G9" s="9"/>
      <c r="H9" s="9"/>
    </row>
    <row r="10" spans="2:9" x14ac:dyDescent="0.25">
      <c r="B10" s="18" t="s">
        <v>22</v>
      </c>
      <c r="D10" s="28">
        <v>655460</v>
      </c>
      <c r="E10" s="28">
        <v>636803</v>
      </c>
    </row>
    <row r="11" spans="2:9" x14ac:dyDescent="0.25">
      <c r="B11" s="18" t="s">
        <v>23</v>
      </c>
      <c r="D11" s="28">
        <v>796881</v>
      </c>
      <c r="E11" s="28">
        <v>808312</v>
      </c>
    </row>
    <row r="12" spans="2:9" x14ac:dyDescent="0.25">
      <c r="B12" s="18" t="s">
        <v>24</v>
      </c>
      <c r="D12" s="28">
        <v>150324</v>
      </c>
      <c r="E12" s="28">
        <v>137038</v>
      </c>
      <c r="G12" s="9"/>
      <c r="H12" s="9"/>
    </row>
    <row r="13" spans="2:9" x14ac:dyDescent="0.25">
      <c r="B13" s="18" t="s">
        <v>25</v>
      </c>
      <c r="D13" s="28">
        <v>231605</v>
      </c>
      <c r="E13" s="28">
        <v>215990</v>
      </c>
      <c r="H13" s="9"/>
      <c r="I13" s="9"/>
    </row>
    <row r="14" spans="2:9" x14ac:dyDescent="0.25">
      <c r="B14" s="18" t="s">
        <v>26</v>
      </c>
      <c r="D14" s="28">
        <v>-15329</v>
      </c>
      <c r="E14" s="28">
        <v>-15235</v>
      </c>
    </row>
    <row r="15" spans="2:9" x14ac:dyDescent="0.25">
      <c r="B15" s="21" t="s">
        <v>28</v>
      </c>
      <c r="C15" s="14"/>
      <c r="D15" s="29">
        <f>SUM(D8:D14)</f>
        <v>2224086</v>
      </c>
      <c r="E15" s="29">
        <f>SUM(E8:E14)</f>
        <v>2155914</v>
      </c>
    </row>
    <row r="16" spans="2:9" x14ac:dyDescent="0.25">
      <c r="B16" s="18" t="s">
        <v>32</v>
      </c>
      <c r="D16" s="28">
        <v>11734</v>
      </c>
      <c r="E16" s="28">
        <v>12996</v>
      </c>
    </row>
    <row r="17" spans="2:15" x14ac:dyDescent="0.25">
      <c r="B17" s="18" t="s">
        <v>29</v>
      </c>
      <c r="D17" s="28">
        <v>78505</v>
      </c>
      <c r="E17" s="28">
        <v>65128</v>
      </c>
    </row>
    <row r="18" spans="2:15" x14ac:dyDescent="0.25">
      <c r="B18" s="18" t="s">
        <v>33</v>
      </c>
      <c r="D18" s="28">
        <v>1095879</v>
      </c>
      <c r="E18" s="28">
        <v>1035065</v>
      </c>
    </row>
    <row r="19" spans="2:15" x14ac:dyDescent="0.25">
      <c r="B19" s="18" t="s">
        <v>34</v>
      </c>
      <c r="D19" s="28">
        <v>126125</v>
      </c>
      <c r="E19" s="28">
        <v>117843</v>
      </c>
    </row>
    <row r="20" spans="2:15" x14ac:dyDescent="0.25">
      <c r="B20" s="18" t="s">
        <v>35</v>
      </c>
      <c r="D20" s="28">
        <v>274942</v>
      </c>
      <c r="E20" s="28">
        <v>280995</v>
      </c>
    </row>
    <row r="21" spans="2:15" x14ac:dyDescent="0.25">
      <c r="B21" s="18" t="s">
        <v>30</v>
      </c>
      <c r="D21" s="28">
        <v>1045400</v>
      </c>
      <c r="E21" s="28">
        <v>972626</v>
      </c>
    </row>
    <row r="22" spans="2:15" x14ac:dyDescent="0.25">
      <c r="B22" s="18" t="s">
        <v>36</v>
      </c>
      <c r="D22" s="28">
        <v>321065</v>
      </c>
      <c r="E22" s="28">
        <v>279332</v>
      </c>
    </row>
    <row r="23" spans="2:15" x14ac:dyDescent="0.25">
      <c r="B23" s="18" t="s">
        <v>37</v>
      </c>
      <c r="D23" s="28">
        <v>242659</v>
      </c>
      <c r="E23" s="28">
        <v>179297</v>
      </c>
    </row>
    <row r="24" spans="2:15" x14ac:dyDescent="0.25">
      <c r="B24" s="18" t="s">
        <v>26</v>
      </c>
      <c r="D24" s="28">
        <v>-3818</v>
      </c>
      <c r="E24" s="28">
        <v>-3666</v>
      </c>
    </row>
    <row r="25" spans="2:15" x14ac:dyDescent="0.25">
      <c r="B25" s="22" t="s">
        <v>38</v>
      </c>
      <c r="C25" s="17"/>
      <c r="D25" s="30">
        <f>D15+SUM(D16:D24)</f>
        <v>5416577</v>
      </c>
      <c r="E25" s="30">
        <f t="shared" ref="E25" si="0">E15+SUM(E16:E24)</f>
        <v>5095530</v>
      </c>
    </row>
    <row r="27" spans="2:15" ht="15.75" x14ac:dyDescent="0.25">
      <c r="B27" s="15" t="s">
        <v>39</v>
      </c>
      <c r="C27" s="16"/>
      <c r="D27" s="16"/>
      <c r="E27" s="16"/>
    </row>
    <row r="28" spans="2:15" x14ac:dyDescent="0.25">
      <c r="B28" s="10" t="s">
        <v>40</v>
      </c>
    </row>
    <row r="29" spans="2:15" x14ac:dyDescent="0.25">
      <c r="B29" s="18" t="s">
        <v>41</v>
      </c>
      <c r="D29" s="28">
        <v>386200</v>
      </c>
      <c r="E29" s="28">
        <v>296384</v>
      </c>
      <c r="N29" s="9"/>
      <c r="O29" s="9"/>
    </row>
    <row r="30" spans="2:15" x14ac:dyDescent="0.25">
      <c r="B30" s="18" t="s">
        <v>42</v>
      </c>
      <c r="D30" s="28">
        <v>38900</v>
      </c>
      <c r="E30" s="28">
        <v>41200</v>
      </c>
      <c r="H30" s="9"/>
      <c r="I30" s="9"/>
    </row>
    <row r="31" spans="2:15" x14ac:dyDescent="0.25">
      <c r="B31" s="18" t="s">
        <v>43</v>
      </c>
      <c r="D31" s="28">
        <v>347300</v>
      </c>
      <c r="E31" s="28">
        <v>255184</v>
      </c>
      <c r="K31" s="9"/>
      <c r="L31" s="9"/>
    </row>
    <row r="32" spans="2:15" x14ac:dyDescent="0.25">
      <c r="B32" s="18" t="s">
        <v>44</v>
      </c>
      <c r="D32" s="28">
        <v>309930</v>
      </c>
      <c r="E32" s="28">
        <v>355930</v>
      </c>
      <c r="G32" s="9"/>
    </row>
    <row r="33" spans="2:9" x14ac:dyDescent="0.25">
      <c r="B33" s="18" t="s">
        <v>45</v>
      </c>
      <c r="D33" s="28">
        <v>56983</v>
      </c>
      <c r="E33" s="28">
        <v>48414</v>
      </c>
      <c r="G33" s="9"/>
      <c r="H33" s="9"/>
    </row>
    <row r="34" spans="2:9" x14ac:dyDescent="0.25">
      <c r="B34" s="18" t="s">
        <v>46</v>
      </c>
      <c r="D34" s="28">
        <v>373544</v>
      </c>
      <c r="E34" s="28">
        <v>365847</v>
      </c>
      <c r="H34" s="9"/>
      <c r="I34" s="9"/>
    </row>
    <row r="35" spans="2:9" x14ac:dyDescent="0.25">
      <c r="B35" s="18" t="s">
        <v>47</v>
      </c>
      <c r="D35" s="28">
        <v>35559</v>
      </c>
      <c r="E35" s="28">
        <v>33281</v>
      </c>
      <c r="H35" s="9"/>
      <c r="I35" s="9"/>
    </row>
    <row r="36" spans="2:9" x14ac:dyDescent="0.25">
      <c r="B36" s="18" t="s">
        <v>48</v>
      </c>
      <c r="D36" s="28">
        <v>276960</v>
      </c>
      <c r="E36" s="28">
        <v>265497</v>
      </c>
    </row>
    <row r="37" spans="2:9" x14ac:dyDescent="0.25">
      <c r="B37" s="34" t="s">
        <v>49</v>
      </c>
      <c r="C37" s="14"/>
      <c r="D37" s="31">
        <f>SUM(D30:D36)</f>
        <v>1439176</v>
      </c>
      <c r="E37" s="31">
        <f>SUM(E30:E36)</f>
        <v>1365353</v>
      </c>
    </row>
    <row r="39" spans="2:9" x14ac:dyDescent="0.25">
      <c r="B39" s="18" t="s">
        <v>50</v>
      </c>
      <c r="D39" s="28">
        <v>2954</v>
      </c>
      <c r="E39" s="28">
        <v>2417</v>
      </c>
    </row>
    <row r="40" spans="2:9" x14ac:dyDescent="0.25">
      <c r="B40" s="18" t="s">
        <v>51</v>
      </c>
      <c r="D40" s="28">
        <v>171779</v>
      </c>
      <c r="E40" s="28">
        <v>189215</v>
      </c>
    </row>
    <row r="41" spans="2:9" x14ac:dyDescent="0.25">
      <c r="B41" s="18" t="s">
        <v>52</v>
      </c>
      <c r="D41" s="28">
        <v>92604</v>
      </c>
      <c r="E41" s="28">
        <v>85331</v>
      </c>
    </row>
    <row r="42" spans="2:9" x14ac:dyDescent="0.25">
      <c r="B42" s="18" t="s">
        <v>53</v>
      </c>
      <c r="D42" s="28">
        <v>104357</v>
      </c>
      <c r="E42" s="28">
        <v>104184</v>
      </c>
    </row>
    <row r="43" spans="2:9" x14ac:dyDescent="0.25">
      <c r="B43" s="34" t="s">
        <v>54</v>
      </c>
      <c r="C43" s="14"/>
      <c r="D43" s="31">
        <f>D37+SUM(D39:D42)</f>
        <v>1810870</v>
      </c>
      <c r="E43" s="31">
        <f t="shared" ref="E43" si="1">E37+SUM(E39:E42)</f>
        <v>1746500</v>
      </c>
    </row>
    <row r="44" spans="2:9" x14ac:dyDescent="0.25">
      <c r="B44" s="25" t="s">
        <v>55</v>
      </c>
    </row>
    <row r="45" spans="2:9" x14ac:dyDescent="0.25">
      <c r="B45" s="24" t="s">
        <v>56</v>
      </c>
    </row>
    <row r="46" spans="2:9" x14ac:dyDescent="0.25">
      <c r="B46" s="26" t="s">
        <v>57</v>
      </c>
      <c r="D46" s="28">
        <v>174762</v>
      </c>
      <c r="E46" s="28">
        <v>174762</v>
      </c>
    </row>
    <row r="47" spans="2:9" x14ac:dyDescent="0.25">
      <c r="B47" s="24" t="s">
        <v>58</v>
      </c>
      <c r="D47" s="28">
        <v>404935</v>
      </c>
      <c r="E47" s="28">
        <v>404838</v>
      </c>
    </row>
    <row r="48" spans="2:9" x14ac:dyDescent="0.25">
      <c r="B48" s="24" t="s">
        <v>59</v>
      </c>
      <c r="D48" s="28">
        <v>61634</v>
      </c>
      <c r="E48" s="28">
        <v>64509</v>
      </c>
    </row>
    <row r="49" spans="2:6" x14ac:dyDescent="0.25">
      <c r="B49" s="24" t="s">
        <v>60</v>
      </c>
      <c r="D49" s="28">
        <v>3801212</v>
      </c>
      <c r="E49" s="28">
        <v>3664735</v>
      </c>
    </row>
    <row r="50" spans="2:6" x14ac:dyDescent="0.25">
      <c r="B50" s="24" t="s">
        <v>61</v>
      </c>
      <c r="D50" s="28">
        <v>268758</v>
      </c>
      <c r="E50" s="28">
        <v>62623</v>
      </c>
    </row>
    <row r="51" spans="2:6" x14ac:dyDescent="0.25">
      <c r="B51" s="24" t="s">
        <v>62</v>
      </c>
      <c r="D51" s="28">
        <v>-1358279</v>
      </c>
      <c r="E51" s="28">
        <v>-1258362</v>
      </c>
    </row>
    <row r="52" spans="2:6" x14ac:dyDescent="0.25">
      <c r="B52" s="33" t="s">
        <v>66</v>
      </c>
      <c r="C52" s="14"/>
      <c r="D52" s="29">
        <f>SUM(D46:D51)</f>
        <v>3353022</v>
      </c>
      <c r="E52" s="29">
        <f>SUM(E46:E51)</f>
        <v>3113105</v>
      </c>
    </row>
    <row r="53" spans="2:6" x14ac:dyDescent="0.25">
      <c r="B53" s="27" t="s">
        <v>64</v>
      </c>
      <c r="C53" s="16"/>
      <c r="D53" s="28">
        <v>252685</v>
      </c>
      <c r="E53" s="28">
        <v>235925</v>
      </c>
    </row>
    <row r="54" spans="2:6" x14ac:dyDescent="0.25">
      <c r="B54" s="33" t="s">
        <v>63</v>
      </c>
      <c r="C54" s="14"/>
      <c r="D54" s="29">
        <f>SUM(D52:D53)</f>
        <v>3605707</v>
      </c>
      <c r="E54" s="29">
        <f>SUM(E52:E53)</f>
        <v>3349030</v>
      </c>
    </row>
    <row r="55" spans="2:6" x14ac:dyDescent="0.25">
      <c r="B55" s="32" t="s">
        <v>65</v>
      </c>
      <c r="C55" s="17"/>
      <c r="D55" s="30">
        <f>D43+D54</f>
        <v>5416577</v>
      </c>
      <c r="E55" s="30">
        <f>E43+E54</f>
        <v>5095530</v>
      </c>
    </row>
    <row r="57" spans="2:6" ht="18.75" x14ac:dyDescent="0.3">
      <c r="B57" s="12" t="s">
        <v>67</v>
      </c>
    </row>
    <row r="59" spans="2:6" x14ac:dyDescent="0.25">
      <c r="B59" s="10" t="s">
        <v>68</v>
      </c>
    </row>
    <row r="60" spans="2:6" x14ac:dyDescent="0.25">
      <c r="B60" s="18" t="s">
        <v>69</v>
      </c>
      <c r="D60" s="28">
        <v>3314627</v>
      </c>
      <c r="E60" s="28">
        <v>3231837</v>
      </c>
      <c r="F60" s="9"/>
    </row>
    <row r="61" spans="2:6" x14ac:dyDescent="0.25">
      <c r="B61" s="18" t="s">
        <v>70</v>
      </c>
      <c r="D61" s="28">
        <v>866345</v>
      </c>
      <c r="E61" s="28">
        <v>799577</v>
      </c>
    </row>
    <row r="62" spans="2:6" x14ac:dyDescent="0.25">
      <c r="B62" s="17"/>
      <c r="C62" s="17"/>
      <c r="D62" s="20">
        <f>SUM(D60:D61)</f>
        <v>4180972</v>
      </c>
      <c r="E62" s="20">
        <f>SUM(E60:E61)</f>
        <v>4031414</v>
      </c>
    </row>
    <row r="63" spans="2:6" x14ac:dyDescent="0.25">
      <c r="B63" s="10" t="s">
        <v>71</v>
      </c>
    </row>
    <row r="64" spans="2:6" x14ac:dyDescent="0.25">
      <c r="B64" s="18" t="s">
        <v>69</v>
      </c>
      <c r="D64" s="28">
        <v>1799211</v>
      </c>
      <c r="E64" s="28">
        <v>1828555</v>
      </c>
    </row>
    <row r="65" spans="2:5" x14ac:dyDescent="0.25">
      <c r="B65" s="18" t="s">
        <v>70</v>
      </c>
      <c r="D65" s="28">
        <v>412851</v>
      </c>
      <c r="E65" s="28">
        <v>375057</v>
      </c>
    </row>
    <row r="66" spans="2:5" x14ac:dyDescent="0.25">
      <c r="B66" s="17"/>
      <c r="C66" s="17"/>
      <c r="D66" s="35">
        <f>SUM(D64:D65)</f>
        <v>2212062</v>
      </c>
      <c r="E66" s="35">
        <f>SUM(E64:E65)</f>
        <v>2203612</v>
      </c>
    </row>
    <row r="67" spans="2:5" x14ac:dyDescent="0.25">
      <c r="B67" s="37" t="s">
        <v>72</v>
      </c>
      <c r="C67" s="38"/>
      <c r="D67" s="39">
        <f>D62-D66</f>
        <v>1968910</v>
      </c>
      <c r="E67" s="39">
        <f>E62-E66</f>
        <v>1827802</v>
      </c>
    </row>
    <row r="68" spans="2:5" x14ac:dyDescent="0.25">
      <c r="B68" t="s">
        <v>73</v>
      </c>
    </row>
    <row r="69" spans="2:5" x14ac:dyDescent="0.25">
      <c r="B69" s="18" t="s">
        <v>74</v>
      </c>
      <c r="D69" s="28">
        <v>1261630</v>
      </c>
      <c r="E69" s="28">
        <v>1167673</v>
      </c>
    </row>
    <row r="70" spans="2:5" x14ac:dyDescent="0.25">
      <c r="B70" s="18" t="s">
        <v>75</v>
      </c>
      <c r="D70" s="28">
        <v>331914</v>
      </c>
      <c r="E70" s="28">
        <v>306730</v>
      </c>
    </row>
    <row r="71" spans="2:5" x14ac:dyDescent="0.25">
      <c r="B71" s="17"/>
      <c r="C71" s="17"/>
      <c r="D71" s="35">
        <f>SUM(D69:D70)</f>
        <v>1593544</v>
      </c>
      <c r="E71" s="35">
        <f>SUM(E69:E70)</f>
        <v>1474403</v>
      </c>
    </row>
    <row r="72" spans="2:5" x14ac:dyDescent="0.25">
      <c r="B72" s="42" t="s">
        <v>76</v>
      </c>
      <c r="D72" s="36">
        <f>D67-D71</f>
        <v>375366</v>
      </c>
      <c r="E72" s="36">
        <f>E67-E71</f>
        <v>353399</v>
      </c>
    </row>
    <row r="73" spans="2:5" x14ac:dyDescent="0.25">
      <c r="B73" t="s">
        <v>77</v>
      </c>
    </row>
    <row r="74" spans="2:5" x14ac:dyDescent="0.25">
      <c r="B74" t="s">
        <v>78</v>
      </c>
      <c r="D74" s="28">
        <v>13425</v>
      </c>
      <c r="E74" s="28">
        <v>5177</v>
      </c>
    </row>
    <row r="75" spans="2:5" x14ac:dyDescent="0.25">
      <c r="B75" t="s">
        <v>79</v>
      </c>
      <c r="D75" s="28">
        <v>-2267</v>
      </c>
      <c r="E75" s="28">
        <v>-1046</v>
      </c>
    </row>
    <row r="76" spans="2:5" x14ac:dyDescent="0.25">
      <c r="B76" t="s">
        <v>31</v>
      </c>
      <c r="D76" s="28">
        <v>4243</v>
      </c>
      <c r="E76" s="28">
        <v>-5090</v>
      </c>
    </row>
    <row r="77" spans="2:5" x14ac:dyDescent="0.25">
      <c r="B77" s="17"/>
      <c r="C77" s="17"/>
      <c r="D77" s="20">
        <f>SUM(D74:D76)</f>
        <v>15401</v>
      </c>
      <c r="E77" s="20">
        <f>SUM(E74:E76)</f>
        <v>-959</v>
      </c>
    </row>
    <row r="78" spans="2:5" x14ac:dyDescent="0.25">
      <c r="B78" s="43" t="s">
        <v>80</v>
      </c>
      <c r="D78" s="36">
        <f>SUM(D77+D72)</f>
        <v>390767</v>
      </c>
      <c r="E78" s="36">
        <f>SUM(E77+E72)</f>
        <v>352440</v>
      </c>
    </row>
    <row r="80" spans="2:5" x14ac:dyDescent="0.25">
      <c r="B80" t="s">
        <v>81</v>
      </c>
      <c r="D80" s="28">
        <v>106346</v>
      </c>
      <c r="E80" s="28">
        <v>92356</v>
      </c>
    </row>
    <row r="81" spans="2:5" x14ac:dyDescent="0.25">
      <c r="B81" s="21" t="s">
        <v>82</v>
      </c>
      <c r="C81" s="14"/>
      <c r="D81" s="31">
        <f>D78-D80</f>
        <v>284421</v>
      </c>
      <c r="E81" s="31">
        <f>E78-E80</f>
        <v>260084</v>
      </c>
    </row>
    <row r="83" spans="2:5" x14ac:dyDescent="0.25">
      <c r="B83" s="16" t="s">
        <v>83</v>
      </c>
      <c r="C83" s="16"/>
      <c r="D83" s="41">
        <v>19908</v>
      </c>
      <c r="E83" s="41">
        <v>16123</v>
      </c>
    </row>
    <row r="84" spans="2:5" x14ac:dyDescent="0.25">
      <c r="B84" s="40" t="s">
        <v>84</v>
      </c>
      <c r="C84" s="17"/>
      <c r="D84" s="20">
        <f>D81-D83</f>
        <v>264513</v>
      </c>
      <c r="E84" s="20">
        <f>E81-E83</f>
        <v>243961</v>
      </c>
    </row>
    <row r="86" spans="2:5" x14ac:dyDescent="0.25">
      <c r="B86" s="14" t="s">
        <v>85</v>
      </c>
      <c r="C86" s="14"/>
      <c r="D86" s="14"/>
      <c r="E86" s="14"/>
    </row>
    <row r="87" spans="2:5" x14ac:dyDescent="0.25">
      <c r="B87" s="45" t="s">
        <v>86</v>
      </c>
      <c r="D87" s="44">
        <v>264.2</v>
      </c>
      <c r="E87" s="44">
        <v>236.71</v>
      </c>
    </row>
    <row r="88" spans="2:5" x14ac:dyDescent="0.25">
      <c r="B88" s="45" t="s">
        <v>87</v>
      </c>
      <c r="D88" s="44">
        <v>264.08</v>
      </c>
      <c r="E88" s="44">
        <v>236.63</v>
      </c>
    </row>
  </sheetData>
  <mergeCells count="1">
    <mergeCell ref="D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A8D2-5E7F-499C-B42B-EE9CFD478136}">
  <dimension ref="B1:D29"/>
  <sheetViews>
    <sheetView showGridLines="0" zoomScale="90" zoomScaleNormal="90" workbookViewId="0">
      <selection activeCell="G8" sqref="G8"/>
    </sheetView>
  </sheetViews>
  <sheetFormatPr defaultColWidth="25.7109375" defaultRowHeight="15" x14ac:dyDescent="0.25"/>
  <cols>
    <col min="1" max="1" width="2.7109375" customWidth="1"/>
    <col min="2" max="4" width="25.7109375" customWidth="1"/>
    <col min="5" max="5" width="10.28515625" bestFit="1" customWidth="1"/>
  </cols>
  <sheetData>
    <row r="1" spans="2:4" ht="8.25" customHeight="1" x14ac:dyDescent="0.25"/>
    <row r="2" spans="2:4" ht="20.25" customHeight="1" x14ac:dyDescent="0.25">
      <c r="B2" s="51" t="s">
        <v>0</v>
      </c>
      <c r="C2" s="52"/>
      <c r="D2" s="52"/>
    </row>
    <row r="3" spans="2:4" ht="20.25" customHeight="1" x14ac:dyDescent="0.25">
      <c r="B3" s="53"/>
      <c r="C3" s="54"/>
      <c r="D3" s="54"/>
    </row>
    <row r="4" spans="2:4" ht="18" x14ac:dyDescent="0.25">
      <c r="B4" s="8"/>
      <c r="C4" s="55">
        <v>2021</v>
      </c>
      <c r="D4" s="55">
        <v>2022</v>
      </c>
    </row>
    <row r="5" spans="2:4" ht="18" x14ac:dyDescent="0.25">
      <c r="B5" s="56" t="s">
        <v>1</v>
      </c>
      <c r="C5" s="5"/>
      <c r="D5" s="5"/>
    </row>
    <row r="6" spans="2:4" ht="15.75" x14ac:dyDescent="0.25">
      <c r="B6" s="57" t="s">
        <v>2</v>
      </c>
      <c r="C6" s="58">
        <f>Financials!D15/Financials!D37</f>
        <v>1.5453884722924784</v>
      </c>
      <c r="D6" s="46">
        <f>Financials!E15/Financials!E37</f>
        <v>1.57901582960597</v>
      </c>
    </row>
    <row r="7" spans="2:4" ht="15.75" x14ac:dyDescent="0.25">
      <c r="B7" s="57" t="s">
        <v>3</v>
      </c>
      <c r="C7" s="47">
        <f>D28</f>
        <v>0.99168204583734021</v>
      </c>
      <c r="D7" s="47">
        <f>D29</f>
        <v>0.98699896656762021</v>
      </c>
    </row>
    <row r="8" spans="2:4" ht="15.75" x14ac:dyDescent="0.25">
      <c r="B8" s="57" t="s">
        <v>4</v>
      </c>
      <c r="C8" s="46">
        <f>Financials!D25/Financials!D37</f>
        <v>3.7636654585679583</v>
      </c>
      <c r="D8" s="46">
        <f>Financials!E25/Financials!E37</f>
        <v>3.7320238795388447</v>
      </c>
    </row>
    <row r="9" spans="2:4" x14ac:dyDescent="0.25">
      <c r="B9" s="4"/>
      <c r="C9" s="3"/>
      <c r="D9" s="3"/>
    </row>
    <row r="10" spans="2:4" ht="18" x14ac:dyDescent="0.25">
      <c r="B10" s="56" t="s">
        <v>11</v>
      </c>
      <c r="C10" s="5"/>
      <c r="D10" s="5"/>
    </row>
    <row r="11" spans="2:4" x14ac:dyDescent="0.25">
      <c r="B11" s="6" t="s">
        <v>13</v>
      </c>
      <c r="C11" s="46">
        <f>Financials!D62/Financials!D25</f>
        <v>0.77188453150393688</v>
      </c>
      <c r="D11" s="46">
        <f>Financials!E62/Financials!E25</f>
        <v>0.79116676773564276</v>
      </c>
    </row>
    <row r="12" spans="2:4" x14ac:dyDescent="0.25">
      <c r="B12" s="6" t="s">
        <v>14</v>
      </c>
      <c r="C12" s="46">
        <f>Financials!D66/Financials!D11</f>
        <v>2.7759000402820497</v>
      </c>
      <c r="D12" s="46">
        <f>Financials!E66/Financials!E11</f>
        <v>2.7261898870733083</v>
      </c>
    </row>
    <row r="13" spans="2:4" x14ac:dyDescent="0.25">
      <c r="B13" s="6" t="s">
        <v>15</v>
      </c>
      <c r="C13" s="46">
        <f>Financials!D62/Financials!D10</f>
        <v>6.3786836725353186</v>
      </c>
      <c r="D13" s="46">
        <f>Financials!E62/Financials!E10</f>
        <v>6.3307082410101714</v>
      </c>
    </row>
    <row r="14" spans="2:4" x14ac:dyDescent="0.25">
      <c r="B14" s="1"/>
      <c r="C14" s="2"/>
      <c r="D14" s="2"/>
    </row>
    <row r="15" spans="2:4" ht="18" x14ac:dyDescent="0.25">
      <c r="B15" s="56" t="s">
        <v>88</v>
      </c>
      <c r="C15" s="5"/>
      <c r="D15" s="5"/>
    </row>
    <row r="16" spans="2:4" x14ac:dyDescent="0.25">
      <c r="B16" s="6" t="s">
        <v>5</v>
      </c>
      <c r="C16" s="46">
        <f>Financials!D43/Financials!D52</f>
        <v>0.54007101653374179</v>
      </c>
      <c r="D16" s="46">
        <f>Financials!E43/Financials!E52</f>
        <v>0.56101544920585722</v>
      </c>
    </row>
    <row r="17" spans="2:4" x14ac:dyDescent="0.25">
      <c r="B17" s="6" t="s">
        <v>6</v>
      </c>
      <c r="C17" s="46">
        <f>Financials!D78/Financials!D75</f>
        <v>-172.37185707984119</v>
      </c>
      <c r="D17" s="46">
        <f>Financials!E78/Financials!E75</f>
        <v>-336.94072657743789</v>
      </c>
    </row>
    <row r="18" spans="2:4" x14ac:dyDescent="0.25">
      <c r="B18" s="1"/>
      <c r="C18" s="2"/>
      <c r="D18" s="2"/>
    </row>
    <row r="19" spans="2:4" ht="18" x14ac:dyDescent="0.25">
      <c r="B19" s="56" t="s">
        <v>12</v>
      </c>
      <c r="C19" s="5"/>
      <c r="D19" s="5"/>
    </row>
    <row r="20" spans="2:4" x14ac:dyDescent="0.25">
      <c r="B20" s="6" t="s">
        <v>7</v>
      </c>
      <c r="C20" s="48">
        <f>Financials!D67/Financials!D62</f>
        <v>0.47092159430869185</v>
      </c>
      <c r="D20" s="48">
        <f>Financials!E67/Financials!E62</f>
        <v>0.4533898031807202</v>
      </c>
    </row>
    <row r="21" spans="2:4" x14ac:dyDescent="0.25">
      <c r="B21" s="6" t="s">
        <v>8</v>
      </c>
      <c r="C21" s="48">
        <f>Financials!D84/Financials!D62</f>
        <v>6.3265910415090082E-2</v>
      </c>
      <c r="D21" s="48">
        <f>Financials!E84/Financials!E62</f>
        <v>6.0514995482974461E-2</v>
      </c>
    </row>
    <row r="22" spans="2:4" x14ac:dyDescent="0.25">
      <c r="B22" s="6" t="s">
        <v>9</v>
      </c>
      <c r="C22" s="48">
        <f>Financials!D84/Financials!D25</f>
        <v>4.8833977620921849E-2</v>
      </c>
      <c r="D22" s="48">
        <f>Financials!E84/Financials!E25</f>
        <v>4.7877453375801932E-2</v>
      </c>
    </row>
    <row r="23" spans="2:4" x14ac:dyDescent="0.25">
      <c r="B23" s="7" t="s">
        <v>10</v>
      </c>
      <c r="C23" s="49">
        <f>Financials!D84/Financials!D52</f>
        <v>7.8887940490697639E-2</v>
      </c>
      <c r="D23" s="49">
        <f>Financials!E84/Financials!E52</f>
        <v>7.8365811625370818E-2</v>
      </c>
    </row>
    <row r="27" spans="2:4" x14ac:dyDescent="0.25">
      <c r="B27" s="10" t="s">
        <v>89</v>
      </c>
    </row>
    <row r="28" spans="2:4" x14ac:dyDescent="0.25">
      <c r="B28" t="s">
        <v>3</v>
      </c>
      <c r="C28">
        <f>Financials!D15-Financials!D11</f>
        <v>1427205</v>
      </c>
      <c r="D28">
        <f>C28/Financials!D37</f>
        <v>0.99168204583734021</v>
      </c>
    </row>
    <row r="29" spans="2:4" x14ac:dyDescent="0.25">
      <c r="B29" t="s">
        <v>3</v>
      </c>
      <c r="C29">
        <f>Financials!E15-Financials!E11</f>
        <v>1347602</v>
      </c>
      <c r="D29">
        <f>C29/Financials!E37</f>
        <v>0.98699896656762021</v>
      </c>
    </row>
  </sheetData>
  <mergeCells count="1">
    <mergeCell ref="B2:D3"/>
  </mergeCells>
  <phoneticPr fontId="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J b d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C C W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l t 1 Y K I p H u A 4 A A A A R A A A A E w A c A E Z v c m 1 1 b G F z L 1 N l Y 3 R p b 2 4 x L m 0 g o h g A K K A U A A A A A A A A A A A A A A A A A A A A A A A A A A A A K 0 5 N L s n M z 1 M I h t C G 1 g B Q S w E C L Q A U A A I A C A A g l t 1 Y Q x 5 w m 6 U A A A D 3 A A A A E g A A A A A A A A A A A A A A A A A A A A A A Q 2 9 u Z m l n L 1 B h Y 2 t h Z 2 U u e G 1 s U E s B A i 0 A F A A C A A g A I J b d W A / K 6 a u k A A A A 6 Q A A A B M A A A A A A A A A A A A A A A A A 8 Q A A A F t D b 2 5 0 Z W 5 0 X 1 R 5 c G V z X S 5 4 b W x Q S w E C L Q A U A A I A C A A g l t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8 U t z j I d N 0 6 4 d z C y N W N W 7 g A A A A A C A A A A A A A Q Z g A A A A E A A C A A A A A 7 B l b s 0 o x Q L 0 Y 2 j M / I S b Z E / i X f f c 7 K 8 W m w O n Z w c 8 7 N 7 Q A A A A A O g A A A A A I A A C A A A A A Q B w 3 v Z Z c z C i 6 y 8 e g 8 8 l e / Q 5 K C I 1 C L i m D j 4 + 5 9 D M 5 H 2 1 A A A A B f A D Z w h B u E m r X 2 b M M f 4 Z F C s J 9 H r N q w E S U n V B 5 d B Q e G c r T d j Z s r J g k U B O o h 5 O i Y a B I w d / C 7 d 8 P k m x w c p Y v N V N q p U r 6 H r 5 Q b 8 g 6 Y E J T v c d X L Y U A A A A A + X w R + C S 7 A C l c 8 Y g e l Q 5 G V 2 W g r B L 6 z w l 0 6 K m 4 J S X K 9 F V r 1 U v 3 8 C 3 8 O 9 u 3 I g p E z t i w F J m Q x S h / U j y S 9 S k y R K / O / < / D a t a M a s h u p > 
</file>

<file path=customXml/itemProps1.xml><?xml version="1.0" encoding="utf-8"?>
<ds:datastoreItem xmlns:ds="http://schemas.openxmlformats.org/officeDocument/2006/customXml" ds:itemID="{95E7E644-51DF-4FDC-BD8D-CBF15AD38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Tayyab</dc:creator>
  <cp:lastModifiedBy>Mr Tayyab</cp:lastModifiedBy>
  <dcterms:created xsi:type="dcterms:W3CDTF">2024-06-29T17:40:09Z</dcterms:created>
  <dcterms:modified xsi:type="dcterms:W3CDTF">2024-07-01T02:47:25Z</dcterms:modified>
</cp:coreProperties>
</file>