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Term-2 Sheet\Sheets\"/>
    </mc:Choice>
  </mc:AlternateContent>
  <xr:revisionPtr revIDLastSave="0" documentId="13_ncr:1_{F6EB216D-4876-4210-B597-4B5987D25E9A}" xr6:coauthVersionLast="47" xr6:coauthVersionMax="47" xr10:uidLastSave="{00000000-0000-0000-0000-000000000000}"/>
  <bookViews>
    <workbookView xWindow="-110" yWindow="-110" windowWidth="25820" windowHeight="14620" activeTab="4" xr2:uid="{7D0E1B40-23DB-4E33-9495-A6342EBEF3C7}"/>
  </bookViews>
  <sheets>
    <sheet name="Analytics" sheetId="16" r:id="rId1"/>
    <sheet name="Total" sheetId="1" r:id="rId2"/>
    <sheet name="ITDS" sheetId="13" r:id="rId3"/>
    <sheet name="MACRO" sheetId="11" r:id="rId4"/>
    <sheet name="IC" sheetId="8" r:id="rId5"/>
    <sheet name="ITC" sheetId="7" r:id="rId6"/>
    <sheet name="PROB" sheetId="6" r:id="rId7"/>
    <sheet name="Sheet1" sheetId="14" r:id="rId8"/>
    <sheet name="ITDS-Raw" sheetId="12" r:id="rId9"/>
    <sheet name="Macro-Raw" sheetId="10" r:id="rId10"/>
    <sheet name="IC-Raw" sheetId="3" r:id="rId11"/>
    <sheet name="Probability-RAW" sheetId="4" r:id="rId12"/>
    <sheet name="Probability-RAW2" sheetId="15" r:id="rId13"/>
    <sheet name="ITC-Raw" sheetId="2" r:id="rId14"/>
  </sheets>
  <definedNames>
    <definedName name="_xlchart.v1.0" hidden="1">Total!$I$2:$I$160</definedName>
    <definedName name="_xlchart.v1.1" hidden="1">ITDS!$I$4:$I$162</definedName>
    <definedName name="_xlchart.v1.10" hidden="1">ITC!$D$4:$D$162</definedName>
    <definedName name="_xlchart.v1.11" hidden="1">ITC!$E$4:$E$162</definedName>
    <definedName name="_xlchart.v1.12" hidden="1">ITC!$I$4:$I$162</definedName>
    <definedName name="_xlchart.v1.13" hidden="1">PROB!$I$4:$I$162</definedName>
    <definedName name="_xlchart.v1.14" hidden="1">PROB!$E$4:$E$162</definedName>
    <definedName name="_xlchart.v1.15" hidden="1">PROB!$D$4:$D$162</definedName>
    <definedName name="_xlchart.v1.2" hidden="1">ITDS!$D$4:$D$162</definedName>
    <definedName name="_xlchart.v1.3" hidden="1">ITDS!$E$4:$E$162</definedName>
    <definedName name="_xlchart.v1.4" hidden="1">MACRO!$J$4:$J$162</definedName>
    <definedName name="_xlchart.v1.5" hidden="1">MACRO!$D$4:$D$162</definedName>
    <definedName name="_xlchart.v1.6" hidden="1">MACRO!$E$4:$E$162</definedName>
    <definedName name="_xlchart.v1.7" hidden="1">IC!$E$4:$E$162</definedName>
    <definedName name="_xlchart.v1.8" hidden="1">IC!$D$4:$D$162</definedName>
    <definedName name="_xlchart.v1.9" hidden="1">IC!$I$4:$I$162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1a0966f0-32b7-4f14-8491-95608bf68954" name="Table001  Page 1" connection="Query - Table001 (Page 1)"/>
          <x15:modelTable id="Table002  Page 2_6fa5320d-62b6-441d-bbc9-db2f935ddbc7" name="Table002  Page 2" connection="Query - Table002 (Page 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9" i="7" l="1"/>
  <c r="F6" i="6"/>
  <c r="F4" i="6"/>
  <c r="F5" i="6"/>
  <c r="F7" i="6"/>
  <c r="F16" i="6"/>
  <c r="F10" i="6"/>
  <c r="F17" i="6"/>
  <c r="F15" i="6"/>
  <c r="F20" i="6"/>
  <c r="F12" i="6"/>
  <c r="F13" i="6"/>
  <c r="F18" i="6"/>
  <c r="F19" i="6"/>
  <c r="F9" i="6"/>
  <c r="F22" i="6"/>
  <c r="F21" i="6"/>
  <c r="F14" i="6"/>
  <c r="F32" i="6"/>
  <c r="F8" i="6"/>
  <c r="F25" i="6"/>
  <c r="F23" i="6"/>
  <c r="F62" i="6"/>
  <c r="F26" i="6"/>
  <c r="F30" i="6"/>
  <c r="F31" i="6"/>
  <c r="F63" i="6"/>
  <c r="F11" i="6"/>
  <c r="F27" i="6"/>
  <c r="F40" i="6"/>
  <c r="F24" i="6"/>
  <c r="F37" i="6"/>
  <c r="F34" i="6"/>
  <c r="F46" i="6"/>
  <c r="F28" i="6"/>
  <c r="F29" i="6"/>
  <c r="F49" i="6"/>
  <c r="F70" i="6"/>
  <c r="F54" i="6"/>
  <c r="F41" i="6"/>
  <c r="F38" i="6"/>
  <c r="F68" i="6"/>
  <c r="F51" i="6"/>
  <c r="F39" i="6"/>
  <c r="F33" i="6"/>
  <c r="F44" i="6"/>
  <c r="F72" i="6"/>
  <c r="F42" i="6"/>
  <c r="F53" i="6"/>
  <c r="F35" i="6"/>
  <c r="F91" i="6"/>
  <c r="F36" i="6"/>
  <c r="F43" i="6"/>
  <c r="F77" i="6"/>
  <c r="F59" i="6"/>
  <c r="F88" i="6"/>
  <c r="F56" i="6"/>
  <c r="F65" i="6"/>
  <c r="F74" i="6"/>
  <c r="F55" i="6"/>
  <c r="F67" i="6"/>
  <c r="F101" i="6"/>
  <c r="F99" i="6"/>
  <c r="F57" i="6"/>
  <c r="F82" i="6"/>
  <c r="F48" i="6"/>
  <c r="F87" i="6"/>
  <c r="F60" i="6"/>
  <c r="F52" i="6"/>
  <c r="F79" i="6"/>
  <c r="F66" i="6"/>
  <c r="F75" i="6"/>
  <c r="F58" i="6"/>
  <c r="F86" i="6"/>
  <c r="F90" i="6"/>
  <c r="F107" i="6"/>
  <c r="F47" i="6"/>
  <c r="F71" i="6"/>
  <c r="F97" i="6"/>
  <c r="F50" i="6"/>
  <c r="F45" i="6"/>
  <c r="F108" i="6"/>
  <c r="F111" i="6"/>
  <c r="F78" i="6"/>
  <c r="F73" i="6"/>
  <c r="F76" i="6"/>
  <c r="F64" i="6"/>
  <c r="F116" i="6"/>
  <c r="F95" i="6"/>
  <c r="F81" i="6"/>
  <c r="F69" i="6"/>
  <c r="F110" i="6"/>
  <c r="F61" i="6"/>
  <c r="F104" i="6"/>
  <c r="F94" i="6"/>
  <c r="F117" i="6"/>
  <c r="F106" i="6"/>
  <c r="F121" i="6"/>
  <c r="F84" i="6"/>
  <c r="F83" i="6"/>
  <c r="F93" i="6"/>
  <c r="F103" i="6"/>
  <c r="F118" i="6"/>
  <c r="F123" i="6"/>
  <c r="F89" i="6"/>
  <c r="F80" i="6"/>
  <c r="F92" i="6"/>
  <c r="F109" i="6"/>
  <c r="F98" i="6"/>
  <c r="F112" i="6"/>
  <c r="F100" i="6"/>
  <c r="F85" i="6"/>
  <c r="F125" i="6"/>
  <c r="F113" i="6"/>
  <c r="F105" i="6"/>
  <c r="F114" i="6"/>
  <c r="F96" i="6"/>
  <c r="F136" i="6"/>
  <c r="F122" i="6"/>
  <c r="F115" i="6"/>
  <c r="F132" i="6"/>
  <c r="F127" i="6"/>
  <c r="F130" i="6"/>
  <c r="F128" i="6"/>
  <c r="F138" i="6"/>
  <c r="F139" i="6"/>
  <c r="F119" i="6"/>
  <c r="F126" i="6"/>
  <c r="F120" i="6"/>
  <c r="F129" i="6"/>
  <c r="F140" i="6"/>
  <c r="F124" i="6"/>
  <c r="F133" i="6"/>
  <c r="F137" i="6"/>
  <c r="F142" i="6"/>
  <c r="F131" i="6"/>
  <c r="F135" i="6"/>
  <c r="F146" i="6"/>
  <c r="F134" i="6"/>
  <c r="F141" i="6"/>
  <c r="F147" i="6"/>
  <c r="F143" i="6"/>
  <c r="F162" i="6"/>
  <c r="F148" i="6"/>
  <c r="F144" i="6"/>
  <c r="F149" i="6"/>
  <c r="F161" i="6"/>
  <c r="F145" i="6"/>
  <c r="F150" i="6"/>
  <c r="F154" i="6"/>
  <c r="F156" i="6"/>
  <c r="F153" i="6"/>
  <c r="F157" i="6"/>
  <c r="F152" i="6"/>
  <c r="F155" i="6"/>
  <c r="F159" i="6"/>
  <c r="F160" i="6"/>
  <c r="F151" i="6"/>
  <c r="F158" i="6"/>
  <c r="D6" i="6"/>
  <c r="I6" i="6" s="1"/>
  <c r="D156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D161" i="13"/>
  <c r="D145" i="13"/>
  <c r="D4" i="13"/>
  <c r="D5" i="13"/>
  <c r="D6" i="13"/>
  <c r="I6" i="13" s="1"/>
  <c r="D7" i="13"/>
  <c r="D94" i="13"/>
  <c r="D8" i="13"/>
  <c r="D115" i="13"/>
  <c r="I115" i="13" s="1"/>
  <c r="D84" i="13"/>
  <c r="D160" i="13"/>
  <c r="D9" i="13"/>
  <c r="D10" i="13"/>
  <c r="D11" i="13"/>
  <c r="D12" i="13"/>
  <c r="D13" i="13"/>
  <c r="D14" i="13"/>
  <c r="D143" i="13"/>
  <c r="D104" i="13"/>
  <c r="D15" i="13"/>
  <c r="D16" i="13"/>
  <c r="I16" i="13" s="1"/>
  <c r="D106" i="13"/>
  <c r="D17" i="13"/>
  <c r="D157" i="13"/>
  <c r="D18" i="13"/>
  <c r="D116" i="13"/>
  <c r="D19" i="13"/>
  <c r="D129" i="13"/>
  <c r="D100" i="13"/>
  <c r="D142" i="13"/>
  <c r="D20" i="13"/>
  <c r="D21" i="13"/>
  <c r="D90" i="13"/>
  <c r="D146" i="13"/>
  <c r="D101" i="13"/>
  <c r="D136" i="13"/>
  <c r="D22" i="13"/>
  <c r="D23" i="13"/>
  <c r="D127" i="13"/>
  <c r="D85" i="13"/>
  <c r="D95" i="13"/>
  <c r="I95" i="13" s="1"/>
  <c r="D24" i="13"/>
  <c r="D158" i="13"/>
  <c r="D25" i="13"/>
  <c r="D86" i="13"/>
  <c r="D110" i="13"/>
  <c r="D26" i="13"/>
  <c r="D27" i="13"/>
  <c r="D28" i="13"/>
  <c r="D29" i="13"/>
  <c r="D30" i="13"/>
  <c r="D31" i="13"/>
  <c r="D32" i="13"/>
  <c r="D121" i="13"/>
  <c r="D147" i="13"/>
  <c r="D33" i="13"/>
  <c r="D111" i="13"/>
  <c r="D102" i="13"/>
  <c r="I102" i="13" s="1"/>
  <c r="D34" i="13"/>
  <c r="D122" i="13"/>
  <c r="D35" i="13"/>
  <c r="D112" i="13"/>
  <c r="D36" i="13"/>
  <c r="D152" i="13"/>
  <c r="D37" i="13"/>
  <c r="D128" i="13"/>
  <c r="D38" i="13"/>
  <c r="D39" i="13"/>
  <c r="D105" i="13"/>
  <c r="D137" i="13"/>
  <c r="D40" i="13"/>
  <c r="D91" i="13"/>
  <c r="D131" i="13"/>
  <c r="D41" i="13"/>
  <c r="D149" i="13"/>
  <c r="D117" i="13"/>
  <c r="D96" i="13"/>
  <c r="D42" i="13"/>
  <c r="D132" i="13"/>
  <c r="D107" i="13"/>
  <c r="D113" i="13"/>
  <c r="D43" i="13"/>
  <c r="D44" i="13"/>
  <c r="D89" i="13"/>
  <c r="D45" i="13"/>
  <c r="I45" i="13" s="1"/>
  <c r="D46" i="13"/>
  <c r="D47" i="13"/>
  <c r="D48" i="13"/>
  <c r="I48" i="13" s="1"/>
  <c r="D153" i="13"/>
  <c r="I153" i="13" s="1"/>
  <c r="D123" i="13"/>
  <c r="I123" i="13" s="1"/>
  <c r="D49" i="13"/>
  <c r="D150" i="13"/>
  <c r="D50" i="13"/>
  <c r="D119" i="13"/>
  <c r="D51" i="13"/>
  <c r="D97" i="13"/>
  <c r="D52" i="13"/>
  <c r="D103" i="13"/>
  <c r="D53" i="13"/>
  <c r="D139" i="13"/>
  <c r="I139" i="13" s="1"/>
  <c r="D92" i="13"/>
  <c r="D130" i="13"/>
  <c r="D124" i="13"/>
  <c r="D140" i="13"/>
  <c r="D159" i="13"/>
  <c r="D54" i="13"/>
  <c r="D144" i="13"/>
  <c r="D55" i="13"/>
  <c r="D118" i="13"/>
  <c r="D125" i="13"/>
  <c r="D148" i="13"/>
  <c r="D151" i="13"/>
  <c r="D98" i="13"/>
  <c r="D87" i="13"/>
  <c r="D56" i="13"/>
  <c r="D57" i="13"/>
  <c r="D58" i="13"/>
  <c r="I58" i="13" s="1"/>
  <c r="D59" i="13"/>
  <c r="D133" i="13"/>
  <c r="D60" i="13"/>
  <c r="I60" i="13" s="1"/>
  <c r="D61" i="13"/>
  <c r="I61" i="13" s="1"/>
  <c r="D126" i="13"/>
  <c r="D108" i="13"/>
  <c r="I108" i="13" s="1"/>
  <c r="D62" i="13"/>
  <c r="D63" i="13"/>
  <c r="D64" i="13"/>
  <c r="D154" i="13"/>
  <c r="D141" i="13"/>
  <c r="D65" i="13"/>
  <c r="D66" i="13"/>
  <c r="D67" i="13"/>
  <c r="D68" i="13"/>
  <c r="D69" i="13"/>
  <c r="D70" i="13"/>
  <c r="D71" i="13"/>
  <c r="D72" i="13"/>
  <c r="D88" i="13"/>
  <c r="D114" i="13"/>
  <c r="D73" i="13"/>
  <c r="D74" i="13"/>
  <c r="D75" i="13"/>
  <c r="D76" i="13"/>
  <c r="D120" i="13"/>
  <c r="D156" i="13"/>
  <c r="D93" i="13"/>
  <c r="D77" i="13"/>
  <c r="D138" i="13"/>
  <c r="D78" i="13"/>
  <c r="D79" i="13"/>
  <c r="D155" i="13"/>
  <c r="D80" i="13"/>
  <c r="D81" i="13"/>
  <c r="I81" i="13" s="1"/>
  <c r="D99" i="13"/>
  <c r="I99" i="13" s="1"/>
  <c r="D134" i="13"/>
  <c r="I134" i="13" s="1"/>
  <c r="D82" i="13"/>
  <c r="I82" i="13" s="1"/>
  <c r="D135" i="13"/>
  <c r="I135" i="13" s="1"/>
  <c r="D83" i="13"/>
  <c r="I83" i="13" s="1"/>
  <c r="D109" i="13"/>
  <c r="D162" i="13"/>
  <c r="N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H155" i="11"/>
  <c r="H160" i="11"/>
  <c r="J160" i="11" s="1"/>
  <c r="E83" i="1" s="1"/>
  <c r="H153" i="11"/>
  <c r="H154" i="11"/>
  <c r="H71" i="11"/>
  <c r="H28" i="11"/>
  <c r="H148" i="11"/>
  <c r="H72" i="11"/>
  <c r="H152" i="11"/>
  <c r="H67" i="11"/>
  <c r="H162" i="11"/>
  <c r="J162" i="11" s="1"/>
  <c r="H65" i="11"/>
  <c r="H107" i="11"/>
  <c r="H126" i="11"/>
  <c r="H37" i="11"/>
  <c r="J37" i="11" s="1"/>
  <c r="E10" i="1" s="1"/>
  <c r="H123" i="11"/>
  <c r="H109" i="11"/>
  <c r="H145" i="11"/>
  <c r="H50" i="11"/>
  <c r="H63" i="11"/>
  <c r="H30" i="11"/>
  <c r="H29" i="11"/>
  <c r="H41" i="11"/>
  <c r="H112" i="11"/>
  <c r="H81" i="11"/>
  <c r="H125" i="11"/>
  <c r="H42" i="11"/>
  <c r="H113" i="11"/>
  <c r="H47" i="11"/>
  <c r="H156" i="11"/>
  <c r="H146" i="11"/>
  <c r="H4" i="11"/>
  <c r="H40" i="11"/>
  <c r="H69" i="11"/>
  <c r="J69" i="11" s="1"/>
  <c r="E97" i="1" s="1"/>
  <c r="H90" i="11"/>
  <c r="H74" i="11"/>
  <c r="H10" i="11"/>
  <c r="H77" i="11"/>
  <c r="H129" i="11"/>
  <c r="H91" i="11"/>
  <c r="H12" i="11"/>
  <c r="H48" i="11"/>
  <c r="H142" i="11"/>
  <c r="H127" i="11"/>
  <c r="H13" i="11"/>
  <c r="H68" i="11"/>
  <c r="H60" i="11"/>
  <c r="H93" i="11"/>
  <c r="H83" i="11"/>
  <c r="H9" i="11"/>
  <c r="H87" i="11"/>
  <c r="H116" i="11"/>
  <c r="H132" i="11"/>
  <c r="H102" i="11"/>
  <c r="H82" i="11"/>
  <c r="H27" i="11"/>
  <c r="H7" i="11"/>
  <c r="H73" i="11"/>
  <c r="H89" i="11"/>
  <c r="J89" i="11" s="1"/>
  <c r="H11" i="11"/>
  <c r="H58" i="11"/>
  <c r="H121" i="11"/>
  <c r="H118" i="11"/>
  <c r="H120" i="11"/>
  <c r="H147" i="11"/>
  <c r="H35" i="11"/>
  <c r="H100" i="11"/>
  <c r="H31" i="11"/>
  <c r="H19" i="11"/>
  <c r="H59" i="11"/>
  <c r="H17" i="11"/>
  <c r="H5" i="11"/>
  <c r="H62" i="11"/>
  <c r="H54" i="11"/>
  <c r="J54" i="11" s="1"/>
  <c r="H79" i="11"/>
  <c r="J79" i="11" s="1"/>
  <c r="E120" i="1" s="1"/>
  <c r="H104" i="11"/>
  <c r="H94" i="11"/>
  <c r="H32" i="11"/>
  <c r="H6" i="11"/>
  <c r="H46" i="11"/>
  <c r="H76" i="11"/>
  <c r="H49" i="11"/>
  <c r="H64" i="11"/>
  <c r="H36" i="11"/>
  <c r="H101" i="11"/>
  <c r="H51" i="11"/>
  <c r="H128" i="11"/>
  <c r="H115" i="11"/>
  <c r="H136" i="11"/>
  <c r="H44" i="11"/>
  <c r="H85" i="11"/>
  <c r="J85" i="11" s="1"/>
  <c r="E48" i="1" s="1"/>
  <c r="H92" i="11"/>
  <c r="H139" i="11"/>
  <c r="H26" i="11"/>
  <c r="H70" i="11"/>
  <c r="H117" i="11"/>
  <c r="H22" i="11"/>
  <c r="H20" i="11"/>
  <c r="H66" i="11"/>
  <c r="H158" i="11"/>
  <c r="H18" i="11"/>
  <c r="H157" i="11"/>
  <c r="H106" i="11"/>
  <c r="H75" i="11"/>
  <c r="H88" i="11"/>
  <c r="H14" i="11"/>
  <c r="H151" i="11"/>
  <c r="H99" i="11"/>
  <c r="H80" i="11"/>
  <c r="H159" i="11"/>
  <c r="H25" i="11"/>
  <c r="J25" i="11" s="1"/>
  <c r="E142" i="1" s="1"/>
  <c r="H43" i="11"/>
  <c r="H15" i="11"/>
  <c r="H24" i="11"/>
  <c r="H108" i="11"/>
  <c r="H149" i="11"/>
  <c r="H33" i="11"/>
  <c r="H38" i="11"/>
  <c r="H114" i="11"/>
  <c r="H141" i="11"/>
  <c r="H34" i="11"/>
  <c r="H133" i="11"/>
  <c r="H122" i="11"/>
  <c r="H110" i="11"/>
  <c r="H131" i="11"/>
  <c r="H140" i="11"/>
  <c r="H137" i="11"/>
  <c r="J137" i="11" s="1"/>
  <c r="E63" i="1" s="1"/>
  <c r="H61" i="11"/>
  <c r="H105" i="11"/>
  <c r="H78" i="11"/>
  <c r="H86" i="11"/>
  <c r="H95" i="11"/>
  <c r="H143" i="11"/>
  <c r="H150" i="11"/>
  <c r="H8" i="11"/>
  <c r="H119" i="11"/>
  <c r="H52" i="11"/>
  <c r="H21" i="11"/>
  <c r="H56" i="11"/>
  <c r="H124" i="11"/>
  <c r="H97" i="11"/>
  <c r="H138" i="11"/>
  <c r="J138" i="11" s="1"/>
  <c r="E152" i="1" s="1"/>
  <c r="H55" i="11"/>
  <c r="H39" i="11"/>
  <c r="H144" i="11"/>
  <c r="H161" i="11"/>
  <c r="H45" i="11"/>
  <c r="H16" i="11"/>
  <c r="H84" i="11"/>
  <c r="H23" i="11"/>
  <c r="H57" i="11"/>
  <c r="H111" i="11"/>
  <c r="H135" i="11"/>
  <c r="H98" i="11"/>
  <c r="J98" i="11" s="1"/>
  <c r="E158" i="1" s="1"/>
  <c r="H96" i="11"/>
  <c r="J96" i="11" s="1"/>
  <c r="H130" i="11"/>
  <c r="H103" i="11"/>
  <c r="I7" i="13"/>
  <c r="I8" i="13"/>
  <c r="I24" i="13"/>
  <c r="I87" i="13"/>
  <c r="I77" i="13"/>
  <c r="I79" i="13"/>
  <c r="I69" i="13"/>
  <c r="I145" i="13"/>
  <c r="I4" i="13"/>
  <c r="I5" i="13"/>
  <c r="I14" i="13"/>
  <c r="I143" i="13"/>
  <c r="I90" i="13"/>
  <c r="I146" i="13"/>
  <c r="I28" i="13"/>
  <c r="I29" i="13"/>
  <c r="I128" i="13"/>
  <c r="I113" i="13"/>
  <c r="I43" i="13"/>
  <c r="I52" i="13"/>
  <c r="I103" i="13"/>
  <c r="I98" i="13"/>
  <c r="I66" i="13"/>
  <c r="I93" i="13"/>
  <c r="I65" i="13"/>
  <c r="I37" i="13"/>
  <c r="I32" i="13"/>
  <c r="I136" i="13"/>
  <c r="E153" i="11"/>
  <c r="E154" i="11"/>
  <c r="E71" i="11"/>
  <c r="E28" i="11"/>
  <c r="E72" i="11"/>
  <c r="E65" i="11"/>
  <c r="E107" i="11"/>
  <c r="E126" i="11"/>
  <c r="E37" i="11"/>
  <c r="E123" i="11"/>
  <c r="E109" i="11"/>
  <c r="E63" i="11"/>
  <c r="E30" i="11"/>
  <c r="E41" i="11"/>
  <c r="E81" i="11"/>
  <c r="E42" i="11"/>
  <c r="E146" i="11"/>
  <c r="E4" i="11"/>
  <c r="E10" i="11"/>
  <c r="E77" i="11"/>
  <c r="E48" i="11"/>
  <c r="E127" i="11"/>
  <c r="E60" i="11"/>
  <c r="E93" i="11"/>
  <c r="E83" i="11"/>
  <c r="E9" i="11"/>
  <c r="E134" i="11"/>
  <c r="E53" i="11"/>
  <c r="E87" i="11"/>
  <c r="E102" i="11"/>
  <c r="E7" i="11"/>
  <c r="E89" i="11"/>
  <c r="E58" i="11"/>
  <c r="E118" i="11"/>
  <c r="E147" i="11"/>
  <c r="E35" i="11"/>
  <c r="E19" i="11"/>
  <c r="E5" i="11"/>
  <c r="E104" i="11"/>
  <c r="E46" i="11"/>
  <c r="E76" i="11"/>
  <c r="E64" i="11"/>
  <c r="E36" i="11"/>
  <c r="E101" i="11"/>
  <c r="E51" i="11"/>
  <c r="E136" i="11"/>
  <c r="E85" i="11"/>
  <c r="E139" i="11"/>
  <c r="E70" i="11"/>
  <c r="E22" i="11"/>
  <c r="E75" i="11"/>
  <c r="E14" i="11"/>
  <c r="E15" i="11"/>
  <c r="E24" i="11"/>
  <c r="E108" i="11"/>
  <c r="E149" i="11"/>
  <c r="E38" i="11"/>
  <c r="E114" i="11"/>
  <c r="E133" i="11"/>
  <c r="E122" i="11"/>
  <c r="E110" i="11"/>
  <c r="E137" i="11"/>
  <c r="E61" i="11"/>
  <c r="E105" i="11"/>
  <c r="E78" i="11"/>
  <c r="E86" i="11"/>
  <c r="E95" i="11"/>
  <c r="E143" i="11"/>
  <c r="E150" i="11"/>
  <c r="E52" i="11"/>
  <c r="E21" i="11"/>
  <c r="E56" i="11"/>
  <c r="E124" i="11"/>
  <c r="E39" i="11"/>
  <c r="E161" i="11"/>
  <c r="E45" i="11"/>
  <c r="E84" i="11"/>
  <c r="E23" i="11"/>
  <c r="E135" i="11"/>
  <c r="E96" i="11"/>
  <c r="E160" i="11"/>
  <c r="E152" i="11"/>
  <c r="E159" i="11"/>
  <c r="E130" i="11"/>
  <c r="E57" i="11"/>
  <c r="E32" i="11"/>
  <c r="E12" i="11"/>
  <c r="E43" i="11"/>
  <c r="E18" i="11"/>
  <c r="E90" i="11"/>
  <c r="E26" i="11"/>
  <c r="E82" i="11"/>
  <c r="E98" i="11"/>
  <c r="E27" i="11"/>
  <c r="E92" i="11"/>
  <c r="E91" i="11"/>
  <c r="E34" i="11"/>
  <c r="E66" i="11"/>
  <c r="E31" i="11"/>
  <c r="E94" i="11"/>
  <c r="E73" i="11"/>
  <c r="E17" i="11"/>
  <c r="E33" i="11"/>
  <c r="E29" i="11"/>
  <c r="E11" i="11"/>
  <c r="E55" i="11"/>
  <c r="E119" i="11"/>
  <c r="E67" i="11"/>
  <c r="E20" i="11"/>
  <c r="E79" i="11"/>
  <c r="E116" i="11"/>
  <c r="E59" i="11"/>
  <c r="E121" i="11"/>
  <c r="E8" i="11"/>
  <c r="E113" i="11"/>
  <c r="E74" i="11"/>
  <c r="E117" i="11"/>
  <c r="E13" i="11"/>
  <c r="E47" i="11"/>
  <c r="E44" i="11"/>
  <c r="E68" i="11"/>
  <c r="E140" i="11"/>
  <c r="E16" i="11"/>
  <c r="E111" i="11"/>
  <c r="E103" i="11"/>
  <c r="E25" i="11"/>
  <c r="E50" i="11"/>
  <c r="E69" i="11"/>
  <c r="E80" i="11"/>
  <c r="E6" i="11"/>
  <c r="E158" i="11"/>
  <c r="E120" i="11"/>
  <c r="E157" i="11"/>
  <c r="E151" i="11"/>
  <c r="E49" i="11"/>
  <c r="E99" i="11"/>
  <c r="E112" i="11"/>
  <c r="E132" i="11"/>
  <c r="E88" i="11"/>
  <c r="E141" i="11"/>
  <c r="E97" i="11"/>
  <c r="E148" i="11"/>
  <c r="E54" i="11"/>
  <c r="E106" i="11"/>
  <c r="E125" i="11"/>
  <c r="E40" i="11"/>
  <c r="E100" i="11"/>
  <c r="E138" i="11"/>
  <c r="E62" i="11"/>
  <c r="E131" i="11"/>
  <c r="E155" i="11"/>
  <c r="E142" i="11"/>
  <c r="E145" i="11"/>
  <c r="E115" i="11"/>
  <c r="E156" i="11"/>
  <c r="E129" i="11"/>
  <c r="E144" i="11"/>
  <c r="E128" i="11"/>
  <c r="E162" i="11"/>
  <c r="D153" i="11"/>
  <c r="D154" i="11"/>
  <c r="D71" i="11"/>
  <c r="D28" i="11"/>
  <c r="D72" i="11"/>
  <c r="D65" i="11"/>
  <c r="D107" i="11"/>
  <c r="D126" i="11"/>
  <c r="D37" i="11"/>
  <c r="D123" i="11"/>
  <c r="D109" i="11"/>
  <c r="D63" i="11"/>
  <c r="D30" i="11"/>
  <c r="D41" i="11"/>
  <c r="D81" i="11"/>
  <c r="D42" i="11"/>
  <c r="D146" i="11"/>
  <c r="D4" i="11"/>
  <c r="D10" i="11"/>
  <c r="D77" i="11"/>
  <c r="D48" i="11"/>
  <c r="D127" i="11"/>
  <c r="D60" i="11"/>
  <c r="D93" i="11"/>
  <c r="D83" i="11"/>
  <c r="D9" i="11"/>
  <c r="D134" i="11"/>
  <c r="D53" i="11"/>
  <c r="J53" i="11" s="1"/>
  <c r="E29" i="1" s="1"/>
  <c r="D87" i="11"/>
  <c r="D102" i="11"/>
  <c r="D7" i="11"/>
  <c r="D89" i="11"/>
  <c r="D58" i="11"/>
  <c r="D118" i="11"/>
  <c r="D147" i="11"/>
  <c r="D35" i="11"/>
  <c r="D19" i="11"/>
  <c r="D5" i="11"/>
  <c r="D104" i="11"/>
  <c r="D46" i="11"/>
  <c r="D76" i="11"/>
  <c r="D64" i="11"/>
  <c r="D36" i="11"/>
  <c r="D101" i="11"/>
  <c r="D51" i="11"/>
  <c r="D136" i="11"/>
  <c r="D85" i="11"/>
  <c r="D139" i="11"/>
  <c r="D70" i="11"/>
  <c r="D22" i="11"/>
  <c r="D75" i="11"/>
  <c r="D14" i="11"/>
  <c r="D15" i="11"/>
  <c r="D24" i="11"/>
  <c r="D108" i="11"/>
  <c r="D149" i="11"/>
  <c r="D38" i="11"/>
  <c r="D114" i="11"/>
  <c r="D133" i="11"/>
  <c r="D122" i="11"/>
  <c r="D110" i="11"/>
  <c r="D137" i="11"/>
  <c r="D61" i="11"/>
  <c r="D105" i="11"/>
  <c r="D78" i="11"/>
  <c r="D86" i="11"/>
  <c r="D95" i="11"/>
  <c r="D143" i="11"/>
  <c r="D150" i="11"/>
  <c r="D52" i="11"/>
  <c r="D21" i="11"/>
  <c r="D56" i="11"/>
  <c r="D124" i="11"/>
  <c r="D39" i="11"/>
  <c r="D161" i="11"/>
  <c r="D45" i="11"/>
  <c r="D84" i="11"/>
  <c r="D23" i="11"/>
  <c r="D135" i="11"/>
  <c r="D96" i="11"/>
  <c r="D160" i="11"/>
  <c r="D152" i="11"/>
  <c r="D159" i="11"/>
  <c r="D130" i="11"/>
  <c r="D57" i="11"/>
  <c r="D32" i="11"/>
  <c r="D12" i="11"/>
  <c r="D43" i="11"/>
  <c r="D18" i="11"/>
  <c r="D90" i="11"/>
  <c r="D26" i="11"/>
  <c r="D82" i="11"/>
  <c r="D98" i="11"/>
  <c r="D27" i="11"/>
  <c r="D92" i="11"/>
  <c r="D91" i="11"/>
  <c r="D34" i="11"/>
  <c r="D66" i="11"/>
  <c r="D31" i="11"/>
  <c r="D94" i="11"/>
  <c r="D73" i="11"/>
  <c r="D17" i="11"/>
  <c r="D33" i="11"/>
  <c r="D29" i="11"/>
  <c r="D11" i="11"/>
  <c r="D55" i="11"/>
  <c r="D119" i="11"/>
  <c r="D67" i="11"/>
  <c r="D20" i="11"/>
  <c r="D79" i="11"/>
  <c r="D116" i="11"/>
  <c r="D59" i="11"/>
  <c r="D121" i="11"/>
  <c r="D8" i="11"/>
  <c r="D113" i="11"/>
  <c r="D74" i="11"/>
  <c r="D117" i="11"/>
  <c r="D13" i="11"/>
  <c r="D47" i="11"/>
  <c r="D44" i="11"/>
  <c r="D68" i="11"/>
  <c r="D140" i="11"/>
  <c r="D16" i="11"/>
  <c r="D111" i="11"/>
  <c r="D103" i="11"/>
  <c r="D25" i="11"/>
  <c r="D50" i="11"/>
  <c r="D69" i="11"/>
  <c r="D80" i="11"/>
  <c r="D6" i="11"/>
  <c r="D158" i="11"/>
  <c r="D120" i="11"/>
  <c r="D157" i="11"/>
  <c r="D151" i="11"/>
  <c r="D49" i="11"/>
  <c r="D99" i="11"/>
  <c r="D112" i="11"/>
  <c r="D132" i="11"/>
  <c r="D88" i="11"/>
  <c r="D141" i="11"/>
  <c r="D97" i="11"/>
  <c r="D148" i="11"/>
  <c r="D54" i="11"/>
  <c r="D106" i="11"/>
  <c r="D125" i="11"/>
  <c r="D40" i="11"/>
  <c r="D100" i="11"/>
  <c r="D138" i="11"/>
  <c r="D62" i="11"/>
  <c r="D131" i="11"/>
  <c r="D155" i="11"/>
  <c r="D142" i="11"/>
  <c r="D145" i="11"/>
  <c r="D115" i="11"/>
  <c r="D156" i="11"/>
  <c r="D129" i="11"/>
  <c r="D144" i="11"/>
  <c r="D128" i="11"/>
  <c r="D162" i="11"/>
  <c r="F153" i="11"/>
  <c r="F154" i="11"/>
  <c r="F71" i="11"/>
  <c r="F28" i="11"/>
  <c r="F72" i="11"/>
  <c r="F65" i="11"/>
  <c r="F107" i="11"/>
  <c r="F126" i="11"/>
  <c r="F37" i="11"/>
  <c r="F123" i="11"/>
  <c r="F109" i="11"/>
  <c r="F63" i="11"/>
  <c r="F30" i="11"/>
  <c r="F41" i="11"/>
  <c r="F81" i="11"/>
  <c r="F42" i="11"/>
  <c r="F146" i="11"/>
  <c r="F4" i="11"/>
  <c r="F10" i="11"/>
  <c r="F77" i="11"/>
  <c r="F48" i="11"/>
  <c r="F127" i="11"/>
  <c r="F60" i="11"/>
  <c r="F93" i="11"/>
  <c r="F83" i="11"/>
  <c r="F9" i="11"/>
  <c r="F134" i="11"/>
  <c r="F53" i="11"/>
  <c r="F87" i="11"/>
  <c r="F102" i="11"/>
  <c r="F7" i="11"/>
  <c r="F89" i="11"/>
  <c r="F58" i="11"/>
  <c r="F118" i="11"/>
  <c r="F147" i="11"/>
  <c r="F35" i="11"/>
  <c r="F19" i="11"/>
  <c r="F5" i="11"/>
  <c r="F104" i="11"/>
  <c r="F46" i="11"/>
  <c r="F76" i="11"/>
  <c r="F64" i="11"/>
  <c r="F36" i="11"/>
  <c r="F101" i="11"/>
  <c r="F51" i="11"/>
  <c r="F136" i="11"/>
  <c r="F85" i="11"/>
  <c r="F139" i="11"/>
  <c r="F70" i="11"/>
  <c r="F22" i="11"/>
  <c r="F75" i="11"/>
  <c r="F14" i="11"/>
  <c r="F15" i="11"/>
  <c r="F24" i="11"/>
  <c r="F108" i="11"/>
  <c r="F149" i="11"/>
  <c r="F38" i="11"/>
  <c r="F114" i="11"/>
  <c r="F133" i="11"/>
  <c r="F122" i="11"/>
  <c r="F110" i="11"/>
  <c r="F137" i="11"/>
  <c r="F61" i="11"/>
  <c r="F105" i="11"/>
  <c r="F78" i="11"/>
  <c r="F86" i="11"/>
  <c r="F95" i="11"/>
  <c r="F143" i="11"/>
  <c r="F150" i="11"/>
  <c r="F52" i="11"/>
  <c r="F21" i="11"/>
  <c r="F56" i="11"/>
  <c r="F124" i="11"/>
  <c r="F39" i="11"/>
  <c r="F161" i="11"/>
  <c r="F45" i="11"/>
  <c r="F84" i="11"/>
  <c r="F23" i="11"/>
  <c r="F135" i="11"/>
  <c r="F96" i="11"/>
  <c r="F160" i="11"/>
  <c r="F152" i="11"/>
  <c r="F159" i="11"/>
  <c r="F130" i="11"/>
  <c r="F57" i="11"/>
  <c r="F32" i="11"/>
  <c r="F12" i="11"/>
  <c r="F43" i="11"/>
  <c r="F18" i="11"/>
  <c r="F90" i="11"/>
  <c r="F26" i="11"/>
  <c r="F82" i="11"/>
  <c r="F98" i="11"/>
  <c r="F27" i="11"/>
  <c r="F92" i="11"/>
  <c r="F91" i="11"/>
  <c r="F34" i="11"/>
  <c r="F66" i="11"/>
  <c r="F31" i="11"/>
  <c r="F94" i="11"/>
  <c r="F73" i="11"/>
  <c r="F17" i="11"/>
  <c r="F33" i="11"/>
  <c r="F29" i="11"/>
  <c r="F11" i="11"/>
  <c r="F55" i="11"/>
  <c r="F119" i="11"/>
  <c r="F67" i="11"/>
  <c r="F20" i="11"/>
  <c r="F79" i="11"/>
  <c r="F116" i="11"/>
  <c r="F59" i="11"/>
  <c r="F121" i="11"/>
  <c r="F8" i="11"/>
  <c r="F113" i="11"/>
  <c r="F74" i="11"/>
  <c r="F117" i="11"/>
  <c r="F13" i="11"/>
  <c r="F47" i="11"/>
  <c r="F44" i="11"/>
  <c r="F68" i="11"/>
  <c r="F140" i="11"/>
  <c r="F16" i="11"/>
  <c r="F111" i="11"/>
  <c r="F103" i="11"/>
  <c r="F25" i="11"/>
  <c r="F50" i="11"/>
  <c r="F69" i="11"/>
  <c r="F80" i="11"/>
  <c r="F6" i="11"/>
  <c r="F158" i="11"/>
  <c r="F120" i="11"/>
  <c r="F157" i="11"/>
  <c r="F151" i="11"/>
  <c r="F49" i="11"/>
  <c r="F99" i="11"/>
  <c r="F112" i="11"/>
  <c r="F132" i="11"/>
  <c r="F88" i="11"/>
  <c r="F141" i="11"/>
  <c r="F97" i="11"/>
  <c r="F148" i="11"/>
  <c r="F54" i="11"/>
  <c r="F106" i="11"/>
  <c r="F125" i="11"/>
  <c r="F40" i="11"/>
  <c r="F100" i="11"/>
  <c r="F138" i="11"/>
  <c r="F62" i="11"/>
  <c r="F131" i="11"/>
  <c r="F155" i="11"/>
  <c r="F142" i="11"/>
  <c r="F145" i="11"/>
  <c r="F115" i="11"/>
  <c r="F156" i="11"/>
  <c r="F129" i="11"/>
  <c r="F144" i="11"/>
  <c r="F128" i="11"/>
  <c r="F162" i="11"/>
  <c r="F150" i="8"/>
  <c r="F153" i="8"/>
  <c r="F13" i="8"/>
  <c r="F109" i="8"/>
  <c r="F71" i="8"/>
  <c r="F43" i="8"/>
  <c r="F134" i="8"/>
  <c r="F65" i="8"/>
  <c r="F47" i="8"/>
  <c r="F141" i="8"/>
  <c r="F76" i="8"/>
  <c r="F27" i="8"/>
  <c r="F111" i="8"/>
  <c r="F32" i="8"/>
  <c r="F24" i="8"/>
  <c r="F63" i="8"/>
  <c r="F101" i="8"/>
  <c r="I101" i="8" s="1"/>
  <c r="F14" i="8"/>
  <c r="F20" i="8"/>
  <c r="F89" i="8"/>
  <c r="F46" i="8"/>
  <c r="F30" i="8"/>
  <c r="F118" i="8"/>
  <c r="F87" i="8"/>
  <c r="F81" i="8"/>
  <c r="F29" i="8"/>
  <c r="F115" i="8"/>
  <c r="F85" i="8"/>
  <c r="F110" i="8"/>
  <c r="F77" i="8"/>
  <c r="F59" i="8"/>
  <c r="F102" i="8"/>
  <c r="F129" i="8"/>
  <c r="F155" i="8"/>
  <c r="F145" i="8"/>
  <c r="F12" i="8"/>
  <c r="F64" i="8"/>
  <c r="F83" i="8"/>
  <c r="F74" i="8"/>
  <c r="F5" i="8"/>
  <c r="F90" i="8"/>
  <c r="F88" i="8"/>
  <c r="F72" i="8"/>
  <c r="F100" i="8"/>
  <c r="F125" i="8"/>
  <c r="F147" i="8"/>
  <c r="F57" i="8"/>
  <c r="F123" i="8"/>
  <c r="F7" i="8"/>
  <c r="F127" i="8"/>
  <c r="F10" i="8"/>
  <c r="F33" i="8"/>
  <c r="F36" i="8"/>
  <c r="F138" i="8"/>
  <c r="F86" i="8"/>
  <c r="F122" i="8"/>
  <c r="F69" i="8"/>
  <c r="F53" i="8"/>
  <c r="F112" i="8"/>
  <c r="F95" i="8"/>
  <c r="F84" i="8"/>
  <c r="F132" i="8"/>
  <c r="F119" i="8"/>
  <c r="F113" i="8"/>
  <c r="F54" i="8"/>
  <c r="F128" i="8"/>
  <c r="F139" i="8"/>
  <c r="F136" i="8"/>
  <c r="F117" i="8"/>
  <c r="F55" i="8"/>
  <c r="F17" i="8"/>
  <c r="F80" i="8"/>
  <c r="F157" i="8"/>
  <c r="F56" i="8"/>
  <c r="F158" i="8"/>
  <c r="F98" i="8"/>
  <c r="F39" i="8"/>
  <c r="F144" i="8"/>
  <c r="F151" i="8"/>
  <c r="F120" i="8"/>
  <c r="F154" i="8"/>
  <c r="F135" i="8"/>
  <c r="F103" i="8"/>
  <c r="F107" i="8"/>
  <c r="F8" i="8"/>
  <c r="F37" i="8"/>
  <c r="F34" i="8"/>
  <c r="F25" i="8"/>
  <c r="F50" i="8"/>
  <c r="F22" i="8"/>
  <c r="F44" i="8"/>
  <c r="F45" i="8"/>
  <c r="F70" i="8"/>
  <c r="F61" i="8"/>
  <c r="F18" i="8"/>
  <c r="F11" i="8"/>
  <c r="F15" i="8"/>
  <c r="F38" i="8"/>
  <c r="F4" i="8"/>
  <c r="F96" i="8"/>
  <c r="F104" i="8"/>
  <c r="F41" i="8"/>
  <c r="F23" i="8"/>
  <c r="F26" i="8"/>
  <c r="F48" i="8"/>
  <c r="I48" i="8" s="1"/>
  <c r="F21" i="8"/>
  <c r="F66" i="8"/>
  <c r="F93" i="8"/>
  <c r="F31" i="8"/>
  <c r="F106" i="8"/>
  <c r="F62" i="8"/>
  <c r="F6" i="8"/>
  <c r="F152" i="8"/>
  <c r="I152" i="8" s="1"/>
  <c r="F51" i="8"/>
  <c r="F28" i="8"/>
  <c r="F35" i="8"/>
  <c r="F124" i="8"/>
  <c r="F52" i="8"/>
  <c r="F9" i="8"/>
  <c r="F40" i="8"/>
  <c r="F42" i="8"/>
  <c r="F121" i="8"/>
  <c r="F91" i="8"/>
  <c r="F97" i="8"/>
  <c r="F67" i="8"/>
  <c r="F60" i="8"/>
  <c r="F16" i="8"/>
  <c r="F19" i="8"/>
  <c r="F49" i="8"/>
  <c r="F82" i="8"/>
  <c r="F108" i="8"/>
  <c r="F68" i="8"/>
  <c r="F78" i="8"/>
  <c r="F105" i="8"/>
  <c r="F58" i="8"/>
  <c r="F116" i="8"/>
  <c r="F130" i="8"/>
  <c r="F92" i="8"/>
  <c r="F142" i="8"/>
  <c r="F99" i="8"/>
  <c r="F79" i="8"/>
  <c r="F114" i="8"/>
  <c r="F137" i="8"/>
  <c r="F143" i="8"/>
  <c r="F94" i="8"/>
  <c r="F73" i="8"/>
  <c r="F133" i="8"/>
  <c r="F75" i="8"/>
  <c r="F149" i="8"/>
  <c r="F126" i="8"/>
  <c r="F162" i="8"/>
  <c r="F148" i="8"/>
  <c r="I148" i="8" s="1"/>
  <c r="F160" i="8"/>
  <c r="I160" i="8" s="1"/>
  <c r="F156" i="8"/>
  <c r="F140" i="8"/>
  <c r="F131" i="8"/>
  <c r="F159" i="8"/>
  <c r="F146" i="8"/>
  <c r="F161" i="8"/>
  <c r="E150" i="8"/>
  <c r="E153" i="8"/>
  <c r="E13" i="8"/>
  <c r="E109" i="8"/>
  <c r="E71" i="8"/>
  <c r="E43" i="8"/>
  <c r="E134" i="8"/>
  <c r="E65" i="8"/>
  <c r="E47" i="8"/>
  <c r="E141" i="8"/>
  <c r="E76" i="8"/>
  <c r="E27" i="8"/>
  <c r="E111" i="8"/>
  <c r="E32" i="8"/>
  <c r="E24" i="8"/>
  <c r="E63" i="8"/>
  <c r="E101" i="8"/>
  <c r="E14" i="8"/>
  <c r="E20" i="8"/>
  <c r="E89" i="8"/>
  <c r="E46" i="8"/>
  <c r="E30" i="8"/>
  <c r="E118" i="8"/>
  <c r="E87" i="8"/>
  <c r="E81" i="8"/>
  <c r="E29" i="8"/>
  <c r="E115" i="8"/>
  <c r="E85" i="8"/>
  <c r="E110" i="8"/>
  <c r="E77" i="8"/>
  <c r="E59" i="8"/>
  <c r="E102" i="8"/>
  <c r="E129" i="8"/>
  <c r="E155" i="8"/>
  <c r="E145" i="8"/>
  <c r="E12" i="8"/>
  <c r="E64" i="8"/>
  <c r="E83" i="8"/>
  <c r="E74" i="8"/>
  <c r="E5" i="8"/>
  <c r="E90" i="8"/>
  <c r="E88" i="8"/>
  <c r="E72" i="8"/>
  <c r="E100" i="8"/>
  <c r="E125" i="8"/>
  <c r="E147" i="8"/>
  <c r="E57" i="8"/>
  <c r="E123" i="8"/>
  <c r="E7" i="8"/>
  <c r="E127" i="8"/>
  <c r="E10" i="8"/>
  <c r="E33" i="8"/>
  <c r="E36" i="8"/>
  <c r="E138" i="8"/>
  <c r="E86" i="8"/>
  <c r="E122" i="8"/>
  <c r="E69" i="8"/>
  <c r="E53" i="8"/>
  <c r="E112" i="8"/>
  <c r="E95" i="8"/>
  <c r="E84" i="8"/>
  <c r="E132" i="8"/>
  <c r="E119" i="8"/>
  <c r="E113" i="8"/>
  <c r="E54" i="8"/>
  <c r="I54" i="8" s="1"/>
  <c r="E128" i="8"/>
  <c r="E139" i="8"/>
  <c r="E136" i="8"/>
  <c r="E117" i="8"/>
  <c r="E55" i="8"/>
  <c r="E17" i="8"/>
  <c r="E80" i="8"/>
  <c r="E157" i="8"/>
  <c r="E56" i="8"/>
  <c r="E158" i="8"/>
  <c r="E98" i="8"/>
  <c r="E39" i="8"/>
  <c r="E144" i="8"/>
  <c r="E151" i="8"/>
  <c r="E120" i="8"/>
  <c r="E154" i="8"/>
  <c r="E135" i="8"/>
  <c r="E103" i="8"/>
  <c r="E107" i="8"/>
  <c r="E8" i="8"/>
  <c r="E37" i="8"/>
  <c r="E34" i="8"/>
  <c r="E25" i="8"/>
  <c r="E50" i="8"/>
  <c r="E22" i="8"/>
  <c r="E44" i="8"/>
  <c r="E45" i="8"/>
  <c r="E70" i="8"/>
  <c r="E61" i="8"/>
  <c r="E18" i="8"/>
  <c r="E11" i="8"/>
  <c r="E15" i="8"/>
  <c r="E38" i="8"/>
  <c r="E4" i="8"/>
  <c r="R3" i="8" s="1"/>
  <c r="E96" i="8"/>
  <c r="E104" i="8"/>
  <c r="E41" i="8"/>
  <c r="E23" i="8"/>
  <c r="E26" i="8"/>
  <c r="E48" i="8"/>
  <c r="E21" i="8"/>
  <c r="E66" i="8"/>
  <c r="E93" i="8"/>
  <c r="E31" i="8"/>
  <c r="E106" i="8"/>
  <c r="E62" i="8"/>
  <c r="E6" i="8"/>
  <c r="E152" i="8"/>
  <c r="E51" i="8"/>
  <c r="E28" i="8"/>
  <c r="E35" i="8"/>
  <c r="E124" i="8"/>
  <c r="E52" i="8"/>
  <c r="E9" i="8"/>
  <c r="E40" i="8"/>
  <c r="E42" i="8"/>
  <c r="E121" i="8"/>
  <c r="E91" i="8"/>
  <c r="E97" i="8"/>
  <c r="E67" i="8"/>
  <c r="E60" i="8"/>
  <c r="E16" i="8"/>
  <c r="E19" i="8"/>
  <c r="E49" i="8"/>
  <c r="E82" i="8"/>
  <c r="E108" i="8"/>
  <c r="E68" i="8"/>
  <c r="E78" i="8"/>
  <c r="E105" i="8"/>
  <c r="E58" i="8"/>
  <c r="E116" i="8"/>
  <c r="E130" i="8"/>
  <c r="E92" i="8"/>
  <c r="E142" i="8"/>
  <c r="E99" i="8"/>
  <c r="E79" i="8"/>
  <c r="E114" i="8"/>
  <c r="E137" i="8"/>
  <c r="E143" i="8"/>
  <c r="E94" i="8"/>
  <c r="E73" i="8"/>
  <c r="E133" i="8"/>
  <c r="E75" i="8"/>
  <c r="E149" i="8"/>
  <c r="E126" i="8"/>
  <c r="E162" i="8"/>
  <c r="E148" i="8"/>
  <c r="E160" i="8"/>
  <c r="E156" i="8"/>
  <c r="E140" i="8"/>
  <c r="E131" i="8"/>
  <c r="E159" i="8"/>
  <c r="E146" i="8"/>
  <c r="E161" i="8"/>
  <c r="D150" i="8"/>
  <c r="I150" i="8" s="1"/>
  <c r="D153" i="8"/>
  <c r="I153" i="8" s="1"/>
  <c r="D13" i="8"/>
  <c r="I13" i="8" s="1"/>
  <c r="D109" i="8"/>
  <c r="I109" i="8" s="1"/>
  <c r="D71" i="8"/>
  <c r="D43" i="8"/>
  <c r="D134" i="8"/>
  <c r="D65" i="8"/>
  <c r="D47" i="8"/>
  <c r="D141" i="8"/>
  <c r="D76" i="8"/>
  <c r="D27" i="8"/>
  <c r="D111" i="8"/>
  <c r="D32" i="8"/>
  <c r="D24" i="8"/>
  <c r="D63" i="8"/>
  <c r="D101" i="8"/>
  <c r="D14" i="8"/>
  <c r="I14" i="8" s="1"/>
  <c r="D20" i="8"/>
  <c r="I20" i="8" s="1"/>
  <c r="D89" i="8"/>
  <c r="I89" i="8" s="1"/>
  <c r="D46" i="8"/>
  <c r="D30" i="8"/>
  <c r="D118" i="8"/>
  <c r="D87" i="8"/>
  <c r="D81" i="8"/>
  <c r="D29" i="8"/>
  <c r="D115" i="8"/>
  <c r="D85" i="8"/>
  <c r="D110" i="8"/>
  <c r="D77" i="8"/>
  <c r="D59" i="8"/>
  <c r="D102" i="8"/>
  <c r="D129" i="8"/>
  <c r="I129" i="8" s="1"/>
  <c r="D155" i="8"/>
  <c r="I155" i="8" s="1"/>
  <c r="D145" i="8"/>
  <c r="I145" i="8" s="1"/>
  <c r="D12" i="8"/>
  <c r="I12" i="8" s="1"/>
  <c r="D64" i="8"/>
  <c r="D83" i="8"/>
  <c r="D74" i="8"/>
  <c r="D5" i="8"/>
  <c r="D90" i="8"/>
  <c r="D88" i="8"/>
  <c r="D72" i="8"/>
  <c r="D100" i="8"/>
  <c r="D125" i="8"/>
  <c r="D147" i="8"/>
  <c r="D57" i="8"/>
  <c r="D123" i="8"/>
  <c r="D7" i="8"/>
  <c r="I7" i="8" s="1"/>
  <c r="D127" i="8"/>
  <c r="I127" i="8" s="1"/>
  <c r="D10" i="8"/>
  <c r="I10" i="8" s="1"/>
  <c r="D33" i="8"/>
  <c r="I33" i="8" s="1"/>
  <c r="D36" i="8"/>
  <c r="D138" i="8"/>
  <c r="D86" i="8"/>
  <c r="D122" i="8"/>
  <c r="D69" i="8"/>
  <c r="D53" i="8"/>
  <c r="D112" i="8"/>
  <c r="D95" i="8"/>
  <c r="D84" i="8"/>
  <c r="D132" i="8"/>
  <c r="D119" i="8"/>
  <c r="D113" i="8"/>
  <c r="D54" i="8"/>
  <c r="D128" i="8"/>
  <c r="I128" i="8" s="1"/>
  <c r="D139" i="8"/>
  <c r="I139" i="8" s="1"/>
  <c r="D136" i="8"/>
  <c r="I136" i="8" s="1"/>
  <c r="D117" i="8"/>
  <c r="D55" i="8"/>
  <c r="D17" i="8"/>
  <c r="D80" i="8"/>
  <c r="D157" i="8"/>
  <c r="D56" i="8"/>
  <c r="D158" i="8"/>
  <c r="D98" i="8"/>
  <c r="D39" i="8"/>
  <c r="D144" i="8"/>
  <c r="D151" i="8"/>
  <c r="D120" i="8"/>
  <c r="D154" i="8"/>
  <c r="I154" i="8" s="1"/>
  <c r="D135" i="8"/>
  <c r="I135" i="8" s="1"/>
  <c r="D103" i="8"/>
  <c r="I103" i="8" s="1"/>
  <c r="D107" i="8"/>
  <c r="I107" i="8" s="1"/>
  <c r="D8" i="8"/>
  <c r="D37" i="8"/>
  <c r="D34" i="8"/>
  <c r="D25" i="8"/>
  <c r="D50" i="8"/>
  <c r="D22" i="8"/>
  <c r="D44" i="8"/>
  <c r="D45" i="8"/>
  <c r="D70" i="8"/>
  <c r="D61" i="8"/>
  <c r="D18" i="8"/>
  <c r="D11" i="8"/>
  <c r="D15" i="8"/>
  <c r="I15" i="8" s="1"/>
  <c r="D38" i="8"/>
  <c r="I38" i="8" s="1"/>
  <c r="D4" i="8"/>
  <c r="D96" i="8"/>
  <c r="I96" i="8" s="1"/>
  <c r="D104" i="8"/>
  <c r="D41" i="8"/>
  <c r="D23" i="8"/>
  <c r="D26" i="8"/>
  <c r="D48" i="8"/>
  <c r="D21" i="8"/>
  <c r="D66" i="8"/>
  <c r="D93" i="8"/>
  <c r="D31" i="8"/>
  <c r="D106" i="8"/>
  <c r="D62" i="8"/>
  <c r="D6" i="8"/>
  <c r="D152" i="8"/>
  <c r="D51" i="8"/>
  <c r="I51" i="8" s="1"/>
  <c r="D28" i="8"/>
  <c r="I28" i="8" s="1"/>
  <c r="D35" i="8"/>
  <c r="I35" i="8" s="1"/>
  <c r="D124" i="8"/>
  <c r="D52" i="8"/>
  <c r="D9" i="8"/>
  <c r="D40" i="8"/>
  <c r="D42" i="8"/>
  <c r="D121" i="8"/>
  <c r="D91" i="8"/>
  <c r="D97" i="8"/>
  <c r="D67" i="8"/>
  <c r="D60" i="8"/>
  <c r="D16" i="8"/>
  <c r="D19" i="8"/>
  <c r="D49" i="8"/>
  <c r="I49" i="8" s="1"/>
  <c r="D82" i="8"/>
  <c r="I82" i="8" s="1"/>
  <c r="D108" i="8"/>
  <c r="I108" i="8" s="1"/>
  <c r="D68" i="8"/>
  <c r="I68" i="8" s="1"/>
  <c r="D78" i="8"/>
  <c r="I78" i="8" s="1"/>
  <c r="D105" i="8"/>
  <c r="D58" i="8"/>
  <c r="D116" i="8"/>
  <c r="D130" i="8"/>
  <c r="D92" i="8"/>
  <c r="D142" i="8"/>
  <c r="D99" i="8"/>
  <c r="D79" i="8"/>
  <c r="D114" i="8"/>
  <c r="D137" i="8"/>
  <c r="D143" i="8"/>
  <c r="D94" i="8"/>
  <c r="I94" i="8" s="1"/>
  <c r="D73" i="8"/>
  <c r="I73" i="8" s="1"/>
  <c r="D133" i="8"/>
  <c r="D75" i="8"/>
  <c r="I75" i="8" s="1"/>
  <c r="D149" i="8"/>
  <c r="D126" i="8"/>
  <c r="D162" i="8"/>
  <c r="D148" i="8"/>
  <c r="D160" i="8"/>
  <c r="D156" i="8"/>
  <c r="D140" i="8"/>
  <c r="D131" i="8"/>
  <c r="D159" i="8"/>
  <c r="D146" i="8"/>
  <c r="D161" i="8"/>
  <c r="I65" i="8"/>
  <c r="I74" i="8"/>
  <c r="I100" i="8"/>
  <c r="I133" i="8"/>
  <c r="I9" i="8"/>
  <c r="I52" i="8"/>
  <c r="I124" i="8"/>
  <c r="I4" i="8"/>
  <c r="I37" i="8"/>
  <c r="I55" i="8"/>
  <c r="I117" i="8"/>
  <c r="I95" i="8"/>
  <c r="I138" i="8"/>
  <c r="I36" i="8"/>
  <c r="I83" i="8"/>
  <c r="I30" i="8"/>
  <c r="I43" i="8"/>
  <c r="I71" i="8"/>
  <c r="D140" i="7"/>
  <c r="I140" i="7" s="1"/>
  <c r="D89" i="7"/>
  <c r="I89" i="7" s="1"/>
  <c r="D55" i="7"/>
  <c r="I55" i="7" s="1"/>
  <c r="D114" i="7"/>
  <c r="D32" i="7"/>
  <c r="I32" i="7" s="1"/>
  <c r="D47" i="7"/>
  <c r="D154" i="7"/>
  <c r="D20" i="7"/>
  <c r="D44" i="7"/>
  <c r="D4" i="7"/>
  <c r="D23" i="7"/>
  <c r="D8" i="7"/>
  <c r="D147" i="7"/>
  <c r="D80" i="7"/>
  <c r="D56" i="7"/>
  <c r="D88" i="7"/>
  <c r="D136" i="7"/>
  <c r="I136" i="7" s="1"/>
  <c r="D86" i="7"/>
  <c r="I86" i="7" s="1"/>
  <c r="D37" i="7"/>
  <c r="I37" i="7" s="1"/>
  <c r="D132" i="7"/>
  <c r="D66" i="7"/>
  <c r="I66" i="7" s="1"/>
  <c r="D35" i="7"/>
  <c r="D124" i="7"/>
  <c r="D79" i="7"/>
  <c r="D13" i="7"/>
  <c r="D24" i="7"/>
  <c r="D108" i="7"/>
  <c r="D15" i="7"/>
  <c r="D104" i="7"/>
  <c r="D81" i="7"/>
  <c r="D94" i="7"/>
  <c r="D111" i="7"/>
  <c r="D144" i="7"/>
  <c r="I144" i="7" s="1"/>
  <c r="D148" i="7"/>
  <c r="I148" i="7" s="1"/>
  <c r="D38" i="7"/>
  <c r="I38" i="7" s="1"/>
  <c r="D9" i="7"/>
  <c r="D134" i="7"/>
  <c r="I134" i="7" s="1"/>
  <c r="D82" i="7"/>
  <c r="I82" i="7" s="1"/>
  <c r="D25" i="7"/>
  <c r="D10" i="7"/>
  <c r="D105" i="7"/>
  <c r="D27" i="7"/>
  <c r="D39" i="7"/>
  <c r="D16" i="7"/>
  <c r="D67" i="7"/>
  <c r="D77" i="7"/>
  <c r="D141" i="7"/>
  <c r="D159" i="7"/>
  <c r="D54" i="7"/>
  <c r="I54" i="7" s="1"/>
  <c r="D60" i="7"/>
  <c r="I60" i="7" s="1"/>
  <c r="D30" i="7"/>
  <c r="I30" i="7" s="1"/>
  <c r="D42" i="7"/>
  <c r="D17" i="7"/>
  <c r="I17" i="7" s="1"/>
  <c r="D58" i="7"/>
  <c r="I58" i="7" s="1"/>
  <c r="D126" i="7"/>
  <c r="D142" i="7"/>
  <c r="D92" i="7"/>
  <c r="D72" i="7"/>
  <c r="D103" i="7"/>
  <c r="D107" i="7"/>
  <c r="D146" i="7"/>
  <c r="D7" i="7"/>
  <c r="D112" i="7"/>
  <c r="D73" i="7"/>
  <c r="D97" i="7"/>
  <c r="I97" i="7" s="1"/>
  <c r="D113" i="7"/>
  <c r="I113" i="7" s="1"/>
  <c r="D74" i="7"/>
  <c r="I74" i="7" s="1"/>
  <c r="D117" i="7"/>
  <c r="D156" i="7"/>
  <c r="I156" i="7" s="1"/>
  <c r="D78" i="7"/>
  <c r="D33" i="7"/>
  <c r="D122" i="7"/>
  <c r="D64" i="7"/>
  <c r="D65" i="7"/>
  <c r="D157" i="7"/>
  <c r="D116" i="7"/>
  <c r="D5" i="7"/>
  <c r="D40" i="7"/>
  <c r="D149" i="7"/>
  <c r="I149" i="7" s="1"/>
  <c r="D49" i="7"/>
  <c r="I160" i="7"/>
  <c r="D120" i="7"/>
  <c r="I120" i="7" s="1"/>
  <c r="I162" i="7"/>
  <c r="D125" i="7"/>
  <c r="I125" i="7" s="1"/>
  <c r="D26" i="7"/>
  <c r="D75" i="7"/>
  <c r="I75" i="7" s="1"/>
  <c r="D28" i="7"/>
  <c r="D110" i="7"/>
  <c r="D62" i="7"/>
  <c r="D106" i="7"/>
  <c r="D69" i="7"/>
  <c r="D36" i="7"/>
  <c r="D63" i="7"/>
  <c r="D11" i="7"/>
  <c r="D34" i="7"/>
  <c r="D51" i="7"/>
  <c r="I51" i="7" s="1"/>
  <c r="D127" i="7"/>
  <c r="I127" i="7" s="1"/>
  <c r="D48" i="7"/>
  <c r="I48" i="7" s="1"/>
  <c r="D50" i="7"/>
  <c r="D87" i="7"/>
  <c r="D76" i="7"/>
  <c r="D31" i="7"/>
  <c r="D90" i="7"/>
  <c r="D95" i="7"/>
  <c r="D102" i="7"/>
  <c r="D129" i="7"/>
  <c r="D61" i="7"/>
  <c r="D100" i="7"/>
  <c r="D59" i="7"/>
  <c r="D98" i="7"/>
  <c r="D53" i="7"/>
  <c r="D118" i="7"/>
  <c r="I118" i="7" s="1"/>
  <c r="D14" i="7"/>
  <c r="I14" i="7" s="1"/>
  <c r="D68" i="7"/>
  <c r="I68" i="7" s="1"/>
  <c r="D18" i="7"/>
  <c r="D41" i="7"/>
  <c r="I41" i="7" s="1"/>
  <c r="D21" i="7"/>
  <c r="D12" i="7"/>
  <c r="D84" i="7"/>
  <c r="D6" i="7"/>
  <c r="D152" i="7"/>
  <c r="D128" i="7"/>
  <c r="D85" i="7"/>
  <c r="D71" i="7"/>
  <c r="D45" i="7"/>
  <c r="D123" i="7"/>
  <c r="D57" i="7"/>
  <c r="D43" i="7"/>
  <c r="I43" i="7" s="1"/>
  <c r="D19" i="7"/>
  <c r="I19" i="7" s="1"/>
  <c r="D139" i="7"/>
  <c r="I139" i="7" s="1"/>
  <c r="D151" i="7"/>
  <c r="D96" i="7"/>
  <c r="I96" i="7" s="1"/>
  <c r="D91" i="7"/>
  <c r="D83" i="7"/>
  <c r="D119" i="7"/>
  <c r="D145" i="7"/>
  <c r="D109" i="7"/>
  <c r="D22" i="7"/>
  <c r="D143" i="7"/>
  <c r="D101" i="7"/>
  <c r="D133" i="7"/>
  <c r="D99" i="7"/>
  <c r="D150" i="7"/>
  <c r="D115" i="7"/>
  <c r="I115" i="7" s="1"/>
  <c r="D29" i="7"/>
  <c r="I29" i="7" s="1"/>
  <c r="D70" i="7"/>
  <c r="I70" i="7" s="1"/>
  <c r="D46" i="7"/>
  <c r="D130" i="7"/>
  <c r="I130" i="7" s="1"/>
  <c r="D93" i="7"/>
  <c r="I93" i="7" s="1"/>
  <c r="D155" i="7"/>
  <c r="I155" i="7" s="1"/>
  <c r="D52" i="7"/>
  <c r="D153" i="7"/>
  <c r="D121" i="7"/>
  <c r="D135" i="7"/>
  <c r="D137" i="7"/>
  <c r="D131" i="7"/>
  <c r="D138" i="7"/>
  <c r="D158" i="7"/>
  <c r="E140" i="7"/>
  <c r="E89" i="7"/>
  <c r="E55" i="7"/>
  <c r="E114" i="7"/>
  <c r="E32" i="7"/>
  <c r="E47" i="7"/>
  <c r="E154" i="7"/>
  <c r="E20" i="7"/>
  <c r="E44" i="7"/>
  <c r="E4" i="7"/>
  <c r="E23" i="7"/>
  <c r="E8" i="7"/>
  <c r="E147" i="7"/>
  <c r="E80" i="7"/>
  <c r="E56" i="7"/>
  <c r="E88" i="7"/>
  <c r="E136" i="7"/>
  <c r="E86" i="7"/>
  <c r="E37" i="7"/>
  <c r="E132" i="7"/>
  <c r="E66" i="7"/>
  <c r="E35" i="7"/>
  <c r="E124" i="7"/>
  <c r="E79" i="7"/>
  <c r="E13" i="7"/>
  <c r="E24" i="7"/>
  <c r="E108" i="7"/>
  <c r="E15" i="7"/>
  <c r="E104" i="7"/>
  <c r="E81" i="7"/>
  <c r="E94" i="7"/>
  <c r="E111" i="7"/>
  <c r="E144" i="7"/>
  <c r="E148" i="7"/>
  <c r="E38" i="7"/>
  <c r="E9" i="7"/>
  <c r="E134" i="7"/>
  <c r="E82" i="7"/>
  <c r="E25" i="7"/>
  <c r="E10" i="7"/>
  <c r="E105" i="7"/>
  <c r="E27" i="7"/>
  <c r="E39" i="7"/>
  <c r="E16" i="7"/>
  <c r="E67" i="7"/>
  <c r="E77" i="7"/>
  <c r="E141" i="7"/>
  <c r="E54" i="7"/>
  <c r="E60" i="7"/>
  <c r="E30" i="7"/>
  <c r="E42" i="7"/>
  <c r="E17" i="7"/>
  <c r="E58" i="7"/>
  <c r="E126" i="7"/>
  <c r="E142" i="7"/>
  <c r="E92" i="7"/>
  <c r="E72" i="7"/>
  <c r="E103" i="7"/>
  <c r="E107" i="7"/>
  <c r="E146" i="7"/>
  <c r="E7" i="7"/>
  <c r="E112" i="7"/>
  <c r="E73" i="7"/>
  <c r="E97" i="7"/>
  <c r="E113" i="7"/>
  <c r="E74" i="7"/>
  <c r="E117" i="7"/>
  <c r="E156" i="7"/>
  <c r="E78" i="7"/>
  <c r="E33" i="7"/>
  <c r="E122" i="7"/>
  <c r="E64" i="7"/>
  <c r="E65" i="7"/>
  <c r="E157" i="7"/>
  <c r="E116" i="7"/>
  <c r="E5" i="7"/>
  <c r="E40" i="7"/>
  <c r="E149" i="7"/>
  <c r="E49" i="7"/>
  <c r="E160" i="7"/>
  <c r="E120" i="7"/>
  <c r="E162" i="7"/>
  <c r="E161" i="7"/>
  <c r="E125" i="7"/>
  <c r="E26" i="7"/>
  <c r="E75" i="7"/>
  <c r="E28" i="7"/>
  <c r="E110" i="7"/>
  <c r="E62" i="7"/>
  <c r="E106" i="7"/>
  <c r="E69" i="7"/>
  <c r="E36" i="7"/>
  <c r="E63" i="7"/>
  <c r="E11" i="7"/>
  <c r="E34" i="7"/>
  <c r="E51" i="7"/>
  <c r="E127" i="7"/>
  <c r="E48" i="7"/>
  <c r="E50" i="7"/>
  <c r="E87" i="7"/>
  <c r="E76" i="7"/>
  <c r="E31" i="7"/>
  <c r="E90" i="7"/>
  <c r="E95" i="7"/>
  <c r="E102" i="7"/>
  <c r="E129" i="7"/>
  <c r="E61" i="7"/>
  <c r="E100" i="7"/>
  <c r="E59" i="7"/>
  <c r="E98" i="7"/>
  <c r="E53" i="7"/>
  <c r="E118" i="7"/>
  <c r="E14" i="7"/>
  <c r="E68" i="7"/>
  <c r="E18" i="7"/>
  <c r="E41" i="7"/>
  <c r="E21" i="7"/>
  <c r="E12" i="7"/>
  <c r="E84" i="7"/>
  <c r="E6" i="7"/>
  <c r="E152" i="7"/>
  <c r="E128" i="7"/>
  <c r="E85" i="7"/>
  <c r="E71" i="7"/>
  <c r="E45" i="7"/>
  <c r="E123" i="7"/>
  <c r="E57" i="7"/>
  <c r="E43" i="7"/>
  <c r="E19" i="7"/>
  <c r="E139" i="7"/>
  <c r="E151" i="7"/>
  <c r="E96" i="7"/>
  <c r="E91" i="7"/>
  <c r="E83" i="7"/>
  <c r="E119" i="7"/>
  <c r="E145" i="7"/>
  <c r="E109" i="7"/>
  <c r="E22" i="7"/>
  <c r="E143" i="7"/>
  <c r="E101" i="7"/>
  <c r="E133" i="7"/>
  <c r="E99" i="7"/>
  <c r="E150" i="7"/>
  <c r="E115" i="7"/>
  <c r="E29" i="7"/>
  <c r="E70" i="7"/>
  <c r="E46" i="7"/>
  <c r="E130" i="7"/>
  <c r="E93" i="7"/>
  <c r="E155" i="7"/>
  <c r="E52" i="7"/>
  <c r="E153" i="7"/>
  <c r="E121" i="7"/>
  <c r="E135" i="7"/>
  <c r="E137" i="7"/>
  <c r="E131" i="7"/>
  <c r="E138" i="7"/>
  <c r="E158" i="7"/>
  <c r="D146" i="6"/>
  <c r="D111" i="6"/>
  <c r="I111" i="6" s="1"/>
  <c r="D4" i="1" s="1"/>
  <c r="D42" i="6"/>
  <c r="D19" i="6"/>
  <c r="D39" i="6"/>
  <c r="D132" i="6"/>
  <c r="D116" i="6"/>
  <c r="D87" i="6"/>
  <c r="I87" i="6" s="1"/>
  <c r="D10" i="1" s="1"/>
  <c r="D156" i="6"/>
  <c r="D52" i="6"/>
  <c r="D18" i="6"/>
  <c r="D81" i="6"/>
  <c r="D38" i="6"/>
  <c r="D29" i="6"/>
  <c r="D137" i="6"/>
  <c r="D76" i="6"/>
  <c r="D33" i="6"/>
  <c r="D16" i="6"/>
  <c r="I16" i="6" s="1"/>
  <c r="D20" i="1" s="1"/>
  <c r="D53" i="6"/>
  <c r="D35" i="6"/>
  <c r="D67" i="6"/>
  <c r="D75" i="6"/>
  <c r="D22" i="6"/>
  <c r="D121" i="6"/>
  <c r="D25" i="6"/>
  <c r="I25" i="6" s="1"/>
  <c r="D27" i="1" s="1"/>
  <c r="D99" i="6"/>
  <c r="D72" i="6"/>
  <c r="D133" i="6"/>
  <c r="D62" i="6"/>
  <c r="D94" i="6"/>
  <c r="D32" i="6"/>
  <c r="I32" i="6" s="1"/>
  <c r="D33" i="1" s="1"/>
  <c r="D107" i="6"/>
  <c r="D125" i="6"/>
  <c r="D123" i="6"/>
  <c r="D24" i="6"/>
  <c r="D56" i="6"/>
  <c r="D58" i="6"/>
  <c r="D95" i="6"/>
  <c r="D27" i="6"/>
  <c r="D46" i="6"/>
  <c r="D84" i="6"/>
  <c r="I84" i="6" s="1"/>
  <c r="D43" i="1" s="1"/>
  <c r="D65" i="6"/>
  <c r="D70" i="6"/>
  <c r="D112" i="6"/>
  <c r="D138" i="6"/>
  <c r="D74" i="6"/>
  <c r="D143" i="6"/>
  <c r="D85" i="6"/>
  <c r="D105" i="6"/>
  <c r="I105" i="6" s="1"/>
  <c r="D51" i="1" s="1"/>
  <c r="D48" i="6"/>
  <c r="D40" i="6"/>
  <c r="D23" i="6"/>
  <c r="I23" i="6" s="1"/>
  <c r="D54" i="1" s="1"/>
  <c r="D108" i="6"/>
  <c r="I108" i="6" s="1"/>
  <c r="D55" i="1" s="1"/>
  <c r="D102" i="6"/>
  <c r="D135" i="6"/>
  <c r="D104" i="6"/>
  <c r="D64" i="6"/>
  <c r="D127" i="6"/>
  <c r="D106" i="6"/>
  <c r="D134" i="6"/>
  <c r="D162" i="6"/>
  <c r="D83" i="6"/>
  <c r="D80" i="6"/>
  <c r="D90" i="6"/>
  <c r="D60" i="6"/>
  <c r="I60" i="6" s="1"/>
  <c r="D67" i="1" s="1"/>
  <c r="D130" i="6"/>
  <c r="D131" i="6"/>
  <c r="I131" i="6" s="1"/>
  <c r="D69" i="1" s="1"/>
  <c r="D120" i="6"/>
  <c r="D5" i="6"/>
  <c r="D54" i="6"/>
  <c r="D101" i="6"/>
  <c r="D149" i="6"/>
  <c r="I149" i="6" s="1"/>
  <c r="D74" i="1" s="1"/>
  <c r="D59" i="6"/>
  <c r="D153" i="6"/>
  <c r="D124" i="6"/>
  <c r="D34" i="6"/>
  <c r="D122" i="6"/>
  <c r="D157" i="6"/>
  <c r="D118" i="6"/>
  <c r="D141" i="6"/>
  <c r="D136" i="6"/>
  <c r="I136" i="6" s="1"/>
  <c r="D84" i="1" s="1"/>
  <c r="D51" i="6"/>
  <c r="D155" i="6"/>
  <c r="D148" i="6"/>
  <c r="D73" i="6"/>
  <c r="I73" i="6" s="1"/>
  <c r="D89" i="1" s="1"/>
  <c r="D28" i="6"/>
  <c r="I28" i="6" s="1"/>
  <c r="D90" i="1" s="1"/>
  <c r="D98" i="6"/>
  <c r="D139" i="6"/>
  <c r="D55" i="6"/>
  <c r="D66" i="6"/>
  <c r="D161" i="6"/>
  <c r="D119" i="6"/>
  <c r="D69" i="6"/>
  <c r="D15" i="6"/>
  <c r="D57" i="6"/>
  <c r="D145" i="6"/>
  <c r="I145" i="6" s="1"/>
  <c r="D100" i="1" s="1"/>
  <c r="D14" i="6"/>
  <c r="D7" i="6"/>
  <c r="I7" i="6" s="1"/>
  <c r="D102" i="1" s="1"/>
  <c r="D147" i="6"/>
  <c r="D79" i="6"/>
  <c r="I79" i="6" s="1"/>
  <c r="D104" i="1" s="1"/>
  <c r="D47" i="6"/>
  <c r="D36" i="6"/>
  <c r="D100" i="6"/>
  <c r="D13" i="6"/>
  <c r="D9" i="6"/>
  <c r="D63" i="6"/>
  <c r="D49" i="6"/>
  <c r="I49" i="6" s="1"/>
  <c r="D111" i="1" s="1"/>
  <c r="D77" i="6"/>
  <c r="D93" i="6"/>
  <c r="D126" i="6"/>
  <c r="D30" i="6"/>
  <c r="D43" i="6"/>
  <c r="I43" i="6" s="1"/>
  <c r="D116" i="1" s="1"/>
  <c r="D11" i="6"/>
  <c r="D140" i="6"/>
  <c r="D115" i="6"/>
  <c r="I115" i="6" s="1"/>
  <c r="D119" i="1" s="1"/>
  <c r="D91" i="6"/>
  <c r="I91" i="6" s="1"/>
  <c r="D120" i="1" s="1"/>
  <c r="D31" i="6"/>
  <c r="D4" i="6"/>
  <c r="I4" i="6" s="1"/>
  <c r="D122" i="1" s="1"/>
  <c r="D61" i="6"/>
  <c r="D92" i="6"/>
  <c r="D154" i="6"/>
  <c r="D144" i="6"/>
  <c r="D86" i="6"/>
  <c r="D21" i="6"/>
  <c r="D20" i="6"/>
  <c r="D82" i="6"/>
  <c r="D44" i="6"/>
  <c r="D26" i="6"/>
  <c r="D117" i="6"/>
  <c r="D17" i="6"/>
  <c r="D103" i="6"/>
  <c r="I103" i="6" s="1"/>
  <c r="D135" i="1" s="1"/>
  <c r="D128" i="6"/>
  <c r="D113" i="6"/>
  <c r="D89" i="6"/>
  <c r="D109" i="6"/>
  <c r="D110" i="6"/>
  <c r="D78" i="6"/>
  <c r="D10" i="6"/>
  <c r="D37" i="6"/>
  <c r="D114" i="6"/>
  <c r="D8" i="6"/>
  <c r="D142" i="6"/>
  <c r="D45" i="6"/>
  <c r="D88" i="6"/>
  <c r="D68" i="6"/>
  <c r="D96" i="6"/>
  <c r="D129" i="6"/>
  <c r="I129" i="6" s="1"/>
  <c r="D152" i="1" s="1"/>
  <c r="D41" i="6"/>
  <c r="D150" i="6"/>
  <c r="I150" i="6" s="1"/>
  <c r="D154" i="1" s="1"/>
  <c r="D71" i="6"/>
  <c r="D97" i="6"/>
  <c r="D12" i="6"/>
  <c r="D50" i="6"/>
  <c r="D152" i="6"/>
  <c r="E87" i="1" l="1"/>
  <c r="E119" i="1"/>
  <c r="E33" i="1"/>
  <c r="E81" i="1"/>
  <c r="I58" i="6"/>
  <c r="D39" i="1" s="1"/>
  <c r="J9" i="11"/>
  <c r="J145" i="11"/>
  <c r="J83" i="11"/>
  <c r="J109" i="11"/>
  <c r="J39" i="11"/>
  <c r="J61" i="11"/>
  <c r="J117" i="11"/>
  <c r="J120" i="11"/>
  <c r="J123" i="11"/>
  <c r="J140" i="11"/>
  <c r="J13" i="11"/>
  <c r="J122" i="11"/>
  <c r="J151" i="11"/>
  <c r="J14" i="11"/>
  <c r="J135" i="11"/>
  <c r="J88" i="11"/>
  <c r="J136" i="11"/>
  <c r="J62" i="11"/>
  <c r="J7" i="11"/>
  <c r="J73" i="11"/>
  <c r="J111" i="11"/>
  <c r="J119" i="11"/>
  <c r="J141" i="11"/>
  <c r="J115" i="11"/>
  <c r="J27" i="11"/>
  <c r="J112" i="11"/>
  <c r="J134" i="11"/>
  <c r="E28" i="1" s="1"/>
  <c r="J55" i="11"/>
  <c r="J114" i="11"/>
  <c r="J82" i="11"/>
  <c r="J26" i="11"/>
  <c r="J133" i="11"/>
  <c r="J67" i="11"/>
  <c r="J38" i="11"/>
  <c r="J18" i="11"/>
  <c r="J132" i="11"/>
  <c r="J46" i="11"/>
  <c r="J70" i="11"/>
  <c r="J6" i="11"/>
  <c r="J118" i="11"/>
  <c r="J40" i="11"/>
  <c r="J155" i="11"/>
  <c r="J159" i="11"/>
  <c r="J32" i="11"/>
  <c r="J121" i="11"/>
  <c r="J93" i="11"/>
  <c r="J4" i="11"/>
  <c r="J103" i="11"/>
  <c r="E160" i="1" s="1"/>
  <c r="J97" i="11"/>
  <c r="J131" i="11"/>
  <c r="J80" i="11"/>
  <c r="J139" i="11"/>
  <c r="J94" i="11"/>
  <c r="J58" i="11"/>
  <c r="J60" i="11"/>
  <c r="J146" i="11"/>
  <c r="J130" i="11"/>
  <c r="J124" i="11"/>
  <c r="J110" i="11"/>
  <c r="J99" i="11"/>
  <c r="J92" i="11"/>
  <c r="J104" i="11"/>
  <c r="J11" i="11"/>
  <c r="J68" i="11"/>
  <c r="J156" i="11"/>
  <c r="J126" i="11"/>
  <c r="J43" i="11"/>
  <c r="J47" i="11"/>
  <c r="J107" i="11"/>
  <c r="J127" i="11"/>
  <c r="J65" i="11"/>
  <c r="J42" i="11"/>
  <c r="J81" i="11"/>
  <c r="J19" i="11"/>
  <c r="J129" i="11"/>
  <c r="J148" i="11"/>
  <c r="J16" i="11"/>
  <c r="J95" i="11"/>
  <c r="J149" i="11"/>
  <c r="J158" i="11"/>
  <c r="J36" i="11"/>
  <c r="J31" i="11"/>
  <c r="J116" i="11"/>
  <c r="J77" i="11"/>
  <c r="J29" i="11"/>
  <c r="J28" i="11"/>
  <c r="J56" i="11"/>
  <c r="J21" i="11"/>
  <c r="J52" i="11"/>
  <c r="J150" i="11"/>
  <c r="J84" i="11"/>
  <c r="J45" i="11"/>
  <c r="J86" i="11"/>
  <c r="J108" i="11"/>
  <c r="J66" i="11"/>
  <c r="J64" i="11"/>
  <c r="J100" i="11"/>
  <c r="J87" i="11"/>
  <c r="J10" i="11"/>
  <c r="J30" i="11"/>
  <c r="J71" i="11"/>
  <c r="J44" i="11"/>
  <c r="J113" i="11"/>
  <c r="J34" i="11"/>
  <c r="J125" i="11"/>
  <c r="J128" i="11"/>
  <c r="J152" i="11"/>
  <c r="J51" i="11"/>
  <c r="J59" i="11"/>
  <c r="J91" i="11"/>
  <c r="J72" i="11"/>
  <c r="J161" i="11"/>
  <c r="J78" i="11"/>
  <c r="J24" i="11"/>
  <c r="J20" i="11"/>
  <c r="J49" i="11"/>
  <c r="J35" i="11"/>
  <c r="J74" i="11"/>
  <c r="J63" i="11"/>
  <c r="J154" i="11"/>
  <c r="J142" i="11"/>
  <c r="J75" i="11"/>
  <c r="J5" i="11"/>
  <c r="J48" i="11"/>
  <c r="J57" i="11"/>
  <c r="J8" i="11"/>
  <c r="J106" i="11"/>
  <c r="J17" i="11"/>
  <c r="J12" i="11"/>
  <c r="J23" i="11"/>
  <c r="J157" i="11"/>
  <c r="J102" i="11"/>
  <c r="J143" i="11"/>
  <c r="J33" i="11"/>
  <c r="J101" i="11"/>
  <c r="J41" i="11"/>
  <c r="J144" i="11"/>
  <c r="J105" i="11"/>
  <c r="J15" i="11"/>
  <c r="J22" i="11"/>
  <c r="J76" i="11"/>
  <c r="J147" i="11"/>
  <c r="J90" i="11"/>
  <c r="J50" i="11"/>
  <c r="J153" i="11"/>
  <c r="I76" i="6"/>
  <c r="D18" i="1" s="1"/>
  <c r="I93" i="6"/>
  <c r="D113" i="1" s="1"/>
  <c r="I123" i="6"/>
  <c r="D36" i="1" s="1"/>
  <c r="I88" i="6"/>
  <c r="D149" i="1" s="1"/>
  <c r="I26" i="6"/>
  <c r="D132" i="1" s="1"/>
  <c r="I160" i="6"/>
  <c r="D83" i="1" s="1"/>
  <c r="I83" i="1" s="1"/>
  <c r="I142" i="6"/>
  <c r="D147" i="1" s="1"/>
  <c r="I77" i="6"/>
  <c r="D112" i="1" s="1"/>
  <c r="I62" i="6"/>
  <c r="D31" i="1" s="1"/>
  <c r="I137" i="6"/>
  <c r="D17" i="1" s="1"/>
  <c r="I10" i="6"/>
  <c r="D143" i="1" s="1"/>
  <c r="I133" i="6"/>
  <c r="D30" i="1" s="1"/>
  <c r="I66" i="6"/>
  <c r="D94" i="1" s="1"/>
  <c r="I70" i="6"/>
  <c r="D45" i="1" s="1"/>
  <c r="I118" i="6"/>
  <c r="D81" i="1" s="1"/>
  <c r="I81" i="1" s="1"/>
  <c r="I154" i="6"/>
  <c r="D125" i="1" s="1"/>
  <c r="I130" i="6"/>
  <c r="D68" i="1" s="1"/>
  <c r="I159" i="6"/>
  <c r="D85" i="1" s="1"/>
  <c r="I33" i="6"/>
  <c r="D19" i="1" s="1"/>
  <c r="I146" i="6"/>
  <c r="D3" i="1" s="1"/>
  <c r="I11" i="6"/>
  <c r="D117" i="1" s="1"/>
  <c r="I141" i="6"/>
  <c r="D82" i="1" s="1"/>
  <c r="I90" i="6"/>
  <c r="D66" i="1" s="1"/>
  <c r="I147" i="6"/>
  <c r="D103" i="1" s="1"/>
  <c r="I40" i="6"/>
  <c r="D53" i="1" s="1"/>
  <c r="I152" i="6"/>
  <c r="D2" i="1" s="1"/>
  <c r="I69" i="6"/>
  <c r="D97" i="1" s="1"/>
  <c r="I97" i="1" s="1"/>
  <c r="I74" i="6"/>
  <c r="D48" i="1" s="1"/>
  <c r="I48" i="1" s="1"/>
  <c r="I67" i="6"/>
  <c r="D23" i="1" s="1"/>
  <c r="I128" i="6"/>
  <c r="D136" i="1" s="1"/>
  <c r="I120" i="6"/>
  <c r="D70" i="1" s="1"/>
  <c r="I35" i="6"/>
  <c r="D22" i="1" s="1"/>
  <c r="I144" i="6"/>
  <c r="D126" i="1" s="1"/>
  <c r="I59" i="6"/>
  <c r="D75" i="1" s="1"/>
  <c r="I64" i="6"/>
  <c r="D59" i="1" s="1"/>
  <c r="I156" i="6"/>
  <c r="D11" i="1" s="1"/>
  <c r="I44" i="6"/>
  <c r="D131" i="1" s="1"/>
  <c r="I63" i="6"/>
  <c r="D110" i="1" s="1"/>
  <c r="I48" i="6"/>
  <c r="D52" i="1" s="1"/>
  <c r="I46" i="6"/>
  <c r="D42" i="1" s="1"/>
  <c r="I89" i="6"/>
  <c r="D138" i="1" s="1"/>
  <c r="I101" i="6"/>
  <c r="D73" i="1" s="1"/>
  <c r="I135" i="6"/>
  <c r="D57" i="1" s="1"/>
  <c r="I27" i="6"/>
  <c r="D41" i="1" s="1"/>
  <c r="I116" i="6"/>
  <c r="D9" i="1" s="1"/>
  <c r="I14" i="6"/>
  <c r="D101" i="1" s="1"/>
  <c r="I12" i="6"/>
  <c r="D158" i="1" s="1"/>
  <c r="I158" i="1" s="1"/>
  <c r="I18" i="6"/>
  <c r="D13" i="1" s="1"/>
  <c r="I153" i="6"/>
  <c r="D76" i="1" s="1"/>
  <c r="I71" i="6"/>
  <c r="D155" i="1" s="1"/>
  <c r="I109" i="6"/>
  <c r="D139" i="1" s="1"/>
  <c r="I61" i="6"/>
  <c r="D123" i="1" s="1"/>
  <c r="I100" i="6"/>
  <c r="D107" i="1" s="1"/>
  <c r="I98" i="6"/>
  <c r="D91" i="1" s="1"/>
  <c r="I104" i="6"/>
  <c r="D58" i="1" s="1"/>
  <c r="I121" i="6"/>
  <c r="D26" i="1" s="1"/>
  <c r="I41" i="6"/>
  <c r="D153" i="1" s="1"/>
  <c r="I113" i="6"/>
  <c r="D137" i="1" s="1"/>
  <c r="I31" i="6"/>
  <c r="D121" i="1" s="1"/>
  <c r="I47" i="6"/>
  <c r="D105" i="1" s="1"/>
  <c r="I54" i="6"/>
  <c r="D72" i="1" s="1"/>
  <c r="I102" i="6"/>
  <c r="D56" i="1" s="1"/>
  <c r="I95" i="6"/>
  <c r="D40" i="1" s="1"/>
  <c r="I75" i="6"/>
  <c r="D24" i="1" s="1"/>
  <c r="I17" i="6"/>
  <c r="D134" i="1" s="1"/>
  <c r="I56" i="6"/>
  <c r="D38" i="1" s="1"/>
  <c r="I19" i="6"/>
  <c r="D6" i="1" s="1"/>
  <c r="I126" i="6"/>
  <c r="D114" i="1" s="1"/>
  <c r="I15" i="6"/>
  <c r="D98" i="1" s="1"/>
  <c r="I85" i="6"/>
  <c r="D50" i="1" s="1"/>
  <c r="I107" i="6"/>
  <c r="D34" i="1" s="1"/>
  <c r="I80" i="6"/>
  <c r="D65" i="1" s="1"/>
  <c r="I143" i="6"/>
  <c r="D49" i="1" s="1"/>
  <c r="I30" i="6"/>
  <c r="D115" i="1" s="1"/>
  <c r="I50" i="6"/>
  <c r="D160" i="1" s="1"/>
  <c r="I37" i="6"/>
  <c r="D144" i="1" s="1"/>
  <c r="I21" i="6"/>
  <c r="D128" i="1" s="1"/>
  <c r="I119" i="6"/>
  <c r="D96" i="1" s="1"/>
  <c r="I157" i="6"/>
  <c r="D80" i="1" s="1"/>
  <c r="I94" i="6"/>
  <c r="D32" i="1" s="1"/>
  <c r="I125" i="6"/>
  <c r="D35" i="1" s="1"/>
  <c r="I82" i="6"/>
  <c r="D130" i="1" s="1"/>
  <c r="I151" i="6"/>
  <c r="D159" i="1" s="1"/>
  <c r="I86" i="6"/>
  <c r="D127" i="1" s="1"/>
  <c r="I122" i="6"/>
  <c r="D79" i="1" s="1"/>
  <c r="I162" i="6"/>
  <c r="D63" i="1" s="1"/>
  <c r="I63" i="1" s="1"/>
  <c r="I138" i="6"/>
  <c r="D47" i="1" s="1"/>
  <c r="I38" i="6"/>
  <c r="D15" i="1" s="1"/>
  <c r="I134" i="6"/>
  <c r="D62" i="1" s="1"/>
  <c r="I112" i="6"/>
  <c r="D46" i="1" s="1"/>
  <c r="I81" i="6"/>
  <c r="D14" i="1" s="1"/>
  <c r="I117" i="6"/>
  <c r="D133" i="1" s="1"/>
  <c r="I57" i="6"/>
  <c r="D99" i="1" s="1"/>
  <c r="I20" i="6"/>
  <c r="D129" i="1" s="1"/>
  <c r="I55" i="6"/>
  <c r="D93" i="1" s="1"/>
  <c r="I34" i="6"/>
  <c r="D78" i="1" s="1"/>
  <c r="I158" i="6"/>
  <c r="D141" i="1" s="1"/>
  <c r="I9" i="6"/>
  <c r="D109" i="1" s="1"/>
  <c r="I124" i="6"/>
  <c r="D77" i="1" s="1"/>
  <c r="I72" i="6"/>
  <c r="D29" i="1" s="1"/>
  <c r="I29" i="1" s="1"/>
  <c r="I78" i="6"/>
  <c r="D142" i="1" s="1"/>
  <c r="I142" i="1" s="1"/>
  <c r="I97" i="6"/>
  <c r="D157" i="1" s="1"/>
  <c r="I106" i="6"/>
  <c r="D61" i="1" s="1"/>
  <c r="I110" i="6"/>
  <c r="D140" i="1" s="1"/>
  <c r="I92" i="6"/>
  <c r="D124" i="1" s="1"/>
  <c r="I13" i="6"/>
  <c r="D108" i="1" s="1"/>
  <c r="I139" i="6"/>
  <c r="D92" i="1" s="1"/>
  <c r="I127" i="6"/>
  <c r="D60" i="1" s="1"/>
  <c r="I65" i="6"/>
  <c r="D44" i="1" s="1"/>
  <c r="I99" i="6"/>
  <c r="D28" i="1" s="1"/>
  <c r="I28" i="1" s="1"/>
  <c r="I52" i="6"/>
  <c r="D12" i="1" s="1"/>
  <c r="I114" i="6"/>
  <c r="D145" i="1" s="1"/>
  <c r="I83" i="6"/>
  <c r="D64" i="1" s="1"/>
  <c r="I29" i="6"/>
  <c r="D16" i="1" s="1"/>
  <c r="I8" i="6"/>
  <c r="D146" i="1" s="1"/>
  <c r="I22" i="6"/>
  <c r="D25" i="1" s="1"/>
  <c r="I132" i="6"/>
  <c r="D8" i="1" s="1"/>
  <c r="I148" i="6"/>
  <c r="D88" i="1" s="1"/>
  <c r="I96" i="6"/>
  <c r="D151" i="1" s="1"/>
  <c r="I155" i="6"/>
  <c r="D87" i="1" s="1"/>
  <c r="I87" i="1" s="1"/>
  <c r="I5" i="6"/>
  <c r="D71" i="1" s="1"/>
  <c r="I39" i="6"/>
  <c r="D7" i="1" s="1"/>
  <c r="I161" i="6"/>
  <c r="D95" i="1" s="1"/>
  <c r="I36" i="6"/>
  <c r="D106" i="1" s="1"/>
  <c r="I68" i="6"/>
  <c r="D150" i="1" s="1"/>
  <c r="I140" i="6"/>
  <c r="D118" i="1" s="1"/>
  <c r="I51" i="6"/>
  <c r="D86" i="1" s="1"/>
  <c r="I24" i="6"/>
  <c r="D37" i="1" s="1"/>
  <c r="I53" i="6"/>
  <c r="D21" i="1" s="1"/>
  <c r="I42" i="6"/>
  <c r="D5" i="1" s="1"/>
  <c r="I45" i="6"/>
  <c r="D148" i="1" s="1"/>
  <c r="I10" i="1"/>
  <c r="I120" i="1"/>
  <c r="I152" i="1"/>
  <c r="I156" i="13"/>
  <c r="I97" i="13"/>
  <c r="I152" i="13"/>
  <c r="I162" i="13"/>
  <c r="I132" i="13"/>
  <c r="I109" i="13"/>
  <c r="I119" i="13"/>
  <c r="I118" i="13"/>
  <c r="I35" i="13"/>
  <c r="I10" i="13"/>
  <c r="I62" i="13"/>
  <c r="I150" i="13"/>
  <c r="I122" i="13"/>
  <c r="I129" i="13"/>
  <c r="I9" i="13"/>
  <c r="I73" i="13"/>
  <c r="I34" i="13"/>
  <c r="I88" i="13"/>
  <c r="I131" i="13"/>
  <c r="I111" i="13"/>
  <c r="I18" i="13"/>
  <c r="I72" i="13"/>
  <c r="I91" i="13"/>
  <c r="I85" i="13"/>
  <c r="I92" i="13"/>
  <c r="I151" i="13"/>
  <c r="I107" i="13"/>
  <c r="I27" i="13"/>
  <c r="I21" i="13"/>
  <c r="I13" i="13"/>
  <c r="I120" i="13"/>
  <c r="I51" i="13"/>
  <c r="I76" i="13"/>
  <c r="I125" i="13"/>
  <c r="I112" i="13"/>
  <c r="I142" i="13"/>
  <c r="I11" i="13"/>
  <c r="I75" i="13"/>
  <c r="I96" i="13"/>
  <c r="I74" i="13"/>
  <c r="I55" i="13"/>
  <c r="I117" i="13"/>
  <c r="I25" i="13"/>
  <c r="I144" i="13"/>
  <c r="I126" i="13"/>
  <c r="I140" i="13"/>
  <c r="I33" i="13"/>
  <c r="I157" i="13"/>
  <c r="I105" i="13"/>
  <c r="I22" i="13"/>
  <c r="I141" i="13"/>
  <c r="I154" i="13"/>
  <c r="I148" i="13"/>
  <c r="I36" i="13"/>
  <c r="I26" i="13"/>
  <c r="I20" i="13"/>
  <c r="I12" i="13"/>
  <c r="I64" i="13"/>
  <c r="I42" i="13"/>
  <c r="I110" i="13"/>
  <c r="I63" i="13"/>
  <c r="I50" i="13"/>
  <c r="I86" i="13"/>
  <c r="I100" i="13"/>
  <c r="I49" i="13"/>
  <c r="I149" i="13"/>
  <c r="I158" i="13"/>
  <c r="I19" i="13"/>
  <c r="I160" i="13"/>
  <c r="I114" i="13"/>
  <c r="I54" i="13"/>
  <c r="I41" i="13"/>
  <c r="I116" i="13"/>
  <c r="I84" i="13"/>
  <c r="I159" i="13"/>
  <c r="I94" i="13"/>
  <c r="I137" i="13"/>
  <c r="I40" i="13"/>
  <c r="I59" i="13"/>
  <c r="I121" i="13"/>
  <c r="I133" i="13"/>
  <c r="I23" i="13"/>
  <c r="I70" i="13"/>
  <c r="I130" i="13"/>
  <c r="I71" i="13"/>
  <c r="I147" i="13"/>
  <c r="I138" i="13"/>
  <c r="I89" i="13"/>
  <c r="I78" i="13"/>
  <c r="I127" i="13"/>
  <c r="I106" i="13"/>
  <c r="I30" i="13"/>
  <c r="I46" i="13"/>
  <c r="I56" i="13"/>
  <c r="I155" i="13"/>
  <c r="I15" i="13"/>
  <c r="I104" i="13"/>
  <c r="I44" i="13"/>
  <c r="I38" i="13"/>
  <c r="I67" i="13"/>
  <c r="I39" i="13"/>
  <c r="I124" i="13"/>
  <c r="I68" i="13"/>
  <c r="I17" i="13"/>
  <c r="I31" i="13"/>
  <c r="I47" i="13"/>
  <c r="I57" i="13"/>
  <c r="I80" i="13"/>
  <c r="I161" i="13"/>
  <c r="I101" i="13"/>
  <c r="I53" i="13"/>
  <c r="I40" i="7"/>
  <c r="I87" i="7"/>
  <c r="I161" i="7"/>
  <c r="F159" i="1" s="1"/>
  <c r="I132" i="7"/>
  <c r="I114" i="7"/>
  <c r="I104" i="7"/>
  <c r="I50" i="7"/>
  <c r="I9" i="7"/>
  <c r="I151" i="7"/>
  <c r="I108" i="7"/>
  <c r="I46" i="7"/>
  <c r="I117" i="7"/>
  <c r="I65" i="7"/>
  <c r="I24" i="7"/>
  <c r="I18" i="7"/>
  <c r="I42" i="7"/>
  <c r="I64" i="7"/>
  <c r="I13" i="7"/>
  <c r="R3" i="7"/>
  <c r="I100" i="7"/>
  <c r="I137" i="7"/>
  <c r="I116" i="7"/>
  <c r="I79" i="7"/>
  <c r="I69" i="7"/>
  <c r="I83" i="7"/>
  <c r="I12" i="7"/>
  <c r="I126" i="7"/>
  <c r="I124" i="7"/>
  <c r="I146" i="7"/>
  <c r="I78" i="7"/>
  <c r="I35" i="7"/>
  <c r="I47" i="7"/>
  <c r="I143" i="7"/>
  <c r="I107" i="7"/>
  <c r="I61" i="7"/>
  <c r="I15" i="7"/>
  <c r="I93" i="8"/>
  <c r="I85" i="8"/>
  <c r="I162" i="8"/>
  <c r="I99" i="8"/>
  <c r="I98" i="8"/>
  <c r="R2" i="8"/>
  <c r="I23" i="8"/>
  <c r="I34" i="8"/>
  <c r="I17" i="8"/>
  <c r="I86" i="8"/>
  <c r="I118" i="8"/>
  <c r="I134" i="8"/>
  <c r="I97" i="8"/>
  <c r="I131" i="8"/>
  <c r="I45" i="8"/>
  <c r="I80" i="8"/>
  <c r="I92" i="8"/>
  <c r="I126" i="8"/>
  <c r="I105" i="8"/>
  <c r="I41" i="8"/>
  <c r="I66" i="8"/>
  <c r="I122" i="8"/>
  <c r="I156" i="8"/>
  <c r="I29" i="8"/>
  <c r="I26" i="8"/>
  <c r="I90" i="8"/>
  <c r="I140" i="8"/>
  <c r="I21" i="8"/>
  <c r="I88" i="8"/>
  <c r="I81" i="8"/>
  <c r="I5" i="8"/>
  <c r="I19" i="8"/>
  <c r="I11" i="8"/>
  <c r="I113" i="8"/>
  <c r="I123" i="8"/>
  <c r="I102" i="8"/>
  <c r="I63" i="8"/>
  <c r="I161" i="8"/>
  <c r="I137" i="8"/>
  <c r="I62" i="8"/>
  <c r="I151" i="8"/>
  <c r="I119" i="8"/>
  <c r="I57" i="8"/>
  <c r="I59" i="8"/>
  <c r="I24" i="8"/>
  <c r="I114" i="8"/>
  <c r="I60" i="8"/>
  <c r="I61" i="8"/>
  <c r="I144" i="8"/>
  <c r="I132" i="8"/>
  <c r="I147" i="8"/>
  <c r="I77" i="8"/>
  <c r="I32" i="8"/>
  <c r="I143" i="8"/>
  <c r="I6" i="8"/>
  <c r="I120" i="8"/>
  <c r="I16" i="8"/>
  <c r="I18" i="8"/>
  <c r="I146" i="8"/>
  <c r="I106" i="8"/>
  <c r="I44" i="8"/>
  <c r="I115" i="8"/>
  <c r="I53" i="8"/>
  <c r="I58" i="8"/>
  <c r="I91" i="8"/>
  <c r="I158" i="8"/>
  <c r="I72" i="8"/>
  <c r="I22" i="8"/>
  <c r="I40" i="8"/>
  <c r="I87" i="8"/>
  <c r="I121" i="8"/>
  <c r="I141" i="8"/>
  <c r="I142" i="8"/>
  <c r="I112" i="8"/>
  <c r="I56" i="8"/>
  <c r="I116" i="8"/>
  <c r="I25" i="8"/>
  <c r="I50" i="8"/>
  <c r="I79" i="8"/>
  <c r="I111" i="8"/>
  <c r="I39" i="8"/>
  <c r="I125" i="8"/>
  <c r="I31" i="8"/>
  <c r="I157" i="8"/>
  <c r="I130" i="8"/>
  <c r="I64" i="8"/>
  <c r="I104" i="8"/>
  <c r="I84" i="8"/>
  <c r="I47" i="8"/>
  <c r="I70" i="8"/>
  <c r="I159" i="8"/>
  <c r="I69" i="8"/>
  <c r="I42" i="8"/>
  <c r="I67" i="8"/>
  <c r="I110" i="8"/>
  <c r="I76" i="8"/>
  <c r="I46" i="8"/>
  <c r="I8" i="8"/>
  <c r="I149" i="8"/>
  <c r="I27" i="8"/>
  <c r="I150" i="7"/>
  <c r="I53" i="7"/>
  <c r="I133" i="7"/>
  <c r="I59" i="7"/>
  <c r="I105" i="7"/>
  <c r="I33" i="7"/>
  <c r="I25" i="7"/>
  <c r="I91" i="7"/>
  <c r="I21" i="7"/>
  <c r="I76" i="7"/>
  <c r="I26" i="7"/>
  <c r="I39" i="7"/>
  <c r="I27" i="7"/>
  <c r="I90" i="7"/>
  <c r="I145" i="7"/>
  <c r="I119" i="7"/>
  <c r="I28" i="7"/>
  <c r="I31" i="7"/>
  <c r="I154" i="7"/>
  <c r="I98" i="7"/>
  <c r="I45" i="7"/>
  <c r="I131" i="7"/>
  <c r="I36" i="7"/>
  <c r="I121" i="7"/>
  <c r="I72" i="7"/>
  <c r="I4" i="7"/>
  <c r="I6" i="7"/>
  <c r="I92" i="7"/>
  <c r="I52" i="7"/>
  <c r="I84" i="7"/>
  <c r="I122" i="7"/>
  <c r="I142" i="7"/>
  <c r="I10" i="7"/>
  <c r="I20" i="7"/>
  <c r="I49" i="7"/>
  <c r="I158" i="7"/>
  <c r="I63" i="7"/>
  <c r="I101" i="7"/>
  <c r="I67" i="7"/>
  <c r="I16" i="7"/>
  <c r="I129" i="7"/>
  <c r="I152" i="7"/>
  <c r="I44" i="7"/>
  <c r="I73" i="7"/>
  <c r="I123" i="7"/>
  <c r="I77" i="7"/>
  <c r="I5" i="7"/>
  <c r="I8" i="7"/>
  <c r="I22" i="7"/>
  <c r="I157" i="7"/>
  <c r="I23" i="7"/>
  <c r="I109" i="7"/>
  <c r="I110" i="7"/>
  <c r="I57" i="7"/>
  <c r="I159" i="7"/>
  <c r="F49" i="1" s="1"/>
  <c r="I11" i="7"/>
  <c r="I141" i="7"/>
  <c r="I56" i="7"/>
  <c r="I81" i="7"/>
  <c r="I128" i="7"/>
  <c r="I102" i="7"/>
  <c r="I95" i="7"/>
  <c r="I34" i="7"/>
  <c r="I111" i="7"/>
  <c r="I88" i="7"/>
  <c r="I99" i="7"/>
  <c r="I112" i="7"/>
  <c r="I94" i="7"/>
  <c r="I138" i="7"/>
  <c r="I7" i="7"/>
  <c r="I80" i="7"/>
  <c r="I71" i="7"/>
  <c r="I147" i="7"/>
  <c r="I85" i="7"/>
  <c r="I135" i="7"/>
  <c r="I106" i="7"/>
  <c r="I103" i="7"/>
  <c r="I62" i="7"/>
  <c r="I153" i="7"/>
  <c r="R2" i="7"/>
  <c r="E69" i="1" l="1"/>
  <c r="E4" i="1"/>
  <c r="E8" i="1"/>
  <c r="E41" i="1"/>
  <c r="E75" i="1"/>
  <c r="E124" i="1"/>
  <c r="E21" i="1"/>
  <c r="E49" i="1"/>
  <c r="E107" i="1"/>
  <c r="I107" i="1" s="1"/>
  <c r="E12" i="1"/>
  <c r="I12" i="1" s="1"/>
  <c r="E131" i="1"/>
  <c r="I131" i="1" s="1"/>
  <c r="E143" i="1"/>
  <c r="E134" i="1"/>
  <c r="E32" i="1"/>
  <c r="E79" i="1"/>
  <c r="I79" i="1" s="1"/>
  <c r="E30" i="1"/>
  <c r="E9" i="1"/>
  <c r="E58" i="1"/>
  <c r="E2" i="1"/>
  <c r="E66" i="1"/>
  <c r="I66" i="1" s="1"/>
  <c r="E44" i="1"/>
  <c r="E151" i="1"/>
  <c r="E27" i="1"/>
  <c r="E117" i="1"/>
  <c r="E60" i="1"/>
  <c r="E98" i="1"/>
  <c r="I98" i="1" s="1"/>
  <c r="E6" i="1"/>
  <c r="I6" i="1" s="1"/>
  <c r="E57" i="1"/>
  <c r="E129" i="1"/>
  <c r="E36" i="1"/>
  <c r="E149" i="1"/>
  <c r="E56" i="1"/>
  <c r="I56" i="1" s="1"/>
  <c r="E40" i="1"/>
  <c r="E25" i="1"/>
  <c r="E108" i="1"/>
  <c r="E53" i="1"/>
  <c r="E156" i="1"/>
  <c r="E67" i="1"/>
  <c r="E22" i="1"/>
  <c r="E77" i="1"/>
  <c r="I77" i="1" s="1"/>
  <c r="E139" i="1"/>
  <c r="I139" i="1" s="1"/>
  <c r="E153" i="1"/>
  <c r="I153" i="1" s="1"/>
  <c r="E61" i="1"/>
  <c r="E37" i="1"/>
  <c r="E90" i="1"/>
  <c r="E121" i="1"/>
  <c r="E157" i="1"/>
  <c r="I157" i="1" s="1"/>
  <c r="E31" i="1"/>
  <c r="I31" i="1" s="1"/>
  <c r="E14" i="1"/>
  <c r="E94" i="1"/>
  <c r="E110" i="1"/>
  <c r="E135" i="1"/>
  <c r="E106" i="1"/>
  <c r="E140" i="1"/>
  <c r="E26" i="1"/>
  <c r="E55" i="1"/>
  <c r="E115" i="1"/>
  <c r="I115" i="1" s="1"/>
  <c r="E147" i="1"/>
  <c r="I147" i="1" s="1"/>
  <c r="E118" i="1"/>
  <c r="I118" i="1" s="1"/>
  <c r="E102" i="1"/>
  <c r="E114" i="1"/>
  <c r="E95" i="1"/>
  <c r="E47" i="1"/>
  <c r="I47" i="1" s="1"/>
  <c r="E89" i="1"/>
  <c r="E76" i="1"/>
  <c r="E43" i="1"/>
  <c r="E133" i="1"/>
  <c r="E105" i="1"/>
  <c r="E137" i="1"/>
  <c r="I137" i="1" s="1"/>
  <c r="E136" i="1"/>
  <c r="I136" i="1" s="1"/>
  <c r="E132" i="1"/>
  <c r="E111" i="1"/>
  <c r="E19" i="1"/>
  <c r="I19" i="1" s="1"/>
  <c r="E80" i="1"/>
  <c r="I80" i="1" s="1"/>
  <c r="I23" i="1"/>
  <c r="E101" i="1"/>
  <c r="E68" i="1"/>
  <c r="I68" i="1" s="1"/>
  <c r="E42" i="1"/>
  <c r="I42" i="1" s="1"/>
  <c r="E116" i="1"/>
  <c r="E155" i="1"/>
  <c r="E128" i="1"/>
  <c r="E112" i="1"/>
  <c r="E59" i="1"/>
  <c r="E138" i="1"/>
  <c r="I138" i="1" s="1"/>
  <c r="E51" i="1"/>
  <c r="E46" i="1"/>
  <c r="I46" i="1" s="1"/>
  <c r="E84" i="1"/>
  <c r="E122" i="1"/>
  <c r="E54" i="1"/>
  <c r="E39" i="1"/>
  <c r="E85" i="1"/>
  <c r="E78" i="1"/>
  <c r="E100" i="1"/>
  <c r="E62" i="1"/>
  <c r="I62" i="1" s="1"/>
  <c r="E141" i="1"/>
  <c r="E104" i="1"/>
  <c r="E65" i="1"/>
  <c r="E52" i="1"/>
  <c r="I52" i="1" s="1"/>
  <c r="E70" i="1"/>
  <c r="E38" i="1"/>
  <c r="E74" i="1"/>
  <c r="E82" i="1"/>
  <c r="I82" i="1" s="1"/>
  <c r="E148" i="1"/>
  <c r="I26" i="1"/>
  <c r="E154" i="1"/>
  <c r="E103" i="1"/>
  <c r="E92" i="1"/>
  <c r="E16" i="1"/>
  <c r="I16" i="1" s="1"/>
  <c r="E159" i="1"/>
  <c r="E96" i="1"/>
  <c r="E109" i="1"/>
  <c r="I109" i="1" s="1"/>
  <c r="E11" i="1"/>
  <c r="I11" i="1" s="1"/>
  <c r="I119" i="1"/>
  <c r="I58" i="1"/>
  <c r="E15" i="1"/>
  <c r="E3" i="1"/>
  <c r="E146" i="1"/>
  <c r="E72" i="1"/>
  <c r="E17" i="1"/>
  <c r="I17" i="1" s="1"/>
  <c r="E18" i="1"/>
  <c r="E35" i="1"/>
  <c r="E126" i="1"/>
  <c r="E113" i="1"/>
  <c r="I33" i="1"/>
  <c r="I88" i="1"/>
  <c r="E45" i="1"/>
  <c r="E13" i="1"/>
  <c r="I13" i="1" s="1"/>
  <c r="E93" i="1"/>
  <c r="I93" i="1" s="1"/>
  <c r="E73" i="1"/>
  <c r="E7" i="1"/>
  <c r="E24" i="1"/>
  <c r="E123" i="1"/>
  <c r="E145" i="1"/>
  <c r="I145" i="1" s="1"/>
  <c r="E130" i="1"/>
  <c r="I130" i="1" s="1"/>
  <c r="E20" i="1"/>
  <c r="E88" i="1"/>
  <c r="E86" i="1"/>
  <c r="E125" i="1"/>
  <c r="E91" i="1"/>
  <c r="E71" i="1"/>
  <c r="I71" i="1" s="1"/>
  <c r="E144" i="1"/>
  <c r="E99" i="1"/>
  <c r="I99" i="1" s="1"/>
  <c r="E127" i="1"/>
  <c r="I127" i="1" s="1"/>
  <c r="E5" i="1"/>
  <c r="E23" i="1"/>
  <c r="E34" i="1"/>
  <c r="E50" i="1"/>
  <c r="I50" i="1" s="1"/>
  <c r="E150" i="1"/>
  <c r="E64" i="1"/>
  <c r="I64" i="1" s="1"/>
  <c r="I8" i="1"/>
  <c r="I73" i="1"/>
  <c r="I40" i="1"/>
  <c r="I5" i="1"/>
  <c r="I75" i="1"/>
  <c r="I60" i="1"/>
  <c r="I59" i="1"/>
  <c r="I76" i="1"/>
  <c r="I108" i="1"/>
  <c r="I22" i="1"/>
  <c r="I21" i="1"/>
  <c r="I160" i="1"/>
  <c r="I112" i="1"/>
  <c r="I9" i="1"/>
  <c r="I14" i="1"/>
  <c r="I2" i="1"/>
  <c r="I44" i="1"/>
  <c r="I117" i="1"/>
  <c r="I94" i="1"/>
  <c r="H43" i="6"/>
  <c r="H158" i="6"/>
  <c r="H132" i="6"/>
  <c r="H145" i="6"/>
  <c r="H81" i="6"/>
  <c r="H90" i="6"/>
  <c r="H110" i="6"/>
  <c r="H66" i="6"/>
  <c r="H58" i="6"/>
  <c r="H35" i="6"/>
  <c r="H103" i="6"/>
  <c r="H84" i="6"/>
  <c r="H75" i="6"/>
  <c r="H128" i="6"/>
  <c r="H148" i="6"/>
  <c r="H95" i="6"/>
  <c r="H157" i="6"/>
  <c r="H122" i="6"/>
  <c r="H8" i="6"/>
  <c r="H33" i="6"/>
  <c r="H113" i="6"/>
  <c r="H42" i="6"/>
  <c r="H121" i="6"/>
  <c r="H12" i="6"/>
  <c r="H27" i="6"/>
  <c r="H79" i="6"/>
  <c r="H136" i="6"/>
  <c r="H62" i="6"/>
  <c r="H159" i="6"/>
  <c r="H125" i="6"/>
  <c r="H71" i="6"/>
  <c r="H24" i="6"/>
  <c r="H46" i="6"/>
  <c r="H17" i="6"/>
  <c r="H26" i="6"/>
  <c r="H78" i="6"/>
  <c r="H47" i="6"/>
  <c r="H107" i="6"/>
  <c r="H109" i="6"/>
  <c r="H60" i="6"/>
  <c r="H137" i="6"/>
  <c r="H155" i="6"/>
  <c r="H150" i="6"/>
  <c r="H119" i="6"/>
  <c r="H40" i="6"/>
  <c r="H29" i="6"/>
  <c r="H144" i="6"/>
  <c r="H9" i="6"/>
  <c r="H147" i="6"/>
  <c r="H44" i="6"/>
  <c r="H59" i="6"/>
  <c r="H129" i="6"/>
  <c r="H156" i="6"/>
  <c r="H143" i="6"/>
  <c r="H70" i="6"/>
  <c r="H96" i="6"/>
  <c r="H112" i="6"/>
  <c r="H38" i="6"/>
  <c r="H19" i="6"/>
  <c r="H28" i="6"/>
  <c r="H160" i="6"/>
  <c r="H162" i="6"/>
  <c r="H154" i="6"/>
  <c r="H30" i="6"/>
  <c r="H77" i="6"/>
  <c r="H97" i="6"/>
  <c r="H53" i="6"/>
  <c r="H111" i="6"/>
  <c r="H101" i="6"/>
  <c r="H25" i="6"/>
  <c r="H54" i="6"/>
  <c r="H146" i="6"/>
  <c r="H135" i="6"/>
  <c r="H153" i="6"/>
  <c r="H15" i="6"/>
  <c r="H39" i="6"/>
  <c r="H4" i="6"/>
  <c r="H142" i="6"/>
  <c r="H57" i="6"/>
  <c r="H83" i="6"/>
  <c r="H5" i="6"/>
  <c r="H16" i="6"/>
  <c r="L14" i="6"/>
  <c r="H36" i="6"/>
  <c r="H115" i="6"/>
  <c r="H86" i="6"/>
  <c r="H138" i="6"/>
  <c r="H149" i="6"/>
  <c r="H22" i="6"/>
  <c r="H120" i="6"/>
  <c r="H151" i="6"/>
  <c r="H116" i="6"/>
  <c r="H67" i="6"/>
  <c r="H108" i="6"/>
  <c r="H74" i="6"/>
  <c r="H68" i="6"/>
  <c r="H72" i="6"/>
  <c r="H102" i="6"/>
  <c r="H50" i="6"/>
  <c r="H104" i="6"/>
  <c r="H134" i="6"/>
  <c r="H80" i="6"/>
  <c r="H131" i="6"/>
  <c r="H118" i="6"/>
  <c r="H21" i="6"/>
  <c r="H91" i="6"/>
  <c r="H141" i="6"/>
  <c r="H61" i="6"/>
  <c r="H117" i="6"/>
  <c r="H123" i="6"/>
  <c r="H65" i="6"/>
  <c r="H98" i="6"/>
  <c r="L15" i="6"/>
  <c r="H126" i="6"/>
  <c r="H82" i="6"/>
  <c r="H161" i="6"/>
  <c r="H14" i="6"/>
  <c r="H41" i="6"/>
  <c r="H92" i="6"/>
  <c r="H52" i="6"/>
  <c r="H124" i="6"/>
  <c r="H37" i="6"/>
  <c r="H89" i="6"/>
  <c r="H69" i="6"/>
  <c r="H32" i="6"/>
  <c r="H31" i="6"/>
  <c r="H64" i="6"/>
  <c r="H93" i="6"/>
  <c r="H88" i="6"/>
  <c r="H152" i="6"/>
  <c r="H94" i="6"/>
  <c r="H20" i="6"/>
  <c r="H76" i="6"/>
  <c r="H127" i="6"/>
  <c r="H56" i="6"/>
  <c r="H48" i="6"/>
  <c r="H140" i="6"/>
  <c r="H99" i="6"/>
  <c r="H51" i="6"/>
  <c r="H87" i="6"/>
  <c r="H105" i="6"/>
  <c r="H10" i="6"/>
  <c r="H13" i="6"/>
  <c r="H106" i="6"/>
  <c r="H73" i="6"/>
  <c r="H133" i="6"/>
  <c r="H34" i="6"/>
  <c r="H114" i="6"/>
  <c r="H63" i="6"/>
  <c r="H49" i="6"/>
  <c r="H100" i="6"/>
  <c r="H23" i="6"/>
  <c r="H11" i="6"/>
  <c r="H6" i="6"/>
  <c r="H45" i="6"/>
  <c r="H85" i="6"/>
  <c r="H18" i="6"/>
  <c r="H7" i="6"/>
  <c r="H130" i="6"/>
  <c r="H55" i="6"/>
  <c r="H139" i="6"/>
  <c r="H151" i="13"/>
  <c r="H72" i="13"/>
  <c r="H9" i="13"/>
  <c r="H121" i="13"/>
  <c r="H32" i="13"/>
  <c r="H155" i="13"/>
  <c r="H137" i="13"/>
  <c r="H20" i="13"/>
  <c r="H80" i="13"/>
  <c r="H53" i="13"/>
  <c r="H120" i="13"/>
  <c r="H21" i="13"/>
  <c r="H46" i="13"/>
  <c r="H30" i="13"/>
  <c r="H57" i="13"/>
  <c r="H106" i="13"/>
  <c r="H47" i="13"/>
  <c r="H43" i="13"/>
  <c r="H73" i="13"/>
  <c r="H5" i="13"/>
  <c r="H59" i="13"/>
  <c r="H104" i="13"/>
  <c r="H116" i="13"/>
  <c r="H55" i="13"/>
  <c r="H144" i="13"/>
  <c r="H138" i="13"/>
  <c r="H146" i="13"/>
  <c r="H56" i="13"/>
  <c r="H133" i="13"/>
  <c r="H114" i="13"/>
  <c r="H103" i="13"/>
  <c r="H54" i="13"/>
  <c r="H16" i="13"/>
  <c r="H95" i="13"/>
  <c r="H85" i="13"/>
  <c r="H129" i="13"/>
  <c r="H125" i="13"/>
  <c r="H102" i="13"/>
  <c r="H44" i="13"/>
  <c r="H69" i="13"/>
  <c r="H150" i="13"/>
  <c r="H100" i="13"/>
  <c r="H117" i="13"/>
  <c r="H18" i="13"/>
  <c r="H128" i="13"/>
  <c r="H157" i="13"/>
  <c r="H152" i="13"/>
  <c r="H140" i="13"/>
  <c r="H35" i="13"/>
  <c r="H48" i="13"/>
  <c r="H91" i="13"/>
  <c r="H131" i="13"/>
  <c r="H122" i="13"/>
  <c r="H37" i="13"/>
  <c r="H8" i="13"/>
  <c r="H34" i="13"/>
  <c r="H145" i="13"/>
  <c r="H101" i="13"/>
  <c r="H143" i="13"/>
  <c r="H65" i="13"/>
  <c r="L15" i="13"/>
  <c r="H93" i="13"/>
  <c r="H42" i="13"/>
  <c r="H148" i="13"/>
  <c r="H153" i="13"/>
  <c r="H14" i="13"/>
  <c r="H127" i="13"/>
  <c r="H97" i="13"/>
  <c r="H154" i="13"/>
  <c r="H70" i="13"/>
  <c r="H134" i="13"/>
  <c r="H111" i="13"/>
  <c r="H126" i="13"/>
  <c r="H45" i="13"/>
  <c r="H26" i="13"/>
  <c r="H119" i="13"/>
  <c r="H6" i="13"/>
  <c r="H79" i="13"/>
  <c r="H83" i="13"/>
  <c r="H159" i="13"/>
  <c r="H58" i="13"/>
  <c r="H81" i="13"/>
  <c r="H28" i="13"/>
  <c r="H41" i="13"/>
  <c r="H19" i="13"/>
  <c r="H24" i="13"/>
  <c r="H78" i="13"/>
  <c r="H98" i="13"/>
  <c r="H92" i="13"/>
  <c r="H61" i="13"/>
  <c r="H113" i="13"/>
  <c r="H67" i="13"/>
  <c r="H17" i="13"/>
  <c r="H105" i="13"/>
  <c r="H110" i="13"/>
  <c r="H38" i="13"/>
  <c r="H88" i="13"/>
  <c r="H66" i="13"/>
  <c r="H25" i="13"/>
  <c r="H4" i="13"/>
  <c r="H13" i="13"/>
  <c r="H142" i="13"/>
  <c r="H108" i="13"/>
  <c r="H50" i="13"/>
  <c r="H162" i="13"/>
  <c r="H123" i="13"/>
  <c r="H62" i="13"/>
  <c r="H84" i="13"/>
  <c r="H23" i="13"/>
  <c r="H75" i="13"/>
  <c r="H36" i="13"/>
  <c r="H71" i="13"/>
  <c r="H15" i="13"/>
  <c r="H51" i="13"/>
  <c r="H130" i="13"/>
  <c r="H89" i="13"/>
  <c r="H135" i="13"/>
  <c r="H160" i="13"/>
  <c r="H96" i="13"/>
  <c r="H7" i="13"/>
  <c r="H86" i="13"/>
  <c r="H107" i="13"/>
  <c r="H77" i="13"/>
  <c r="H94" i="13"/>
  <c r="H76" i="13"/>
  <c r="H27" i="13"/>
  <c r="H33" i="13"/>
  <c r="H112" i="13"/>
  <c r="H158" i="13"/>
  <c r="H11" i="13"/>
  <c r="H52" i="13"/>
  <c r="H139" i="13"/>
  <c r="H124" i="13"/>
  <c r="H82" i="13"/>
  <c r="H68" i="13"/>
  <c r="H63" i="13"/>
  <c r="L14" i="13"/>
  <c r="H31" i="13"/>
  <c r="H29" i="13"/>
  <c r="H132" i="13"/>
  <c r="H22" i="13"/>
  <c r="H39" i="13"/>
  <c r="H40" i="13"/>
  <c r="H60" i="13"/>
  <c r="H99" i="13"/>
  <c r="H147" i="13"/>
  <c r="H64" i="13"/>
  <c r="H10" i="13"/>
  <c r="H90" i="13"/>
  <c r="H87" i="13"/>
  <c r="H12" i="13"/>
  <c r="H161" i="13"/>
  <c r="H141" i="13"/>
  <c r="H156" i="13"/>
  <c r="H49" i="13"/>
  <c r="H136" i="13"/>
  <c r="H118" i="13"/>
  <c r="H109" i="13"/>
  <c r="H115" i="13"/>
  <c r="H149" i="13"/>
  <c r="H74" i="13"/>
  <c r="H74" i="7"/>
  <c r="H26" i="7"/>
  <c r="H142" i="7"/>
  <c r="H8" i="7"/>
  <c r="H101" i="7"/>
  <c r="H107" i="8"/>
  <c r="H16" i="8"/>
  <c r="H110" i="8"/>
  <c r="H60" i="8"/>
  <c r="H14" i="8"/>
  <c r="H10" i="8"/>
  <c r="H98" i="8"/>
  <c r="H27" i="8"/>
  <c r="L15" i="8"/>
  <c r="H19" i="8"/>
  <c r="H12" i="8"/>
  <c r="H38" i="8"/>
  <c r="H141" i="8"/>
  <c r="H42" i="8"/>
  <c r="H54" i="8"/>
  <c r="H46" i="8"/>
  <c r="H151" i="8"/>
  <c r="H134" i="8"/>
  <c r="H13" i="8"/>
  <c r="H138" i="8"/>
  <c r="H78" i="8"/>
  <c r="H47" i="8"/>
  <c r="H160" i="8"/>
  <c r="H22" i="8"/>
  <c r="H44" i="8"/>
  <c r="H9" i="8"/>
  <c r="H33" i="8"/>
  <c r="H128" i="8"/>
  <c r="H17" i="8"/>
  <c r="H72" i="8"/>
  <c r="H149" i="8"/>
  <c r="H118" i="8"/>
  <c r="H69" i="8"/>
  <c r="H41" i="8"/>
  <c r="H6" i="8"/>
  <c r="H122" i="8"/>
  <c r="H49" i="8"/>
  <c r="H157" i="8"/>
  <c r="H90" i="8"/>
  <c r="H59" i="8"/>
  <c r="H147" i="8"/>
  <c r="H153" i="8"/>
  <c r="H145" i="8"/>
  <c r="H104" i="8"/>
  <c r="H71" i="8"/>
  <c r="H25" i="8"/>
  <c r="H101" i="8"/>
  <c r="H112" i="8"/>
  <c r="H130" i="8"/>
  <c r="L14" i="8"/>
  <c r="H91" i="8"/>
  <c r="H61" i="8"/>
  <c r="H120" i="8"/>
  <c r="H121" i="8"/>
  <c r="H55" i="8"/>
  <c r="H119" i="8"/>
  <c r="H103" i="8"/>
  <c r="H144" i="8"/>
  <c r="H81" i="8"/>
  <c r="H65" i="8"/>
  <c r="H139" i="8"/>
  <c r="H26" i="8"/>
  <c r="H24" i="8"/>
  <c r="H77" i="8"/>
  <c r="H109" i="8"/>
  <c r="H73" i="8"/>
  <c r="H70" i="8"/>
  <c r="H131" i="8"/>
  <c r="H5" i="8"/>
  <c r="H40" i="8"/>
  <c r="H51" i="8"/>
  <c r="H52" i="8"/>
  <c r="H62" i="8"/>
  <c r="H85" i="8"/>
  <c r="H159" i="8"/>
  <c r="H74" i="8"/>
  <c r="H76" i="8"/>
  <c r="H79" i="8"/>
  <c r="H115" i="8"/>
  <c r="H50" i="8"/>
  <c r="H123" i="8"/>
  <c r="H94" i="8"/>
  <c r="H31" i="8"/>
  <c r="H161" i="8"/>
  <c r="H100" i="8"/>
  <c r="H32" i="8"/>
  <c r="H146" i="8"/>
  <c r="H135" i="8"/>
  <c r="H8" i="8"/>
  <c r="H99" i="8"/>
  <c r="H75" i="8"/>
  <c r="H113" i="8"/>
  <c r="H127" i="8"/>
  <c r="H156" i="8"/>
  <c r="H108" i="8"/>
  <c r="H63" i="8"/>
  <c r="H143" i="8"/>
  <c r="H28" i="8"/>
  <c r="H152" i="8"/>
  <c r="H102" i="8"/>
  <c r="H92" i="8"/>
  <c r="H83" i="8"/>
  <c r="H86" i="8"/>
  <c r="H124" i="8"/>
  <c r="H132" i="8"/>
  <c r="H43" i="8"/>
  <c r="H162" i="8"/>
  <c r="H20" i="8"/>
  <c r="H117" i="8"/>
  <c r="H126" i="8"/>
  <c r="H29" i="8"/>
  <c r="H39" i="8"/>
  <c r="H68" i="8"/>
  <c r="H97" i="8"/>
  <c r="H87" i="8"/>
  <c r="H48" i="8"/>
  <c r="H136" i="8"/>
  <c r="H106" i="8"/>
  <c r="H23" i="8"/>
  <c r="H89" i="8"/>
  <c r="H37" i="8"/>
  <c r="H34" i="8"/>
  <c r="H4" i="8"/>
  <c r="H67" i="8"/>
  <c r="H21" i="8"/>
  <c r="H30" i="8"/>
  <c r="H57" i="8"/>
  <c r="H148" i="8"/>
  <c r="H137" i="8"/>
  <c r="H82" i="8"/>
  <c r="H64" i="8"/>
  <c r="H114" i="8"/>
  <c r="H15" i="8"/>
  <c r="H84" i="8"/>
  <c r="H35" i="8"/>
  <c r="H93" i="8"/>
  <c r="H140" i="8"/>
  <c r="H129" i="8"/>
  <c r="H142" i="8"/>
  <c r="H80" i="8"/>
  <c r="H154" i="8"/>
  <c r="H95" i="8"/>
  <c r="H88" i="8"/>
  <c r="H18" i="8"/>
  <c r="H66" i="8"/>
  <c r="H53" i="8"/>
  <c r="H116" i="8"/>
  <c r="H155" i="8"/>
  <c r="H158" i="8"/>
  <c r="H125" i="8"/>
  <c r="H150" i="8"/>
  <c r="H58" i="8"/>
  <c r="H56" i="8"/>
  <c r="H111" i="8"/>
  <c r="H105" i="8"/>
  <c r="H7" i="8"/>
  <c r="H36" i="8"/>
  <c r="H96" i="8"/>
  <c r="H45" i="8"/>
  <c r="H133" i="8"/>
  <c r="H11" i="8"/>
  <c r="H153" i="7"/>
  <c r="H95" i="7"/>
  <c r="H123" i="7"/>
  <c r="H81" i="7"/>
  <c r="H44" i="7"/>
  <c r="H6" i="7"/>
  <c r="H85" i="7"/>
  <c r="H122" i="7"/>
  <c r="H84" i="7"/>
  <c r="H52" i="7"/>
  <c r="H135" i="7"/>
  <c r="H4" i="7"/>
  <c r="H143" i="7"/>
  <c r="H62" i="7"/>
  <c r="H106" i="7"/>
  <c r="H89" i="7"/>
  <c r="H112" i="7"/>
  <c r="H147" i="7"/>
  <c r="H49" i="7"/>
  <c r="H5" i="7"/>
  <c r="H77" i="7"/>
  <c r="H102" i="7"/>
  <c r="H61" i="7"/>
  <c r="H151" i="7"/>
  <c r="H99" i="7"/>
  <c r="H87" i="7"/>
  <c r="H103" i="7"/>
  <c r="H73" i="7"/>
  <c r="H94" i="7"/>
  <c r="H88" i="7"/>
  <c r="H10" i="7"/>
  <c r="H59" i="7"/>
  <c r="H141" i="7"/>
  <c r="H50" i="7"/>
  <c r="H25" i="7"/>
  <c r="H98" i="7"/>
  <c r="H150" i="7"/>
  <c r="H54" i="7"/>
  <c r="H109" i="7"/>
  <c r="H19" i="7"/>
  <c r="H69" i="7"/>
  <c r="L14" i="7"/>
  <c r="H66" i="7"/>
  <c r="H78" i="7"/>
  <c r="H119" i="7"/>
  <c r="H20" i="7"/>
  <c r="H126" i="7"/>
  <c r="H129" i="7"/>
  <c r="H118" i="7"/>
  <c r="H65" i="7"/>
  <c r="H120" i="7"/>
  <c r="H42" i="7"/>
  <c r="H114" i="7"/>
  <c r="H134" i="7"/>
  <c r="H28" i="7"/>
  <c r="H136" i="7"/>
  <c r="L15" i="7"/>
  <c r="H145" i="7"/>
  <c r="H7" i="7"/>
  <c r="H18" i="7"/>
  <c r="H22" i="7"/>
  <c r="H34" i="7"/>
  <c r="H93" i="7"/>
  <c r="H68" i="7"/>
  <c r="H128" i="7"/>
  <c r="H36" i="7"/>
  <c r="H53" i="7"/>
  <c r="H100" i="7"/>
  <c r="H70" i="7"/>
  <c r="H138" i="7"/>
  <c r="H130" i="7"/>
  <c r="H29" i="7"/>
  <c r="H152" i="7"/>
  <c r="H11" i="7"/>
  <c r="H60" i="7"/>
  <c r="H155" i="7"/>
  <c r="H110" i="7"/>
  <c r="H15" i="7"/>
  <c r="H35" i="7"/>
  <c r="H131" i="7"/>
  <c r="H133" i="7"/>
  <c r="H113" i="7"/>
  <c r="H144" i="7"/>
  <c r="H67" i="7"/>
  <c r="H124" i="7"/>
  <c r="H21" i="7"/>
  <c r="H72" i="7"/>
  <c r="H48" i="7"/>
  <c r="H91" i="7"/>
  <c r="H127" i="7"/>
  <c r="H64" i="7"/>
  <c r="H97" i="7"/>
  <c r="H148" i="7"/>
  <c r="H9" i="7"/>
  <c r="H82" i="7"/>
  <c r="H57" i="7"/>
  <c r="H80" i="7"/>
  <c r="H149" i="7"/>
  <c r="H161" i="7"/>
  <c r="H16" i="7"/>
  <c r="H146" i="7"/>
  <c r="H31" i="7"/>
  <c r="H107" i="7"/>
  <c r="H115" i="7"/>
  <c r="H79" i="7"/>
  <c r="H137" i="7"/>
  <c r="H51" i="7"/>
  <c r="H37" i="7"/>
  <c r="H46" i="7"/>
  <c r="H157" i="7"/>
  <c r="H162" i="7"/>
  <c r="H132" i="7"/>
  <c r="H90" i="7"/>
  <c r="H27" i="7"/>
  <c r="H92" i="7"/>
  <c r="H13" i="7"/>
  <c r="H47" i="7"/>
  <c r="H139" i="7"/>
  <c r="H40" i="7"/>
  <c r="H140" i="7"/>
  <c r="H12" i="7"/>
  <c r="H121" i="7"/>
  <c r="H24" i="7"/>
  <c r="H71" i="7"/>
  <c r="H154" i="7"/>
  <c r="H125" i="7"/>
  <c r="H23" i="7"/>
  <c r="H86" i="7"/>
  <c r="H41" i="7"/>
  <c r="H96" i="7"/>
  <c r="H55" i="7"/>
  <c r="H43" i="7"/>
  <c r="H38" i="7"/>
  <c r="H111" i="7"/>
  <c r="H14" i="7"/>
  <c r="H104" i="7"/>
  <c r="H58" i="7"/>
  <c r="H63" i="7"/>
  <c r="H83" i="7"/>
  <c r="H39" i="7"/>
  <c r="H56" i="7"/>
  <c r="H108" i="7"/>
  <c r="H160" i="7"/>
  <c r="H76" i="7"/>
  <c r="H17" i="7"/>
  <c r="H156" i="7"/>
  <c r="H105" i="7"/>
  <c r="H45" i="7"/>
  <c r="H117" i="7"/>
  <c r="H75" i="7"/>
  <c r="H158" i="7"/>
  <c r="H116" i="7"/>
  <c r="H159" i="7"/>
  <c r="H33" i="7"/>
  <c r="H32" i="7"/>
  <c r="H30" i="7"/>
  <c r="I148" i="11"/>
  <c r="M15" i="11"/>
  <c r="I151" i="11"/>
  <c r="I35" i="11"/>
  <c r="I31" i="11"/>
  <c r="I154" i="11"/>
  <c r="I63" i="11"/>
  <c r="I17" i="11"/>
  <c r="I161" i="11"/>
  <c r="I25" i="11"/>
  <c r="I100" i="11"/>
  <c r="I95" i="11"/>
  <c r="I116" i="11"/>
  <c r="I155" i="11"/>
  <c r="I144" i="11"/>
  <c r="I7" i="11"/>
  <c r="I92" i="11"/>
  <c r="I56" i="11"/>
  <c r="I29" i="11"/>
  <c r="I79" i="11"/>
  <c r="I107" i="11"/>
  <c r="I14" i="11"/>
  <c r="I141" i="11"/>
  <c r="I152" i="11"/>
  <c r="I105" i="11"/>
  <c r="I41" i="11"/>
  <c r="I24" i="11"/>
  <c r="I129" i="11"/>
  <c r="I65" i="11"/>
  <c r="I132" i="11"/>
  <c r="I13" i="11"/>
  <c r="I21" i="11"/>
  <c r="I10" i="11"/>
  <c r="I76" i="11"/>
  <c r="I112" i="11"/>
  <c r="I75" i="11"/>
  <c r="I5" i="11"/>
  <c r="I89" i="11"/>
  <c r="I146" i="11"/>
  <c r="I160" i="11"/>
  <c r="I88" i="11"/>
  <c r="I49" i="11"/>
  <c r="I142" i="11"/>
  <c r="I114" i="11"/>
  <c r="I27" i="11"/>
  <c r="I122" i="11"/>
  <c r="I66" i="11"/>
  <c r="I42" i="11"/>
  <c r="I20" i="11"/>
  <c r="I62" i="11"/>
  <c r="I9" i="11"/>
  <c r="I22" i="11"/>
  <c r="I44" i="11"/>
  <c r="I85" i="11"/>
  <c r="I67" i="11"/>
  <c r="I143" i="11"/>
  <c r="I60" i="11"/>
  <c r="I23" i="11"/>
  <c r="I111" i="11"/>
  <c r="I162" i="11"/>
  <c r="I72" i="11"/>
  <c r="I131" i="11"/>
  <c r="I16" i="11"/>
  <c r="I54" i="11"/>
  <c r="I77" i="11"/>
  <c r="I136" i="11"/>
  <c r="I149" i="11"/>
  <c r="I108" i="11"/>
  <c r="I93" i="11"/>
  <c r="I153" i="11"/>
  <c r="I101" i="11"/>
  <c r="I80" i="11"/>
  <c r="I157" i="11"/>
  <c r="I140" i="11"/>
  <c r="I33" i="11"/>
  <c r="I90" i="11"/>
  <c r="I38" i="11"/>
  <c r="I45" i="11"/>
  <c r="I133" i="11"/>
  <c r="I119" i="11"/>
  <c r="I28" i="11"/>
  <c r="I124" i="11"/>
  <c r="I70" i="11"/>
  <c r="I125" i="11"/>
  <c r="I121" i="11"/>
  <c r="I18" i="11"/>
  <c r="I159" i="11"/>
  <c r="I98" i="11"/>
  <c r="I113" i="11"/>
  <c r="I8" i="11"/>
  <c r="I30" i="11"/>
  <c r="I15" i="11"/>
  <c r="I156" i="11"/>
  <c r="I94" i="11"/>
  <c r="I57" i="11"/>
  <c r="I139" i="11"/>
  <c r="I97" i="11"/>
  <c r="I84" i="11"/>
  <c r="I81" i="11"/>
  <c r="I39" i="11"/>
  <c r="I37" i="11"/>
  <c r="I104" i="11"/>
  <c r="I69" i="11"/>
  <c r="I147" i="11"/>
  <c r="I99" i="11"/>
  <c r="I130" i="11"/>
  <c r="I134" i="11"/>
  <c r="I40" i="11"/>
  <c r="I117" i="11"/>
  <c r="I106" i="11"/>
  <c r="I78" i="11"/>
  <c r="I138" i="11"/>
  <c r="I150" i="11"/>
  <c r="I86" i="11"/>
  <c r="I59" i="11"/>
  <c r="I34" i="11"/>
  <c r="I96" i="11"/>
  <c r="I12" i="11"/>
  <c r="I145" i="11"/>
  <c r="I36" i="11"/>
  <c r="I120" i="11"/>
  <c r="I127" i="11"/>
  <c r="I64" i="11"/>
  <c r="I158" i="11"/>
  <c r="I4" i="11"/>
  <c r="I50" i="11"/>
  <c r="I46" i="11"/>
  <c r="I55" i="11"/>
  <c r="I6" i="11"/>
  <c r="I58" i="11"/>
  <c r="I51" i="11"/>
  <c r="I73" i="11"/>
  <c r="I137" i="11"/>
  <c r="I103" i="11"/>
  <c r="I11" i="11"/>
  <c r="I110" i="11"/>
  <c r="I87" i="11"/>
  <c r="I43" i="11"/>
  <c r="I83" i="11"/>
  <c r="I61" i="11"/>
  <c r="I68" i="11"/>
  <c r="I47" i="11"/>
  <c r="I26" i="11"/>
  <c r="I52" i="11"/>
  <c r="I123" i="11"/>
  <c r="I19" i="11"/>
  <c r="I115" i="11"/>
  <c r="I82" i="11"/>
  <c r="I135" i="11"/>
  <c r="I48" i="11"/>
  <c r="I128" i="11"/>
  <c r="I74" i="11"/>
  <c r="I91" i="11"/>
  <c r="I32" i="11"/>
  <c r="I53" i="11"/>
  <c r="I118" i="11"/>
  <c r="I109" i="11"/>
  <c r="I126" i="11"/>
  <c r="I71" i="11"/>
  <c r="M14" i="11"/>
  <c r="I102" i="11"/>
  <c r="I135" i="1" l="1"/>
  <c r="I54" i="1"/>
  <c r="I15" i="1"/>
  <c r="I95" i="1"/>
  <c r="I133" i="1"/>
  <c r="I125" i="1"/>
  <c r="I123" i="1"/>
  <c r="I34" i="1"/>
  <c r="I110" i="1"/>
  <c r="I149" i="1"/>
  <c r="I67" i="1"/>
  <c r="I36" i="1"/>
  <c r="I24" i="1"/>
  <c r="I53" i="1"/>
  <c r="I70" i="1"/>
  <c r="I90" i="1"/>
  <c r="I156" i="1"/>
  <c r="I72" i="1"/>
  <c r="I27" i="1"/>
  <c r="I91" i="1"/>
  <c r="I103" i="1"/>
  <c r="I129" i="1"/>
  <c r="I151" i="1"/>
  <c r="I78" i="1"/>
  <c r="I37" i="1"/>
  <c r="I39" i="1"/>
  <c r="I150" i="1"/>
  <c r="I41" i="1"/>
  <c r="I122" i="1"/>
  <c r="I140" i="1"/>
  <c r="I128" i="1"/>
  <c r="I159" i="1"/>
  <c r="I84" i="1"/>
  <c r="I116" i="1"/>
  <c r="I111" i="1"/>
  <c r="I57" i="1"/>
  <c r="I141" i="1"/>
  <c r="I134" i="1"/>
  <c r="I18" i="1"/>
  <c r="I3" i="1"/>
  <c r="I85" i="1"/>
  <c r="I146" i="1"/>
  <c r="I143" i="1"/>
  <c r="I86" i="1"/>
  <c r="I132" i="1"/>
  <c r="I101" i="1"/>
  <c r="I113" i="1"/>
  <c r="I102" i="1"/>
  <c r="J102" i="1" s="1"/>
  <c r="I154" i="1"/>
  <c r="I65" i="1"/>
  <c r="I126" i="1"/>
  <c r="I104" i="1"/>
  <c r="I49" i="1"/>
  <c r="I43" i="1"/>
  <c r="I124" i="1"/>
  <c r="I35" i="1"/>
  <c r="I32" i="1"/>
  <c r="I7" i="1"/>
  <c r="I114" i="1"/>
  <c r="I30" i="1"/>
  <c r="I155" i="1"/>
  <c r="I148" i="1"/>
  <c r="I92" i="1"/>
  <c r="I20" i="1"/>
  <c r="J142" i="1" s="1"/>
  <c r="I144" i="1"/>
  <c r="I89" i="1"/>
  <c r="I55" i="1"/>
  <c r="I96" i="1"/>
  <c r="I4" i="1"/>
  <c r="I25" i="1"/>
  <c r="I105" i="1"/>
  <c r="I106" i="1"/>
  <c r="I38" i="1"/>
  <c r="I61" i="1"/>
  <c r="I121" i="1"/>
  <c r="I74" i="1"/>
  <c r="I100" i="1"/>
  <c r="I51" i="1"/>
  <c r="I45" i="1"/>
  <c r="I69" i="1"/>
  <c r="J69" i="1" s="1"/>
  <c r="J43" i="1" l="1"/>
  <c r="J95" i="1"/>
  <c r="J106" i="1"/>
  <c r="J113" i="1"/>
  <c r="J155" i="1"/>
  <c r="J42" i="1"/>
  <c r="J35" i="1"/>
  <c r="J78" i="1"/>
  <c r="J105" i="1"/>
  <c r="J134" i="1"/>
  <c r="J141" i="1"/>
  <c r="J111" i="1"/>
  <c r="J27" i="1"/>
  <c r="J45" i="1"/>
  <c r="J101" i="1"/>
  <c r="J30" i="1"/>
  <c r="J114" i="1"/>
  <c r="J149" i="1"/>
  <c r="J7" i="1"/>
  <c r="J62" i="1"/>
  <c r="J76" i="1"/>
  <c r="J34" i="1"/>
  <c r="J151" i="1"/>
  <c r="J103" i="1"/>
  <c r="J129" i="1"/>
  <c r="J135" i="1"/>
  <c r="J160" i="1"/>
  <c r="J91" i="1"/>
  <c r="J147" i="1"/>
  <c r="J89" i="1"/>
  <c r="J116" i="1"/>
  <c r="J72" i="1"/>
  <c r="J92" i="1"/>
  <c r="J148" i="1"/>
  <c r="J132" i="1"/>
  <c r="J36" i="1"/>
  <c r="J68" i="1"/>
  <c r="J93" i="1"/>
  <c r="J84" i="1"/>
  <c r="J79" i="1"/>
  <c r="J25" i="1"/>
  <c r="J14" i="1"/>
  <c r="J24" i="1"/>
  <c r="J150" i="1"/>
  <c r="J53" i="1"/>
  <c r="J120" i="1"/>
  <c r="J126" i="1"/>
  <c r="J138" i="1"/>
  <c r="J118" i="1"/>
  <c r="J86" i="1"/>
  <c r="J123" i="1"/>
  <c r="J3" i="1"/>
  <c r="J157" i="1"/>
  <c r="J87" i="1"/>
  <c r="J108" i="1"/>
  <c r="J61" i="1"/>
  <c r="J58" i="1"/>
  <c r="J121" i="1"/>
  <c r="J133" i="1"/>
  <c r="J23" i="1"/>
  <c r="J74" i="1"/>
  <c r="J128" i="1"/>
  <c r="J40" i="1"/>
  <c r="J125" i="1"/>
  <c r="J39" i="1"/>
  <c r="J31" i="1"/>
  <c r="J71" i="1"/>
  <c r="J122" i="1"/>
  <c r="J158" i="1"/>
  <c r="J85" i="1"/>
  <c r="J82" i="1"/>
  <c r="J18" i="1"/>
  <c r="J98" i="1"/>
  <c r="J33" i="1"/>
  <c r="J66" i="1"/>
  <c r="J5" i="1"/>
  <c r="J60" i="1"/>
  <c r="J15" i="1"/>
  <c r="J56" i="1"/>
  <c r="J136" i="1"/>
  <c r="J16" i="1"/>
  <c r="J67" i="1"/>
  <c r="J130" i="1"/>
  <c r="J104" i="1"/>
  <c r="J146" i="1"/>
  <c r="J38" i="1"/>
  <c r="J63" i="1"/>
  <c r="J124" i="1"/>
  <c r="J139" i="1"/>
  <c r="J59" i="1"/>
  <c r="J110" i="1"/>
  <c r="J48" i="1"/>
  <c r="J2" i="1"/>
  <c r="J137" i="1"/>
  <c r="J75" i="1"/>
  <c r="J65" i="1"/>
  <c r="J140" i="1"/>
  <c r="J112" i="1"/>
  <c r="J6" i="1"/>
  <c r="J47" i="1"/>
  <c r="J127" i="1"/>
  <c r="J8" i="1"/>
  <c r="J57" i="1"/>
  <c r="J64" i="1"/>
  <c r="J81" i="1"/>
  <c r="J73" i="1"/>
  <c r="J156" i="1"/>
  <c r="J90" i="1"/>
  <c r="J13" i="1"/>
  <c r="J12" i="1"/>
  <c r="J44" i="1"/>
  <c r="J80" i="1"/>
  <c r="J77" i="1"/>
  <c r="J50" i="1"/>
  <c r="J70" i="1"/>
  <c r="J4" i="1"/>
  <c r="J152" i="1"/>
  <c r="J20" i="1"/>
  <c r="J117" i="1"/>
  <c r="N31" i="1"/>
  <c r="J49" i="1"/>
  <c r="J96" i="1"/>
  <c r="J9" i="1"/>
  <c r="J100" i="1"/>
  <c r="J115" i="1"/>
  <c r="J52" i="1"/>
  <c r="J32" i="1"/>
  <c r="J97" i="1"/>
  <c r="J109" i="1"/>
  <c r="J22" i="1"/>
  <c r="J107" i="1"/>
  <c r="J88" i="1"/>
  <c r="J94" i="1"/>
  <c r="J51" i="1"/>
  <c r="J10" i="1"/>
  <c r="J54" i="1"/>
  <c r="J119" i="1"/>
  <c r="N30" i="1"/>
  <c r="J143" i="1"/>
  <c r="J19" i="1"/>
  <c r="J99" i="1"/>
  <c r="J55" i="1"/>
  <c r="J26" i="1"/>
  <c r="J159" i="1"/>
  <c r="J29" i="1"/>
  <c r="J154" i="1"/>
  <c r="J46" i="1"/>
  <c r="J17" i="1"/>
  <c r="J145" i="1"/>
  <c r="J144" i="1"/>
  <c r="J41" i="1"/>
  <c r="J28" i="1"/>
  <c r="J11" i="1"/>
  <c r="J37" i="1"/>
  <c r="J153" i="1"/>
  <c r="J83" i="1"/>
  <c r="J21" i="1"/>
  <c r="J1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C2D65-C31A-4584-88B0-A19FBF85323A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8aefae0e-c301-4498-8f1c-44aa10c30502"/>
      </ext>
    </extLst>
  </connection>
  <connection id="2" xr16:uid="{967DD17F-C8F1-4A58-8F7B-3E825663F2EB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12BDACE1-F0CE-43A0-932D-797FCD24729E}" name="Query - Table002 (Page 2)" description="Connection to the 'Table002 (Page 2)' query in the workbook." type="100" refreshedVersion="8" minRefreshableVersion="5">
    <extLst>
      <ext xmlns:x15="http://schemas.microsoft.com/office/spreadsheetml/2010/11/main" uri="{DE250136-89BD-433C-8126-D09CA5730AF9}">
        <x15:connection id="f256c91e-d8e9-4c4e-8213-b0d34d86e49c"/>
      </ext>
    </extLst>
  </connection>
  <connection id="4" xr16:uid="{8CB20798-9DCA-432F-861D-65B00C3F678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<sst xmlns="http://schemas.openxmlformats.org/spreadsheetml/2006/main" count="4441" uniqueCount="568">
  <si>
    <t>MEGHANA MANOJ</t>
  </si>
  <si>
    <t>2022IPM084</t>
  </si>
  <si>
    <t>SOURIMA BARUA</t>
  </si>
  <si>
    <t>2022IPM157</t>
  </si>
  <si>
    <t>AASTIK AGGARWAL</t>
  </si>
  <si>
    <t>2023IPM002</t>
  </si>
  <si>
    <t>AAYUSH MITTAL</t>
  </si>
  <si>
    <t>2023IPM003</t>
  </si>
  <si>
    <t>ABHIJEET RAJ SETH</t>
  </si>
  <si>
    <t>2023IPM005</t>
  </si>
  <si>
    <t>ADITYA BHASKAR IYER</t>
  </si>
  <si>
    <t>2023IPM009</t>
  </si>
  <si>
    <t>ADITYA DEVAL</t>
  </si>
  <si>
    <t>2023IPM010</t>
  </si>
  <si>
    <t>ADITYA KASAUDHAN</t>
  </si>
  <si>
    <t>2023IPM011</t>
  </si>
  <si>
    <t>ADITYA RAJENDAR SINGH</t>
  </si>
  <si>
    <t>2023IPM012</t>
  </si>
  <si>
    <t>ADIVYA SINGH</t>
  </si>
  <si>
    <t>2023IPM014</t>
  </si>
  <si>
    <t>AGASYA CHEERLA</t>
  </si>
  <si>
    <t>2023IPM015</t>
  </si>
  <si>
    <t>AKSHAT SRIVASTAVA</t>
  </si>
  <si>
    <t>2023IPM018</t>
  </si>
  <si>
    <t>ALEX BRUNO EKKA</t>
  </si>
  <si>
    <t>2023IPM019</t>
  </si>
  <si>
    <t>ANANYA BHADAURIA</t>
  </si>
  <si>
    <t>2023IPM021</t>
  </si>
  <si>
    <t>ANIKET AGARWAL</t>
  </si>
  <si>
    <t>2023IPM023</t>
  </si>
  <si>
    <t>ANKITA PANWAR</t>
  </si>
  <si>
    <t>2023IPM025</t>
  </si>
  <si>
    <t>ARNAV SHARMA</t>
  </si>
  <si>
    <t>2023IPM029</t>
  </si>
  <si>
    <t>ARYAN DILIP JAIN</t>
  </si>
  <si>
    <t>2023IPM030</t>
  </si>
  <si>
    <t>BHUJBAL RAJKUMAR SHARAD</t>
  </si>
  <si>
    <t>2023IPM036</t>
  </si>
  <si>
    <t>CHALLAGALI GNANA VISHARAD</t>
  </si>
  <si>
    <t>2023IPM037</t>
  </si>
  <si>
    <t>DARAM PARTHEEV</t>
  </si>
  <si>
    <t>2023IPM042</t>
  </si>
  <si>
    <t>DEEPANKAR SAMAL</t>
  </si>
  <si>
    <t>2023IPM044</t>
  </si>
  <si>
    <t>DHARMITA</t>
  </si>
  <si>
    <t>2023IPM047</t>
  </si>
  <si>
    <t>DHARSHAN BALAJI K</t>
  </si>
  <si>
    <t>2023IPM048</t>
  </si>
  <si>
    <t>DIVIJ JAIN</t>
  </si>
  <si>
    <t>2023IPM049</t>
  </si>
  <si>
    <t>DIVYANSH KANSAL</t>
  </si>
  <si>
    <t>2023IPM050</t>
  </si>
  <si>
    <t>EISHA KHICHAR</t>
  </si>
  <si>
    <t>2023IPM051</t>
  </si>
  <si>
    <t>FRANKLIN JOE</t>
  </si>
  <si>
    <t>2023IPM052</t>
  </si>
  <si>
    <t>GITANJALI NARZARY</t>
  </si>
  <si>
    <t>2023IPM053</t>
  </si>
  <si>
    <t>HARSHVARDHAN NEMA</t>
  </si>
  <si>
    <t>2023IPM057</t>
  </si>
  <si>
    <t>ISHITA SINGH</t>
  </si>
  <si>
    <t>2023IPM060</t>
  </si>
  <si>
    <t>JEYANTH R</t>
  </si>
  <si>
    <t>2023IPM062</t>
  </si>
  <si>
    <t>JISHNU SREEJITH</t>
  </si>
  <si>
    <t>2023IPM064</t>
  </si>
  <si>
    <t>KHOKHAR MOHAMMAD ZAID JAVEDKHAN</t>
  </si>
  <si>
    <t>2023IPM066</t>
  </si>
  <si>
    <t>KISHAN SHARMA</t>
  </si>
  <si>
    <t>2023IPM069</t>
  </si>
  <si>
    <t>KRISH GOYAL</t>
  </si>
  <si>
    <t>2023IPM070</t>
  </si>
  <si>
    <t>MADHAV AGGARWAL</t>
  </si>
  <si>
    <t>2023IPM073</t>
  </si>
  <si>
    <t>MAHEK SARAF</t>
  </si>
  <si>
    <t>2023IPM076</t>
  </si>
  <si>
    <t>NANDANA B.</t>
  </si>
  <si>
    <t>2023IPM081</t>
  </si>
  <si>
    <t>PARI BHARGAVA</t>
  </si>
  <si>
    <t>2023IPM085</t>
  </si>
  <si>
    <t>PARIDHI PATIDAR</t>
  </si>
  <si>
    <t>2023IPM086</t>
  </si>
  <si>
    <t>PILLARISETTY GEETIKA SAI</t>
  </si>
  <si>
    <t>2023IPM088</t>
  </si>
  <si>
    <t>PRADHUMAN AGARWAL</t>
  </si>
  <si>
    <t>2023IPM090</t>
  </si>
  <si>
    <t>PRAKHYAT YADAV</t>
  </si>
  <si>
    <t>2023IPM091</t>
  </si>
  <si>
    <t>PRAKRITI YADAV</t>
  </si>
  <si>
    <t>2023IPM092</t>
  </si>
  <si>
    <t>R JISHNU KHANNA</t>
  </si>
  <si>
    <t>2023IPM095</t>
  </si>
  <si>
    <t>RADHIKA GUPTA</t>
  </si>
  <si>
    <t>2023IPM097</t>
  </si>
  <si>
    <t>RISHI SISODIYA</t>
  </si>
  <si>
    <t>2023IPM099</t>
  </si>
  <si>
    <t>RITHVICK G</t>
  </si>
  <si>
    <t>2023IPM101</t>
  </si>
  <si>
    <t>SAKSHAM RAJPUT</t>
  </si>
  <si>
    <t>2023IPM103</t>
  </si>
  <si>
    <t>SEERAT KAUR</t>
  </si>
  <si>
    <t>2023IPM111</t>
  </si>
  <si>
    <t>SHARMIN SABRI</t>
  </si>
  <si>
    <t>2023IPM113</t>
  </si>
  <si>
    <t>SNEHASHWETA PRADHAN</t>
  </si>
  <si>
    <t>2023IPM120</t>
  </si>
  <si>
    <t>SOUMYA KUSHWAH</t>
  </si>
  <si>
    <t>2023IPM121</t>
  </si>
  <si>
    <t>SOUMYABRATA ADHIKARI</t>
  </si>
  <si>
    <t>2023IPM122</t>
  </si>
  <si>
    <t>SOUMYAJIT MONDAL</t>
  </si>
  <si>
    <t>2023IPM123</t>
  </si>
  <si>
    <t>SRIJAN KHARE</t>
  </si>
  <si>
    <t>2023IPM125</t>
  </si>
  <si>
    <t>SRIYA AMMANAMANCHI</t>
  </si>
  <si>
    <t>2023IPM126</t>
  </si>
  <si>
    <t>SWETA RAMVEER SINGH</t>
  </si>
  <si>
    <t>2023IPM129</t>
  </si>
  <si>
    <t>TANISH CHAUDHARY</t>
  </si>
  <si>
    <t>2023IPM130</t>
  </si>
  <si>
    <t>TANISHA BHATTACHARYA</t>
  </si>
  <si>
    <t>2023IPM131</t>
  </si>
  <si>
    <t>TANMAY KESHRI</t>
  </si>
  <si>
    <t>2023IPM134</t>
  </si>
  <si>
    <t>TARUN K</t>
  </si>
  <si>
    <t>2023IPM135</t>
  </si>
  <si>
    <t>TORUS RAWAT</t>
  </si>
  <si>
    <t>2023IPM136</t>
  </si>
  <si>
    <t>TUSHAR KUMAWAT</t>
  </si>
  <si>
    <t>2023IPM137</t>
  </si>
  <si>
    <t>UTKARSH CHUMBER</t>
  </si>
  <si>
    <t>2023IPM138</t>
  </si>
  <si>
    <t>VADLAMUDI JIGEESHA</t>
  </si>
  <si>
    <t>2023IPM139</t>
  </si>
  <si>
    <t>VANSH ALYAN</t>
  </si>
  <si>
    <t>2023IPM140</t>
  </si>
  <si>
    <t>VANSHIKA NIRWANI</t>
  </si>
  <si>
    <t>2023IPM141</t>
  </si>
  <si>
    <t>VATSAL JAIN</t>
  </si>
  <si>
    <t>2023IPM145</t>
  </si>
  <si>
    <t>VATSAL NYATI</t>
  </si>
  <si>
    <t>2023IPM146</t>
  </si>
  <si>
    <t>VEDANTI JAISWAL</t>
  </si>
  <si>
    <t>2023IPM147</t>
  </si>
  <si>
    <t>VISHWESH TIWARI</t>
  </si>
  <si>
    <t>2023IPM149</t>
  </si>
  <si>
    <t>ZINNIA SINGH</t>
  </si>
  <si>
    <t>2023IPM153</t>
  </si>
  <si>
    <t>TARAK SHARMA</t>
  </si>
  <si>
    <t>2023IPM155</t>
  </si>
  <si>
    <t>KUMAR ARYAN</t>
  </si>
  <si>
    <t>2023IPM156</t>
  </si>
  <si>
    <t>ROHAN RAVI SARAF</t>
  </si>
  <si>
    <t>2023IPM159</t>
  </si>
  <si>
    <t>RACHIT SARAF</t>
  </si>
  <si>
    <t>2023IPM160</t>
  </si>
  <si>
    <t>VAISHNAVI KULASTY</t>
  </si>
  <si>
    <t>2023IPM163</t>
  </si>
  <si>
    <t>HARSH VARDHAN SAHU</t>
  </si>
  <si>
    <t>2023IPM165</t>
  </si>
  <si>
    <t>Sl. No.</t>
  </si>
  <si>
    <t>Name</t>
  </si>
  <si>
    <t xml:space="preserve">Roll No. </t>
  </si>
  <si>
    <t>Quiz-1</t>
  </si>
  <si>
    <t>ITC MARKS RECORD</t>
  </si>
  <si>
    <t>Mid Terms (20)</t>
  </si>
  <si>
    <t>Quiz-1 (15)</t>
  </si>
  <si>
    <t>ABDUL AZEEM ALTHAF HUSSAIN KHALIFA</t>
  </si>
  <si>
    <t>2023IPM004</t>
  </si>
  <si>
    <t>ABHIRAM AS</t>
  </si>
  <si>
    <t>2022IPM002</t>
  </si>
  <si>
    <t>ABHISHEK KAJAL</t>
  </si>
  <si>
    <t>2023IPM006</t>
  </si>
  <si>
    <t>ADITYA BANKA</t>
  </si>
  <si>
    <t>2023IPM007</t>
  </si>
  <si>
    <t>ADITYA BHAGAT</t>
  </si>
  <si>
    <t>2023IPM008</t>
  </si>
  <si>
    <t>ADITYA CHOUDHARY</t>
  </si>
  <si>
    <t>2022IPM005</t>
  </si>
  <si>
    <t>AGREEMA SINHA</t>
  </si>
  <si>
    <t>2023IPM016</t>
  </si>
  <si>
    <t>AJEET SHARMA</t>
  </si>
  <si>
    <t>2023IPM017</t>
  </si>
  <si>
    <t>ANANT JAIN</t>
  </si>
  <si>
    <t>2023IPM020</t>
  </si>
  <si>
    <t>ANANYA BORO</t>
  </si>
  <si>
    <t>2023IPM022</t>
  </si>
  <si>
    <t>ANIRUDH MOHAN</t>
  </si>
  <si>
    <t>2023IPM024</t>
  </si>
  <si>
    <t>ANSHUL ANIL BHALSAKLE</t>
  </si>
  <si>
    <t>2023IPM026</t>
  </si>
  <si>
    <t>ANUBHAB DAS</t>
  </si>
  <si>
    <t>2023IPM027</t>
  </si>
  <si>
    <t>ANURAG PRATAP SINGH</t>
  </si>
  <si>
    <t>2023IPM028</t>
  </si>
  <si>
    <t>ARYAN KHANNA</t>
  </si>
  <si>
    <t>2023IPM031</t>
  </si>
  <si>
    <t>BANARSE GOVIND PRADEEP</t>
  </si>
  <si>
    <t>2023IPM033</t>
  </si>
  <si>
    <t>BHAVESH BARDE</t>
  </si>
  <si>
    <t>2023IPM034</t>
  </si>
  <si>
    <t>BHAVINEE</t>
  </si>
  <si>
    <t>2023IPM035</t>
  </si>
  <si>
    <t>CHANDRAGUPTA DEV</t>
  </si>
  <si>
    <t>2023IPM038</t>
  </si>
  <si>
    <t>CHINTHALAPALLI VAMSHI KRISHNA REDDY</t>
  </si>
  <si>
    <t>2023IPM039</t>
  </si>
  <si>
    <t>DAKSH GUPTA</t>
  </si>
  <si>
    <t>2023IPM040</t>
  </si>
  <si>
    <t>DAVID ANTHONY EKKA</t>
  </si>
  <si>
    <t>2023IPM043</t>
  </si>
  <si>
    <t>DEVAL MAHESHWARI</t>
  </si>
  <si>
    <t>2023IPM045</t>
  </si>
  <si>
    <t>DEVANSH GUPTA</t>
  </si>
  <si>
    <t>2023IPM046</t>
  </si>
  <si>
    <t>DHARMITA YADAV</t>
  </si>
  <si>
    <t>HARISHARNAM</t>
  </si>
  <si>
    <t>2023IPM054</t>
  </si>
  <si>
    <t>HARSH JOSHI</t>
  </si>
  <si>
    <t>2023IPM164</t>
  </si>
  <si>
    <t>HARSHDEO WAGHMARE</t>
  </si>
  <si>
    <t>2023IPM056</t>
  </si>
  <si>
    <t>HAVISH AGARWAL</t>
  </si>
  <si>
    <t>2023IPM058</t>
  </si>
  <si>
    <t>HIRDAY KHANDELWAL</t>
  </si>
  <si>
    <t>2023IPM059</t>
  </si>
  <si>
    <t>JANYA SINGH</t>
  </si>
  <si>
    <t>2023IPM061</t>
  </si>
  <si>
    <t>JISHNU SEN</t>
  </si>
  <si>
    <t>2023IPM063</t>
  </si>
  <si>
    <t>K GREESHMA</t>
  </si>
  <si>
    <t>2023IPM065</t>
  </si>
  <si>
    <t>KIRTI MANNA</t>
  </si>
  <si>
    <t>2023IPM068</t>
  </si>
  <si>
    <t>KRISHAASHV SINGH</t>
  </si>
  <si>
    <t>2023IPM071</t>
  </si>
  <si>
    <t>KUSHAGRA KHURANA</t>
  </si>
  <si>
    <t>2023IPM072</t>
  </si>
  <si>
    <t>MADHAV GOEL</t>
  </si>
  <si>
    <t>2023IPM074</t>
  </si>
  <si>
    <t>MAHEK CHOUDHARY</t>
  </si>
  <si>
    <t>2023IPM075</t>
  </si>
  <si>
    <t>MANASVI SOMKUWAR</t>
  </si>
  <si>
    <t>2023IPM077</t>
  </si>
  <si>
    <t>NAINIKA TIWARI</t>
  </si>
  <si>
    <t>2023IPM161</t>
  </si>
  <si>
    <t>NAMAN AGRAWAL</t>
  </si>
  <si>
    <t>2023IPM079</t>
  </si>
  <si>
    <t>NAMYA CHHABRA</t>
  </si>
  <si>
    <t>2023IPM080</t>
  </si>
  <si>
    <t>NAVNEET U CHAURASIYA</t>
  </si>
  <si>
    <t>2023IPM082</t>
  </si>
  <si>
    <t>NAVYA BANSAL</t>
  </si>
  <si>
    <t>2023IPM083</t>
  </si>
  <si>
    <t>NIKUNJ MANGAL</t>
  </si>
  <si>
    <t>2023IPM084</t>
  </si>
  <si>
    <t>PAUL JOSE ALILAKUZHY</t>
  </si>
  <si>
    <t>2023IPM087</t>
  </si>
  <si>
    <t>PRAHVEE SOOD</t>
  </si>
  <si>
    <t>2023IPM157</t>
  </si>
  <si>
    <t>PRANAV RAJEN</t>
  </si>
  <si>
    <t>2023IPM093</t>
  </si>
  <si>
    <t>PRANJAL JONIWAL</t>
  </si>
  <si>
    <t>2023IPM094</t>
  </si>
  <si>
    <t>R PRASANNA</t>
  </si>
  <si>
    <t>2023IPM096</t>
  </si>
  <si>
    <t>RAVI GUPTA</t>
  </si>
  <si>
    <t>2023IPM098</t>
  </si>
  <si>
    <t>RISHIRAJ NATH</t>
  </si>
  <si>
    <t>2023IPM100</t>
  </si>
  <si>
    <t>ROHAN RAJ</t>
  </si>
  <si>
    <t>2023IPM166</t>
  </si>
  <si>
    <t>ROHIT KUMAR</t>
  </si>
  <si>
    <t>2023IPM102</t>
  </si>
  <si>
    <t>SAHAJ CHOUDHARY</t>
  </si>
  <si>
    <t>2023IPM154</t>
  </si>
  <si>
    <t>SAKSHI SUNIL SARAN</t>
  </si>
  <si>
    <t>2023IPM104</t>
  </si>
  <si>
    <t>SANCHIT JAIN</t>
  </si>
  <si>
    <t>2023IPM106</t>
  </si>
  <si>
    <t>SANJANA SHIVA</t>
  </si>
  <si>
    <t>2023IPM107</t>
  </si>
  <si>
    <t>SANYA RICHHARIYA</t>
  </si>
  <si>
    <t>2023IPM108</t>
  </si>
  <si>
    <t>SARAYU SANDESH PAI</t>
  </si>
  <si>
    <t>2023IPM162</t>
  </si>
  <si>
    <t>SATHVIK BHUSHAN GODI</t>
  </si>
  <si>
    <t>2023IPM109</t>
  </si>
  <si>
    <t>SAUJANYA BHIKSHU</t>
  </si>
  <si>
    <t>2023IPM110</t>
  </si>
  <si>
    <t>SHANTANU CHHAPARIA</t>
  </si>
  <si>
    <t>2023IPM112</t>
  </si>
  <si>
    <t>SHIVAM NITIN VATKAR</t>
  </si>
  <si>
    <t>2023IPM114</t>
  </si>
  <si>
    <t>SHOUNAK BANERJEE</t>
  </si>
  <si>
    <t>2023IPM115</t>
  </si>
  <si>
    <t>SHRESHTHA LATA</t>
  </si>
  <si>
    <t>2023IPM116</t>
  </si>
  <si>
    <t>SHREYANSH SINGH</t>
  </si>
  <si>
    <t>2023IPM117</t>
  </si>
  <si>
    <t>SHREYASH AGARWALLA</t>
  </si>
  <si>
    <t>2023IPM118</t>
  </si>
  <si>
    <t>SHUJAL KUMAR JAIN</t>
  </si>
  <si>
    <t>2023IPM119</t>
  </si>
  <si>
    <t>SREEHARI S</t>
  </si>
  <si>
    <t>2023IPM124</t>
  </si>
  <si>
    <t>SRISHTI GUPTA</t>
  </si>
  <si>
    <t>2023IPM167</t>
  </si>
  <si>
    <t>SUMEDH THORAT</t>
  </si>
  <si>
    <t>2023IPM127</t>
  </si>
  <si>
    <t>SWASTI AJMERA</t>
  </si>
  <si>
    <t>2023IPM128</t>
  </si>
  <si>
    <t>TANISHA PURNENDU SETH</t>
  </si>
  <si>
    <t>2023IPM132</t>
  </si>
  <si>
    <t>TANISHA TIBREWAL</t>
  </si>
  <si>
    <t>2023IPM133</t>
  </si>
  <si>
    <t>Torus Rawat</t>
  </si>
  <si>
    <t>VARSHINI DEVI VETRIVEL</t>
  </si>
  <si>
    <t>2023IPM143</t>
  </si>
  <si>
    <t>VARTIKA SINGH</t>
  </si>
  <si>
    <t>2023IPM144</t>
  </si>
  <si>
    <t>YASH ANUP</t>
  </si>
  <si>
    <t>2023IPM150</t>
  </si>
  <si>
    <t>YASH BANSAL</t>
  </si>
  <si>
    <t>2023IPM151</t>
  </si>
  <si>
    <t>YUG PATIL</t>
  </si>
  <si>
    <t>2023IPM152</t>
  </si>
  <si>
    <t>S.N.</t>
  </si>
  <si>
    <t>Roll No</t>
  </si>
  <si>
    <t>Quiz-1 (18)</t>
  </si>
  <si>
    <t>Mid-Term(34)</t>
  </si>
  <si>
    <t>Quiz-2(20)</t>
  </si>
  <si>
    <t xml:space="preserve">IC Marks </t>
  </si>
  <si>
    <t>End Terms</t>
  </si>
  <si>
    <t>S.No.</t>
  </si>
  <si>
    <t>Student Name</t>
  </si>
  <si>
    <t>Roll No.</t>
  </si>
  <si>
    <t>Total</t>
  </si>
  <si>
    <t>Meghana Manoj</t>
  </si>
  <si>
    <t>Sourima Barua</t>
  </si>
  <si>
    <t>Aastik Aggarwal</t>
  </si>
  <si>
    <t>Aayush Mittal</t>
  </si>
  <si>
    <t>Abhijeet Raj Seth</t>
  </si>
  <si>
    <t>Aditya Bhaskar Iyer</t>
  </si>
  <si>
    <t>Aditya Deval</t>
  </si>
  <si>
    <t>Aditya Kasaudhan</t>
  </si>
  <si>
    <t>Aditya Rajendar Singh</t>
  </si>
  <si>
    <t>Adivya Singh</t>
  </si>
  <si>
    <t>Agasya Cheerla</t>
  </si>
  <si>
    <t>Akshat Srivastava</t>
  </si>
  <si>
    <t>Alex Bruno Ekka</t>
  </si>
  <si>
    <t>Ananya Bhadauria</t>
  </si>
  <si>
    <t>Aniket Agarwal</t>
  </si>
  <si>
    <t>Ankita Panwar</t>
  </si>
  <si>
    <t>Arnav Sharma</t>
  </si>
  <si>
    <t>Aryan Dilip Jain</t>
  </si>
  <si>
    <t>Bhujbal Rajkumar Sharad</t>
  </si>
  <si>
    <t>Challagali Gnana Visharad</t>
  </si>
  <si>
    <t>Daram Partheev</t>
  </si>
  <si>
    <t>Deepankar Samal</t>
  </si>
  <si>
    <t>Dharmita Yadav</t>
  </si>
  <si>
    <t>Dharshan Balaji K</t>
  </si>
  <si>
    <t>Divij Jain</t>
  </si>
  <si>
    <t>Divyansh Kansal</t>
  </si>
  <si>
    <t>Eisha Khichar</t>
  </si>
  <si>
    <t>Franklin Joe</t>
  </si>
  <si>
    <t>Gitanjali Narzary</t>
  </si>
  <si>
    <t>Harshvardhan Nema</t>
  </si>
  <si>
    <t>Ishita Singh</t>
  </si>
  <si>
    <t>Jeyanth R</t>
  </si>
  <si>
    <t>Jishnu Sreejith</t>
  </si>
  <si>
    <t>Khokhar Mohammad Zaid
Javedkhan</t>
  </si>
  <si>
    <t>Kishan Sharma</t>
  </si>
  <si>
    <t>Krish Goyal</t>
  </si>
  <si>
    <t>Madhav Aggarwal</t>
  </si>
  <si>
    <t>Mahek Saraf</t>
  </si>
  <si>
    <t>Nandana B.</t>
  </si>
  <si>
    <t>Pari Bhargava</t>
  </si>
  <si>
    <t>Paridhi Patidar</t>
  </si>
  <si>
    <t>Pillarisetty Geetika Sai</t>
  </si>
  <si>
    <t>Pradhuman Agarwal</t>
  </si>
  <si>
    <t>Prakhyat Yadav</t>
  </si>
  <si>
    <t>Prakriti Yadav</t>
  </si>
  <si>
    <t>R Jishnu Khanna</t>
  </si>
  <si>
    <t>Radhika Gupta</t>
  </si>
  <si>
    <t>Rishi Sisodiya</t>
  </si>
  <si>
    <t>Rithvick G</t>
  </si>
  <si>
    <t>Saksham Rajput</t>
  </si>
  <si>
    <t>Seerat Kaur</t>
  </si>
  <si>
    <t>Sharmin Sabri</t>
  </si>
  <si>
    <t>Snehashweta Pradhan</t>
  </si>
  <si>
    <t>Soumya Kushwah</t>
  </si>
  <si>
    <t>Soumyabrata Adhikari</t>
  </si>
  <si>
    <t>Soumyajit Mondal</t>
  </si>
  <si>
    <t>Srijan Khare</t>
  </si>
  <si>
    <t>Sriya Ammanamanchi</t>
  </si>
  <si>
    <t>Sweta Ramveer Singh</t>
  </si>
  <si>
    <t>Tanish Chaudhary</t>
  </si>
  <si>
    <t>Tanisha Bhattacharya</t>
  </si>
  <si>
    <t>Bhujbal Rajkumar
Sharad</t>
  </si>
  <si>
    <t>Challagali Gnana
Visharad</t>
  </si>
  <si>
    <t>Khokhar Mohammad
Zaid Javedkhan</t>
  </si>
  <si>
    <t>Tanmay Keshri</t>
  </si>
  <si>
    <t>Tarun K</t>
  </si>
  <si>
    <t>Tushar Kumawat</t>
  </si>
  <si>
    <t>Utkarsh Chumber</t>
  </si>
  <si>
    <t>Vadlamudi Jigeesha</t>
  </si>
  <si>
    <t>Vansh Alyan</t>
  </si>
  <si>
    <t>Vanshika Nirwani</t>
  </si>
  <si>
    <t>Vatsal Jain</t>
  </si>
  <si>
    <t>Vatsal Nyati</t>
  </si>
  <si>
    <t>Vedanti Jaiswal</t>
  </si>
  <si>
    <t>Vishwesh Tiwari</t>
  </si>
  <si>
    <t>Zinnia Singh</t>
  </si>
  <si>
    <t>Tarak Sharma</t>
  </si>
  <si>
    <t>Kumar Aryan</t>
  </si>
  <si>
    <t>Rohan Ravi Saraf</t>
  </si>
  <si>
    <t>Rachit Saraf</t>
  </si>
  <si>
    <t>Vaishnavi Kulasty</t>
  </si>
  <si>
    <t>Harsh Vardhan Sahu</t>
  </si>
  <si>
    <t>Abhiram As</t>
  </si>
  <si>
    <t>Aditya Choudhary</t>
  </si>
  <si>
    <t>ABSENT</t>
  </si>
  <si>
    <t>Abdul Azeem Althal Hussain Khalifa</t>
  </si>
  <si>
    <t>Abhishek Kajal</t>
  </si>
  <si>
    <t>Aditya Banka</t>
  </si>
  <si>
    <t>Aditya Bhagat</t>
  </si>
  <si>
    <t>Agreema Sinha</t>
  </si>
  <si>
    <t>Ajeet Sharma</t>
  </si>
  <si>
    <t>Anant Jain</t>
  </si>
  <si>
    <t>Ananya Boro</t>
  </si>
  <si>
    <t>Anirudh Mohan</t>
  </si>
  <si>
    <t>Anshul Anil Bhalsa</t>
  </si>
  <si>
    <t>Anubhab Das</t>
  </si>
  <si>
    <t>Anurag Pratap Singh</t>
  </si>
  <si>
    <t>Aryan Khanna</t>
  </si>
  <si>
    <t>Banarse Govind P</t>
  </si>
  <si>
    <t>Bhavesh Barde</t>
  </si>
  <si>
    <t>Bhavinee</t>
  </si>
  <si>
    <t>Chandragupta De</t>
  </si>
  <si>
    <t>Chinthalapalli Vamshi Krishna Reddy</t>
  </si>
  <si>
    <t>Daksh Gupta</t>
  </si>
  <si>
    <t>David Anthony Ek</t>
  </si>
  <si>
    <t>Deval Maheshwa</t>
  </si>
  <si>
    <t>Devansh Gupta</t>
  </si>
  <si>
    <t>Harisharnam</t>
  </si>
  <si>
    <t>Harshdeo Waghmere</t>
  </si>
  <si>
    <t>Havish Agarwal</t>
  </si>
  <si>
    <t>Hirday Khandelwal</t>
  </si>
  <si>
    <t>Janya Singh</t>
  </si>
  <si>
    <t>Jishnu Sen</t>
  </si>
  <si>
    <t>K Greeshma</t>
  </si>
  <si>
    <t>Kirti Manna</t>
  </si>
  <si>
    <t>Krishaashv Singh</t>
  </si>
  <si>
    <t>Kushagra Khurana</t>
  </si>
  <si>
    <t>Madhav Goel</t>
  </si>
  <si>
    <t>Mahek Choudhary</t>
  </si>
  <si>
    <t>Manasvi Somkuwar</t>
  </si>
  <si>
    <t>Naman Agrawal</t>
  </si>
  <si>
    <t>Namya Chhabra</t>
  </si>
  <si>
    <t>Navneet U Chaurasiya</t>
  </si>
  <si>
    <t>Navya Bansal</t>
  </si>
  <si>
    <t>Nikunj Mangal</t>
  </si>
  <si>
    <t>Paul Jose Alilakuzhy</t>
  </si>
  <si>
    <t>Pranav Rajen</t>
  </si>
  <si>
    <t>Pranjal Joniwal</t>
  </si>
  <si>
    <t>R Prasanna</t>
  </si>
  <si>
    <t>Ravi Gupta</t>
  </si>
  <si>
    <t>Rishiraj Nath</t>
  </si>
  <si>
    <t>Rohit Kumar</t>
  </si>
  <si>
    <t>Sakshi Sunil Saran</t>
  </si>
  <si>
    <t>Sanchit Jain</t>
  </si>
  <si>
    <t>Sanjana Shiva</t>
  </si>
  <si>
    <t>Sanya Richhariya</t>
  </si>
  <si>
    <t>Sathvik Bhushan</t>
  </si>
  <si>
    <t>Saujanya Bhikshu</t>
  </si>
  <si>
    <t>Shantanu Chhapa</t>
  </si>
  <si>
    <t>Shivam Nitin Vatk</t>
  </si>
  <si>
    <t>Shounak Banerjee</t>
  </si>
  <si>
    <t>Shreshtha Lata</t>
  </si>
  <si>
    <t>Shreyansh Singh</t>
  </si>
  <si>
    <t>Shreyash Agarwal</t>
  </si>
  <si>
    <t>Shujal Kumar Jain</t>
  </si>
  <si>
    <t>Sreehari S</t>
  </si>
  <si>
    <t>Sumedh Thorat</t>
  </si>
  <si>
    <t>Swasti Ajmera</t>
  </si>
  <si>
    <t>Tanisha Purnendu Seth</t>
  </si>
  <si>
    <t>Tanisha Tibrewal</t>
  </si>
  <si>
    <t>Varshini Devi Vetr</t>
  </si>
  <si>
    <t>Vartika Singh</t>
  </si>
  <si>
    <t>Yash Anup</t>
  </si>
  <si>
    <t>Yash Bansal</t>
  </si>
  <si>
    <t>Yug Patil</t>
  </si>
  <si>
    <t>Sahaj Choudhary</t>
  </si>
  <si>
    <t>Prahvee Sood</t>
  </si>
  <si>
    <t>Nainika Tiwari</t>
  </si>
  <si>
    <t>Sarayu Sandesh Pai</t>
  </si>
  <si>
    <t>Harsh Joshi</t>
  </si>
  <si>
    <t>Rohan Raj</t>
  </si>
  <si>
    <t>Srishti Gupta</t>
  </si>
  <si>
    <t>Sl No</t>
  </si>
  <si>
    <t>Abdul Azeem Althaf Hussain Khalifa</t>
  </si>
  <si>
    <t>Anshul Anil Bhalsakle</t>
  </si>
  <si>
    <t>Banarse Govind Pradeep</t>
  </si>
  <si>
    <t>Chandragupta Dev</t>
  </si>
  <si>
    <t>David Anthony Ekka</t>
  </si>
  <si>
    <t>Deval Maheshwari</t>
  </si>
  <si>
    <t>Harshdeo Waghmare</t>
  </si>
  <si>
    <t>Sathvik Bhushan Godi</t>
  </si>
  <si>
    <t>Shantanu Chhaparia</t>
  </si>
  <si>
    <t>Shivam Nitin Vatkar</t>
  </si>
  <si>
    <t>Shreyash Agarwalla</t>
  </si>
  <si>
    <t>Varshini Devi Vetrivel</t>
  </si>
  <si>
    <t>Quiz 2</t>
  </si>
  <si>
    <t>End Term</t>
  </si>
  <si>
    <t>Absent</t>
  </si>
  <si>
    <t>Quiz-2</t>
  </si>
  <si>
    <t>Probability-1 Scores</t>
  </si>
  <si>
    <t>Data Overview</t>
  </si>
  <si>
    <t>Weight</t>
  </si>
  <si>
    <t>Component</t>
  </si>
  <si>
    <t>Mid-Term</t>
  </si>
  <si>
    <t>End-Term</t>
  </si>
  <si>
    <t>Max Score</t>
  </si>
  <si>
    <t>Total Weighted ABS Score</t>
  </si>
  <si>
    <t>Rank</t>
  </si>
  <si>
    <t>Weights:</t>
  </si>
  <si>
    <t>TODO: Room Relation</t>
  </si>
  <si>
    <t>General Stats</t>
  </si>
  <si>
    <t>Std Deviation</t>
  </si>
  <si>
    <t>Average</t>
  </si>
  <si>
    <t>ITC Scores</t>
  </si>
  <si>
    <t>IC Scores</t>
  </si>
  <si>
    <t>Roll</t>
  </si>
  <si>
    <t xml:space="preserve">Name </t>
  </si>
  <si>
    <t>MT</t>
  </si>
  <si>
    <t>Q1</t>
  </si>
  <si>
    <t>Macroeconomics-1 Scores</t>
  </si>
  <si>
    <t>Class Participation</t>
  </si>
  <si>
    <t>Project 1</t>
  </si>
  <si>
    <t>Project 2</t>
  </si>
  <si>
    <t>Warning: MT Scores not corrected</t>
  </si>
  <si>
    <t>ITDS</t>
  </si>
  <si>
    <t>Quiz 1</t>
  </si>
  <si>
    <t>ITDS Scores</t>
  </si>
  <si>
    <t>CP</t>
  </si>
  <si>
    <t>CP Emulation</t>
  </si>
  <si>
    <t>Normal Distribution</t>
  </si>
  <si>
    <t>Mean:</t>
  </si>
  <si>
    <t>STDEV</t>
  </si>
  <si>
    <t>Macro</t>
  </si>
  <si>
    <t>ITC</t>
  </si>
  <si>
    <t>IC</t>
  </si>
  <si>
    <t>Overall ABS Score</t>
  </si>
  <si>
    <t>Prob</t>
  </si>
  <si>
    <t>CREDIT DISTRIBUTION</t>
  </si>
  <si>
    <t>TOTAL</t>
  </si>
  <si>
    <t>Mean</t>
  </si>
  <si>
    <t>Aditya Bhaskar lyer</t>
  </si>
  <si>
    <t>Aniket Agar-wal</t>
  </si>
  <si>
    <t>Bhujbal Rajkurnar Sharad</t>
  </si>
  <si>
    <t>Khokhar Mohammad Zaid Javedkhan</t>
  </si>
  <si>
    <t>prakhyat Yadav</t>
  </si>
  <si>
    <t xml:space="preserve">Absent </t>
  </si>
  <si>
    <t>3anarse Govind Pradeep</t>
  </si>
  <si>
    <t>Chinthalapalli Varnshi Krishna Reddy</t>
  </si>
  <si>
    <t xml:space="preserve">Roll No </t>
  </si>
  <si>
    <t xml:space="preserve">Quiz-2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</si>
</sst>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charset val="134"/>
      <scheme val="minor"/>
    </font>
    <font>
      <b/>
      <i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4" applyNumberFormat="0" applyAlignment="0" applyProtection="0"/>
    <xf numFmtId="0" fontId="6" fillId="3" borderId="4" applyNumberFormat="0" applyAlignment="0" applyProtection="0"/>
    <xf numFmtId="0" fontId="1" fillId="4" borderId="5" applyNumberFormat="0" applyFont="0" applyAlignment="0" applyProtection="0"/>
    <xf numFmtId="0" fontId="7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13" fillId="7" borderId="0" applyNumberFormat="0" applyBorder="0" applyAlignment="0" applyProtection="0"/>
  </cellStyleXfs>
  <cellXfs count="26">
    <xf numFmtId="0" fontId="0" fillId="0" borderId="0" xfId="0"/>
    <xf numFmtId="0" fontId="4" fillId="0" borderId="3" xfId="3"/>
    <xf numFmtId="0" fontId="4" fillId="0" borderId="3" xfId="3" applyFill="1"/>
    <xf numFmtId="0" fontId="3" fillId="0" borderId="2" xfId="2"/>
    <xf numFmtId="0" fontId="4" fillId="5" borderId="3" xfId="3" applyFill="1" applyAlignment="1">
      <alignment horizontal="center" wrapText="1"/>
    </xf>
    <xf numFmtId="0" fontId="4" fillId="5" borderId="3" xfId="3" applyFill="1" applyAlignment="1">
      <alignment wrapText="1"/>
    </xf>
    <xf numFmtId="0" fontId="4" fillId="5" borderId="0" xfId="3" applyFill="1" applyBorder="1" applyAlignment="1">
      <alignment horizontal="center" wrapText="1"/>
    </xf>
    <xf numFmtId="0" fontId="4" fillId="0" borderId="3" xfId="3" applyAlignment="1">
      <alignment horizontal="center"/>
    </xf>
    <xf numFmtId="0" fontId="4" fillId="0" borderId="3" xfId="3" applyFill="1" applyAlignment="1">
      <alignment horizontal="center"/>
    </xf>
    <xf numFmtId="0" fontId="5" fillId="2" borderId="4" xfId="4"/>
    <xf numFmtId="9" fontId="5" fillId="2" borderId="4" xfId="4" applyNumberFormat="1"/>
    <xf numFmtId="0" fontId="5" fillId="2" borderId="0" xfId="4" applyBorder="1"/>
    <xf numFmtId="0" fontId="8" fillId="3" borderId="4" xfId="5" applyFont="1"/>
    <xf numFmtId="0" fontId="0" fillId="4" borderId="5" xfId="6" applyFont="1"/>
    <xf numFmtId="9" fontId="5" fillId="2" borderId="0" xfId="4" applyNumberFormat="1" applyBorder="1"/>
    <xf numFmtId="0" fontId="10" fillId="0" borderId="0" xfId="9" applyFont="1"/>
    <xf numFmtId="0" fontId="4" fillId="0" borderId="0" xfId="3" applyFill="1" applyBorder="1"/>
    <xf numFmtId="0" fontId="6" fillId="3" borderId="4" xfId="5"/>
    <xf numFmtId="0" fontId="6" fillId="3" borderId="0" xfId="5" applyBorder="1"/>
    <xf numFmtId="0" fontId="12" fillId="6" borderId="0" xfId="10" applyFont="1"/>
    <xf numFmtId="0" fontId="14" fillId="0" borderId="0" xfId="0" applyFont="1"/>
    <xf numFmtId="0" fontId="7" fillId="0" borderId="0" xfId="7">
      <alignment vertical="center"/>
    </xf>
    <xf numFmtId="0" fontId="13" fillId="7" borderId="0" xfId="11"/>
    <xf numFmtId="0" fontId="4" fillId="0" borderId="3" xfId="3" applyAlignment="1">
      <alignment horizontal="center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</cellXfs>
  <cellStyles count="12">
    <cellStyle name="20% - Accent5" xfId="10" builtinId="46"/>
    <cellStyle name="Bad" xfId="11" builtinId="27"/>
    <cellStyle name="Calculation" xfId="5" builtinId="22"/>
    <cellStyle name="Heading 1" xfId="1" builtinId="16"/>
    <cellStyle name="Heading 2" xfId="2" builtinId="17"/>
    <cellStyle name="Heading 3" xfId="3" builtinId="18"/>
    <cellStyle name="Input" xfId="4" builtinId="20"/>
    <cellStyle name="Normal" xfId="0" builtinId="0"/>
    <cellStyle name="Normal 2" xfId="7" xr:uid="{42DF763F-34F7-428B-B2BD-455815B2620E}"/>
    <cellStyle name="Normal 3" xfId="8" xr:uid="{83CC90C2-FB25-4AFF-AA3B-A174A5F4ED73}"/>
    <cellStyle name="Note" xfId="6" builtinId="10"/>
    <cellStyle name="Warning Text" xfId="9" builtinId="11"/>
  </cellStyles>
  <dxfs count="55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rgb="FF8EA9DB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rgb="FF8EA9DB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rgb="FF8EA9DB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medium">
          <color rgb="FF8EA9DB"/>
        </bottom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Score Distribution</a:t>
          </a:r>
        </a:p>
      </cx:txPr>
    </cx:title>
    <cx:plotArea>
      <cx:plotAreaRegion>
        <cx:series layoutId="clusteredColumn" uniqueId="{8EE9C3BD-224C-4190-BDF3-34F91E42C66B}">
          <cx:dataId val="0"/>
          <cx:layoutPr>
            <cx:binning intervalClosed="r">
              <cx:binSize val="0.02000000000000000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spPr>
            <a:solidFill>
              <a:schemeClr val="accent1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ABSOLUTE SCORE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1">
                  <a:lumMod val="60000"/>
                  <a:lumOff val="40000"/>
                </a:schemeClr>
              </a:solidFill>
              <a:latin typeface="+mn-lt"/>
            </a:rPr>
            <a:t>ABSOLUTE SCORE DISTRIBUTION</a:t>
          </a:r>
        </a:p>
      </cx:txPr>
    </cx:title>
    <cx:plotArea>
      <cx:plotAreaRegion>
        <cx:series layoutId="clusteredColumn" uniqueId="{AFC646CA-DCB1-4B8F-B83F-8820993FC6F1}">
          <cx:spPr>
            <a:solidFill>
              <a:schemeClr val="accent1">
                <a:lumMod val="60000"/>
                <a:lumOff val="40000"/>
              </a:schemeClr>
            </a:solidFill>
          </cx:spPr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sz="900" b="0" i="0" u="none" strike="noStrike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Mid term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chemeClr val="accent1">
                  <a:lumMod val="60000"/>
                  <a:lumOff val="40000"/>
                </a:schemeClr>
              </a:solidFill>
              <a:latin typeface="Calibri" panose="020F0502020204030204"/>
            </a:rPr>
            <a:t>Distribution of Mid term scores</a:t>
          </a:r>
        </a:p>
      </cx:txPr>
    </cx:title>
    <cx:plotArea>
      <cx:plotAreaRegion>
        <cx:series layoutId="clusteredColumn" uniqueId="{B77498C3-8BE7-4C76-85B9-C6BA422C2DBC}"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accent1">
                    <a:lumMod val="60000"/>
                    <a:lumOff val="40000"/>
                  </a:schemeClr>
                </a:solidFill>
                <a:latin typeface="Franklin Gothic Book" panose="020B0503020102020204" pitchFamily="34" charset="0"/>
              </a:rPr>
              <a:t>QUIZ-1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E9B3583-EAE0-4983-8BCD-4BCF00AB2081}">
          <cx:spPr>
            <a:solidFill>
              <a:schemeClr val="accent1">
                <a:lumMod val="60000"/>
                <a:lumOff val="4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softEdge rad="12700"/>
            </a:effectLst>
          </cx:spPr>
          <cx:dataId val="0"/>
          <cx:layoutPr>
            <cx:binning intervalClosed="r">
              <cx:binSize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10.xml"/><Relationship Id="rId2" Type="http://schemas.microsoft.com/office/2014/relationships/chartEx" Target="../charts/chartEx9.xml"/><Relationship Id="rId1" Type="http://schemas.microsoft.com/office/2014/relationships/chartEx" Target="../charts/chartEx8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3.xml"/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6.xml"/><Relationship Id="rId2" Type="http://schemas.microsoft.com/office/2014/relationships/chartEx" Target="../charts/chartEx15.xml"/><Relationship Id="rId1" Type="http://schemas.microsoft.com/office/2014/relationships/chartEx" Target="../charts/chartEx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577849</xdr:colOff>
      <xdr:row>10</xdr:row>
      <xdr:rowOff>22224</xdr:rowOff>
    </xdr:from>
    <xdr:to>
      <xdr:col>18</xdr:col>
      <xdr:colOff>492124</xdr:colOff>
      <xdr:row>28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EECE44-3D77-81D8-38D7-A671BA057F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4199" y="1870074"/>
              <a:ext cx="4562475" cy="3311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0</xdr:rowOff>
    </xdr:from>
    <xdr:to>
      <xdr:col>18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A607EF5-6ED5-4EB1-B8F0-299BEDFBA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0850" y="5657850"/>
              <a:ext cx="4591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7793</xdr:colOff>
      <xdr:row>41</xdr:row>
      <xdr:rowOff>21648</xdr:rowOff>
    </xdr:from>
    <xdr:to>
      <xdr:col>18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B38B75-A9E9-4F1D-A842-7343BB94B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8643" y="7749598"/>
              <a:ext cx="4572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3174</xdr:colOff>
      <xdr:row>17</xdr:row>
      <xdr:rowOff>12988</xdr:rowOff>
    </xdr:from>
    <xdr:to>
      <xdr:col>18</xdr:col>
      <xdr:colOff>330200</xdr:colOff>
      <xdr:row>29</xdr:row>
      <xdr:rowOff>47913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02EDCB9-D413-4A22-9C63-42287322F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54024" y="3276888"/>
              <a:ext cx="4594226" cy="224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30</xdr:row>
      <xdr:rowOff>0</xdr:rowOff>
    </xdr:from>
    <xdr:to>
      <xdr:col>19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707E81-E111-418A-8932-BAB2E07E0C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92150" y="5657850"/>
              <a:ext cx="4845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7793</xdr:colOff>
      <xdr:row>41</xdr:row>
      <xdr:rowOff>21648</xdr:rowOff>
    </xdr:from>
    <xdr:to>
      <xdr:col>19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4427F4D-3BBF-43CF-8314-BEFD9EE567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99943" y="7749598"/>
              <a:ext cx="4826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3174</xdr:colOff>
      <xdr:row>17</xdr:row>
      <xdr:rowOff>12988</xdr:rowOff>
    </xdr:from>
    <xdr:to>
      <xdr:col>19</xdr:col>
      <xdr:colOff>330200</xdr:colOff>
      <xdr:row>29</xdr:row>
      <xdr:rowOff>47913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305465D-4E97-48D9-998F-CCD438650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95324" y="3276888"/>
              <a:ext cx="4848226" cy="2244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0</xdr:rowOff>
    </xdr:from>
    <xdr:to>
      <xdr:col>18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0B5DDE2-2D45-46FB-8EE0-803E3F446F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2400" y="5657850"/>
              <a:ext cx="4591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7793</xdr:colOff>
      <xdr:row>41</xdr:row>
      <xdr:rowOff>21648</xdr:rowOff>
    </xdr:from>
    <xdr:to>
      <xdr:col>18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11D85D5-9FE4-4BC3-92AB-EE102A35F0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0193" y="7749598"/>
              <a:ext cx="4572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3174</xdr:colOff>
      <xdr:row>16</xdr:row>
      <xdr:rowOff>63500</xdr:rowOff>
    </xdr:from>
    <xdr:to>
      <xdr:col>18</xdr:col>
      <xdr:colOff>330200</xdr:colOff>
      <xdr:row>28</xdr:row>
      <xdr:rowOff>98424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23C5ACA-4F8F-48DF-9EF1-1169300CA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5574" y="3143250"/>
              <a:ext cx="4594226" cy="2244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0</xdr:rowOff>
    </xdr:from>
    <xdr:to>
      <xdr:col>18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5C754E8-7ED6-4FA0-A88F-5555CC3B7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2400" y="5657850"/>
              <a:ext cx="4591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7793</xdr:colOff>
      <xdr:row>41</xdr:row>
      <xdr:rowOff>21648</xdr:rowOff>
    </xdr:from>
    <xdr:to>
      <xdr:col>18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5B732D-BC80-4C83-BAFF-C6FF5E3487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0193" y="7749598"/>
              <a:ext cx="4572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3174</xdr:colOff>
      <xdr:row>16</xdr:row>
      <xdr:rowOff>63500</xdr:rowOff>
    </xdr:from>
    <xdr:to>
      <xdr:col>18</xdr:col>
      <xdr:colOff>330200</xdr:colOff>
      <xdr:row>28</xdr:row>
      <xdr:rowOff>98424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5C700F-E141-4661-8EA5-4E436A376B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5574" y="3143250"/>
              <a:ext cx="4594226" cy="2244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30</xdr:row>
      <xdr:rowOff>0</xdr:rowOff>
    </xdr:from>
    <xdr:to>
      <xdr:col>18</xdr:col>
      <xdr:colOff>323849</xdr:colOff>
      <xdr:row>39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5A2CB7-07EC-116E-6FEC-9CAD66B430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2400" y="5657850"/>
              <a:ext cx="4591049" cy="186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7793</xdr:colOff>
      <xdr:row>41</xdr:row>
      <xdr:rowOff>21648</xdr:rowOff>
    </xdr:from>
    <xdr:to>
      <xdr:col>18</xdr:col>
      <xdr:colOff>312593</xdr:colOff>
      <xdr:row>50</xdr:row>
      <xdr:rowOff>151822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A88F015-F038-323C-F7C0-92E93B468D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0193" y="7749598"/>
              <a:ext cx="4572000" cy="1787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3174</xdr:colOff>
      <xdr:row>16</xdr:row>
      <xdr:rowOff>63500</xdr:rowOff>
    </xdr:from>
    <xdr:to>
      <xdr:col>18</xdr:col>
      <xdr:colOff>330200</xdr:colOff>
      <xdr:row>28</xdr:row>
      <xdr:rowOff>98424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2D5FFC8-11FA-0A71-3D82-E0D89D828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55574" y="3143250"/>
              <a:ext cx="4594226" cy="2244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8A118C-07C4-44D7-AEE5-B0418FA979F8}" name="Table2" displayName="Table2" ref="A1:J160" totalsRowShown="0">
  <autoFilter ref="A1:J160" xr:uid="{C18A118C-07C4-44D7-AEE5-B0418FA979F8}"/>
  <sortState xmlns:xlrd2="http://schemas.microsoft.com/office/spreadsheetml/2017/richdata2" ref="A2:J160">
    <sortCondition ref="A1:A160"/>
  </sortState>
  <tableColumns count="10">
    <tableColumn id="1" xr3:uid="{1F5FBBE8-6086-4B7B-9D4A-8A28AE180EBA}" name="Sl. No."/>
    <tableColumn id="2" xr3:uid="{7106B6B6-97BC-4C30-8C0B-AF6E73F86D49}" name="Roll No."/>
    <tableColumn id="3" xr3:uid="{65CEC75B-2EF3-4E65-8D68-92C9A696B14D}" name="Name"/>
    <tableColumn id="7" xr3:uid="{8A60D0F3-4FFE-4698-8DAE-621118F5BD69}" name="Prob" dataDxfId="54">
      <calculatedColumnFormula>VLOOKUP(Table2[[#This Row],[Roll No.]],Table3[[Roll No.]:[Total Weighted ABS Score]],7,FALSE)</calculatedColumnFormula>
    </tableColumn>
    <tableColumn id="8" xr3:uid="{5968451C-4581-4B75-A6ED-AFEE02E2F08A}" name="Macro" dataDxfId="53">
      <calculatedColumnFormula>+VLOOKUP(Table2[[#This Row],[Roll No.]],Table3567[[Roll No.]:[Total Weighted ABS Score]],8,FALSE)</calculatedColumnFormula>
    </tableColumn>
    <tableColumn id="9" xr3:uid="{28267B20-E6B2-4C42-BA39-B0C496FF9C2C}" name="ITC" dataDxfId="52">
      <calculatedColumnFormula>+VLOOKUP(Table2[[#This Row],[Roll No.]],Table35[[Roll No.]:[Total Weighted ABS Score]], 7,FALSE)</calculatedColumnFormula>
    </tableColumn>
    <tableColumn id="10" xr3:uid="{54713EF2-39DC-41AA-83E0-C5DA30107BE0}" name="ITDS" dataDxfId="51">
      <calculatedColumnFormula>VLOOKUP(Table2[[#This Row],[Roll No.]],Table35672[[Roll No.]:[Total Weighted ABS Score]], 7,FALSE)</calculatedColumnFormula>
    </tableColumn>
    <tableColumn id="11" xr3:uid="{DE1E3F3C-7D5F-44B5-9BA9-2DF3100D1A14}" name="IC" dataDxfId="50">
      <calculatedColumnFormula>VLOOKUP(Table2[[#This Row],[Roll No.]],Table356[[Roll No.]:[Total Weighted ABS Score]],7,FALSE)</calculatedColumnFormula>
    </tableColumn>
    <tableColumn id="12" xr3:uid="{EF2359DD-2DB2-48D8-AE10-E8962167AE7F}" name="Overall ABS Score" dataDxfId="49">
      <calculatedColumnFormula>(Table2[[#This Row],[Prob]]*$N$4+Table2[[#This Row],[Macro]]*$N$5+$N$6+Table2[[#This Row],[ITDS]]*$N$7+Table2[[#This Row],[IC]]*$N$3)/$N$9</calculatedColumnFormula>
    </tableColumn>
    <tableColumn id="13" xr3:uid="{9F51E454-BF12-4B3F-9C4F-010F3793ADC5}" name="Rank" dataDxfId="48">
      <calculatedColumnFormula>_xlfn.RANK.EQ(Table2[[#This Row],[Overall ABS Score]],Table2[Overall ABS Score],)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83906-2476-4379-A2EA-7D272FC05950}" name="Table35672" displayName="Table35672" ref="A3:I162" totalsRowShown="0" headerRowDxfId="47" headerRowBorderDxfId="46" headerRowCellStyle="Heading 3">
  <autoFilter ref="A3:I162" xr:uid="{1510D1F1-509B-442A-9738-EF6C165EA01C}"/>
  <sortState xmlns:xlrd2="http://schemas.microsoft.com/office/spreadsheetml/2017/richdata2" ref="A4:I162">
    <sortCondition ref="A3:A162"/>
  </sortState>
  <tableColumns count="9">
    <tableColumn id="1" xr3:uid="{697D5B33-3496-42F3-9BE2-AAE5BD88A447}" name="S.No."/>
    <tableColumn id="2" xr3:uid="{D4934B93-024A-48E9-8F3E-AE116B49FA30}" name="Student Name"/>
    <tableColumn id="3" xr3:uid="{C9C0106C-031B-4E65-A003-5754CA1B3C94}" name="Roll No."/>
    <tableColumn id="4" xr3:uid="{9379B661-A0D6-4E9C-89E2-409C23D10206}" name="Quiz-1" dataDxfId="45">
      <calculatedColumnFormula>VLOOKUP(Table35672[[#This Row],[Roll No.]],'ITDS-Raw'!$C$3:$D$161,2,FALSE)</calculatedColumnFormula>
    </tableColumn>
    <tableColumn id="5" xr3:uid="{4924D04A-9EEE-4879-B055-D38D1D045B92}" name="Mid-Term" dataDxfId="44"/>
    <tableColumn id="6" xr3:uid="{D5F437DE-7E49-47F1-B3FE-96367D188B5D}" name="Quiz 2" dataDxfId="43"/>
    <tableColumn id="7" xr3:uid="{FE5D9D87-4CF8-49D6-9800-C8BE642ACEBC}" name="End Term"/>
    <tableColumn id="9" xr3:uid="{D7E41CEB-D41B-4F56-9CA6-07327848D03F}" name="Rank" dataDxfId="42">
      <calculatedColumnFormula>_xlfn.RANK.EQ(Table35672[[#This Row],[Total Weighted ABS Score]],Table35672[Total Weighted ABS Score],0)</calculatedColumnFormula>
    </tableColumn>
    <tableColumn id="8" xr3:uid="{0454F299-5663-4F04-A825-3DE78417CA78}" name="Total Weighted ABS Score" dataDxfId="41">
      <calculatedColumnFormula>IFERROR( ROUND((Table35672[[#This Row],[Quiz-1]]/$M$5)*$L$5 +(Table35672[[#This Row],[Mid-Term]]/$M$7)*$L$7+(Table35672[[#This Row],[Quiz 2]]/$M$6)*$L$6+(Table35672[[#This Row],[End Term]]/$M$8)*$L$8,3), 0)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8C2139-1AF0-457F-92A5-861EB5DBB642}" name="Table3567" displayName="Table3567" ref="A3:J162" totalsRowShown="0" headerRowDxfId="40" headerRowBorderDxfId="39" headerRowCellStyle="Heading 3">
  <autoFilter ref="A3:J162" xr:uid="{1510D1F1-509B-442A-9738-EF6C165EA01C}"/>
  <sortState xmlns:xlrd2="http://schemas.microsoft.com/office/spreadsheetml/2017/richdata2" ref="A4:J162">
    <sortCondition ref="I3:I162"/>
  </sortState>
  <tableColumns count="10">
    <tableColumn id="1" xr3:uid="{9AF18C6F-A884-4F94-B2A2-1FDBF68BB708}" name="S.No."/>
    <tableColumn id="2" xr3:uid="{F6B96535-6CCD-44D3-AF2C-6F91408A2913}" name="Student Name"/>
    <tableColumn id="3" xr3:uid="{450190BB-6EA8-4922-82A5-EA31AC0F1735}" name="Roll No."/>
    <tableColumn id="4" xr3:uid="{FCA1CF76-58B4-46E0-8F0D-4DCA8971CFDC}" name="Quiz-1" dataDxfId="38">
      <calculatedColumnFormula>+VLOOKUP(Table3567[[#This Row],[Roll No.]],'Macro-Raw'!$B$2:$E$160,4,FALSE)</calculatedColumnFormula>
    </tableColumn>
    <tableColumn id="5" xr3:uid="{ED11C38E-BE67-43FF-8429-41492106733D}" name="Mid-Term" dataDxfId="37">
      <calculatedColumnFormula>+VLOOKUP(Table3567[[#This Row],[Roll No.]],'Macro-Raw'!$B$2:$E$160,3,FALSE)</calculatedColumnFormula>
    </tableColumn>
    <tableColumn id="6" xr3:uid="{2855BF20-95E4-4C4F-9C12-4EC27731C95C}" name="Quiz 2" dataDxfId="36">
      <calculatedColumnFormula>0</calculatedColumnFormula>
    </tableColumn>
    <tableColumn id="7" xr3:uid="{AECD519E-89A3-4009-8C64-63975A821521}" name="End Term"/>
    <tableColumn id="11" xr3:uid="{6BED7739-934C-45DE-8A94-0B39DC900CB7}" name="CP" dataDxfId="35">
      <calculatedColumnFormula>NORMINV(RAND(),$Q$5,$Q$6)</calculatedColumnFormula>
    </tableColumn>
    <tableColumn id="9" xr3:uid="{5C67E7BB-1EA8-4B98-958C-B19A33309A15}" name="Rank" dataDxfId="34">
      <calculatedColumnFormula>_xlfn.RANK.EQ(Table3567[[#This Row],[Total Weighted ABS Score]],Table3567[Total Weighted ABS Score],0)</calculatedColumnFormula>
    </tableColumn>
    <tableColumn id="8" xr3:uid="{AB8B5E3D-1257-4BDB-9858-99D0592913AE}" name="Total Weighted ABS Score" dataDxfId="33">
      <calculatedColumnFormula>IFERROR( ROUND((Table3567[[#This Row],[Quiz-1]]/$N$5)*$M$5 +(Table3567[[#This Row],[Mid-Term]]/$N$7)*$M$7+(Table3567[[#This Row],[Quiz 2]]/$N$6)*$M$6+(Table3567[[#This Row],[End Term]]/$N$8)*$M$8+Table3567[[#This Row],[CP]]*$M$9,3), 0)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9333E8-F309-406D-8F66-B058ECA0A4C6}" name="Table356" displayName="Table356" ref="A3:I162" totalsRowShown="0" headerRowDxfId="32" headerRowBorderDxfId="31" headerRowCellStyle="Heading 3">
  <autoFilter ref="A3:I162" xr:uid="{1510D1F1-509B-442A-9738-EF6C165EA01C}"/>
  <sortState xmlns:xlrd2="http://schemas.microsoft.com/office/spreadsheetml/2017/richdata2" ref="A4:I162">
    <sortCondition ref="H3:H162"/>
  </sortState>
  <tableColumns count="9">
    <tableColumn id="1" xr3:uid="{2DEA843E-8746-496C-A903-DC49FD355139}" name="S.No."/>
    <tableColumn id="2" xr3:uid="{5C91DD3A-7DD9-4890-B405-4875B5D76464}" name="Student Name"/>
    <tableColumn id="3" xr3:uid="{F5894E25-7187-40A5-877F-18D9886CA7EF}" name="Roll No."/>
    <tableColumn id="4" xr3:uid="{A1F0DD9A-55A9-467F-9046-A1ECD96D10EF}" name="Quiz-1" dataDxfId="30">
      <calculatedColumnFormula>+VLOOKUP(Table356[[#This Row],[Roll No.]],'IC-Raw'!$C$4:$F$162,2,FALSE)</calculatedColumnFormula>
    </tableColumn>
    <tableColumn id="5" xr3:uid="{6930C6ED-863B-4F48-AB4C-93F97946AE10}" name="Mid-Term" dataDxfId="29">
      <calculatedColumnFormula>+VLOOKUP(Table356[[#This Row],[Roll No.]],'IC-Raw'!$C$4:$F$162,3,FALSE)</calculatedColumnFormula>
    </tableColumn>
    <tableColumn id="6" xr3:uid="{884A21F5-AF94-4590-AB80-0984FD1A715F}" name="Quiz 2" dataDxfId="28">
      <calculatedColumnFormula>+VLOOKUP(Table356[[#This Row],[Roll No.]],'IC-Raw'!$C$4:$F$162,4,FALSE)</calculatedColumnFormula>
    </tableColumn>
    <tableColumn id="7" xr3:uid="{4542F12C-6AB0-4002-95C3-7B9F2A36E8D1}" name="End Term"/>
    <tableColumn id="9" xr3:uid="{1FBD3676-5260-4327-B15B-67525889C069}" name="Rank" dataDxfId="27">
      <calculatedColumnFormula>_xlfn.RANK.EQ(Table356[[#This Row],[Total Weighted ABS Score]],Table356[Total Weighted ABS Score],0)</calculatedColumnFormula>
    </tableColumn>
    <tableColumn id="8" xr3:uid="{ADE5D95D-6133-4717-B3B2-FD3312479B0C}" name="Total Weighted ABS Score" dataDxfId="26">
      <calculatedColumnFormula>IFERROR( ROUND((Table356[[#This Row],[Quiz-1]]/$M$5)*$L$5 +(Table356[[#This Row],[Mid-Term]]/$M$7)*$L$7+(Table356[[#This Row],[Quiz 2]]/$M$6)*$L$6+(Table356[[#This Row],[End Term]]/$M$8)*$L$8,3), 0)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830172-4B5D-4C50-B5B7-498A6545E444}" name="Table35" displayName="Table35" ref="A3:I162" totalsRowShown="0" headerRowDxfId="25" headerRowBorderDxfId="24" headerRowCellStyle="Heading 3">
  <autoFilter ref="A3:I162" xr:uid="{1510D1F1-509B-442A-9738-EF6C165EA01C}"/>
  <sortState xmlns:xlrd2="http://schemas.microsoft.com/office/spreadsheetml/2017/richdata2" ref="A4:I162">
    <sortCondition ref="H3:H162"/>
  </sortState>
  <tableColumns count="9">
    <tableColumn id="1" xr3:uid="{1A78EAF3-6BC8-453D-B788-50F0E8BC941A}" name="S.No."/>
    <tableColumn id="2" xr3:uid="{599E879F-87A3-439D-B331-4A21BADE175D}" name="Student Name"/>
    <tableColumn id="3" xr3:uid="{164AE199-708A-44ED-BF06-44CFFDA8D105}" name="Roll No."/>
    <tableColumn id="4" xr3:uid="{C4B5346C-C0A0-419E-955C-36BB3ABB5BA6}" name="Quiz-1" dataDxfId="23">
      <calculatedColumnFormula>+VLOOKUP(Table35[[#This Row],[Roll No.]],'ITC-Raw'!$C$4:$E$162,3,FALSE)</calculatedColumnFormula>
    </tableColumn>
    <tableColumn id="5" xr3:uid="{363484DC-5222-4C74-81B4-A7295B773A49}" name="Mid-Term" dataDxfId="22">
      <calculatedColumnFormula>+VLOOKUP(Table35[[#This Row],[Roll No.]],'ITC-Raw'!$C$4:$E$162,2,FALSE)</calculatedColumnFormula>
    </tableColumn>
    <tableColumn id="6" xr3:uid="{CC88FCEE-BCF0-493B-900C-66792D22146A}" name="Quiz 2"/>
    <tableColumn id="7" xr3:uid="{16519BE4-4463-4F1D-A55B-4F596C08DBEA}" name="End Term"/>
    <tableColumn id="9" xr3:uid="{3962B51A-26C5-4CE2-B730-C94CE050FA74}" name="Rank" dataDxfId="21">
      <calculatedColumnFormula>_xlfn.RANK.EQ(Table35[[#This Row],[Total Weighted ABS Score]],Table35[Total Weighted ABS Score],0)</calculatedColumnFormula>
    </tableColumn>
    <tableColumn id="8" xr3:uid="{A36C45E4-641B-4A1B-963B-5DD6AA606096}" name="Total Weighted ABS Score" dataDxfId="20">
      <calculatedColumnFormula>IFERROR( ROUND((Table35[[#This Row],[Quiz-1]]/$M$5)*$L$5 +(Table35[[#This Row],[Mid-Term]]/$M$7)*$L$7+(Table35[[#This Row],[Quiz 2]]/$M$6)*$L$6+(Table35[[#This Row],[End Term]]/$M$8)*$L$8,3), 0)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10D1F1-509B-442A-9738-EF6C165EA01C}" name="Table3" displayName="Table3" ref="A3:I162" totalsRowShown="0" headerRowDxfId="19" headerRowBorderDxfId="18" headerRowCellStyle="Heading 3">
  <autoFilter ref="A3:I162" xr:uid="{1510D1F1-509B-442A-9738-EF6C165EA01C}"/>
  <sortState xmlns:xlrd2="http://schemas.microsoft.com/office/spreadsheetml/2017/richdata2" ref="A4:I162">
    <sortCondition ref="H3:H162"/>
  </sortState>
  <tableColumns count="9">
    <tableColumn id="1" xr3:uid="{66D5B84B-B762-47A1-9D62-D250627D47FC}" name="S.No."/>
    <tableColumn id="2" xr3:uid="{34AC3F4C-5888-4D16-BF38-D7DBBA0C7689}" name="Student Name"/>
    <tableColumn id="3" xr3:uid="{F9A41423-E82B-447B-9E58-06D305CAAB9A}" name="Roll No."/>
    <tableColumn id="4" xr3:uid="{4C6FF6AD-3E7B-4F28-B5D5-95A5494FFBD6}" name="Quiz-1">
      <calculatedColumnFormula>VLOOKUP(C4,'Probability-RAW'!$C$2:$D$160,2,FALSE)</calculatedColumnFormula>
    </tableColumn>
    <tableColumn id="5" xr3:uid="{A1C91A59-5913-4832-9B5B-2097117DC981}" name="Mid-Term"/>
    <tableColumn id="6" xr3:uid="{371D766E-3850-421D-8CD4-DECDB5883C4B}" name="Quiz-2 " dataDxfId="17">
      <calculatedColumnFormula>VLOOKUP(Table3[[#This Row],[Roll No.]], 'Probability-RAW2'!$C$2:$D$190, 2, FALSE)</calculatedColumnFormula>
    </tableColumn>
    <tableColumn id="7" xr3:uid="{E5A32B08-3D5D-489F-B21A-B2F8A1749209}" name="End Term"/>
    <tableColumn id="9" xr3:uid="{792366DA-0A7C-4692-A4B7-75F87F0AB80C}" name="Rank" dataDxfId="16">
      <calculatedColumnFormula>_xlfn.RANK.EQ(Table3[[#This Row],[Total Weighted ABS Score]],Table3[Total Weighted ABS Score],0)</calculatedColumnFormula>
    </tableColumn>
    <tableColumn id="8" xr3:uid="{B3BA1973-BC7D-496D-A223-9F4E80B5330D}" name="Total Weighted ABS Score" dataDxfId="15">
      <calculatedColumnFormula>IFERROR( ROUND((Table3[[#This Row],[Quiz-1]]/$M$5)*$L$5 +(Table3[[#This Row],[Mid-Term]]/$M$7)*$L$7+(Table3[[#This Row],[Quiz-2 ]]/$M$6)*$L$6+(Table3[[#This Row],[End Term]]/$M$8)*$L$8,3), 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567D-F83D-4493-B40B-80224BF47CC8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D2607-83F7-47FA-AD5E-3550FA1902D8}">
  <dimension ref="A1:E160"/>
  <sheetViews>
    <sheetView topLeftCell="A127" workbookViewId="0">
      <selection activeCell="A2" sqref="A2:C160"/>
    </sheetView>
  </sheetViews>
  <sheetFormatPr defaultRowHeight="14.5"/>
  <cols>
    <col min="2" max="2" width="19.26953125" customWidth="1"/>
    <col min="3" max="3" width="26.08984375" customWidth="1"/>
  </cols>
  <sheetData>
    <row r="1" spans="1:5">
      <c r="B1" t="s">
        <v>533</v>
      </c>
      <c r="C1" t="s">
        <v>534</v>
      </c>
      <c r="D1" t="s">
        <v>535</v>
      </c>
      <c r="E1" t="s">
        <v>536</v>
      </c>
    </row>
    <row r="2" spans="1:5">
      <c r="A2">
        <v>1</v>
      </c>
      <c r="B2" t="s">
        <v>1</v>
      </c>
      <c r="C2" t="s">
        <v>0</v>
      </c>
      <c r="D2">
        <v>1</v>
      </c>
      <c r="E2">
        <v>8</v>
      </c>
    </row>
    <row r="3" spans="1:5">
      <c r="A3">
        <v>2</v>
      </c>
      <c r="B3" t="s">
        <v>3</v>
      </c>
      <c r="C3" t="s">
        <v>2</v>
      </c>
      <c r="D3">
        <v>0</v>
      </c>
      <c r="E3">
        <v>12</v>
      </c>
    </row>
    <row r="4" spans="1:5">
      <c r="A4">
        <v>3</v>
      </c>
      <c r="B4" t="s">
        <v>5</v>
      </c>
      <c r="C4" t="s">
        <v>4</v>
      </c>
      <c r="D4">
        <v>17</v>
      </c>
      <c r="E4">
        <v>12</v>
      </c>
    </row>
    <row r="5" spans="1:5">
      <c r="A5">
        <v>4</v>
      </c>
      <c r="B5" t="s">
        <v>7</v>
      </c>
      <c r="C5" t="s">
        <v>6</v>
      </c>
      <c r="D5">
        <v>22</v>
      </c>
      <c r="E5">
        <v>18</v>
      </c>
    </row>
    <row r="6" spans="1:5">
      <c r="A6">
        <v>5</v>
      </c>
      <c r="B6" t="s">
        <v>9</v>
      </c>
      <c r="C6" t="s">
        <v>8</v>
      </c>
      <c r="D6">
        <v>15</v>
      </c>
      <c r="E6">
        <v>20</v>
      </c>
    </row>
    <row r="7" spans="1:5">
      <c r="A7">
        <v>6</v>
      </c>
      <c r="B7" t="s">
        <v>11</v>
      </c>
      <c r="C7" t="s">
        <v>10</v>
      </c>
      <c r="D7">
        <v>18</v>
      </c>
      <c r="E7">
        <v>10</v>
      </c>
    </row>
    <row r="8" spans="1:5">
      <c r="A8">
        <v>7</v>
      </c>
      <c r="B8" t="s">
        <v>13</v>
      </c>
      <c r="C8" t="s">
        <v>12</v>
      </c>
      <c r="D8">
        <v>11</v>
      </c>
      <c r="E8">
        <v>8</v>
      </c>
    </row>
    <row r="9" spans="1:5">
      <c r="A9">
        <v>8</v>
      </c>
      <c r="B9" t="s">
        <v>15</v>
      </c>
      <c r="C9" t="s">
        <v>14</v>
      </c>
      <c r="D9">
        <v>8</v>
      </c>
      <c r="E9">
        <v>4</v>
      </c>
    </row>
    <row r="10" spans="1:5">
      <c r="A10">
        <v>9</v>
      </c>
      <c r="B10" t="s">
        <v>17</v>
      </c>
      <c r="C10" t="s">
        <v>16</v>
      </c>
      <c r="D10">
        <v>23</v>
      </c>
      <c r="E10">
        <v>5</v>
      </c>
    </row>
    <row r="11" spans="1:5">
      <c r="A11">
        <v>10</v>
      </c>
      <c r="B11" t="s">
        <v>19</v>
      </c>
      <c r="C11" t="s">
        <v>18</v>
      </c>
      <c r="D11">
        <v>7</v>
      </c>
      <c r="E11">
        <v>12</v>
      </c>
    </row>
    <row r="12" spans="1:5">
      <c r="A12">
        <v>11</v>
      </c>
      <c r="B12" t="s">
        <v>21</v>
      </c>
      <c r="C12" t="s">
        <v>20</v>
      </c>
      <c r="D12">
        <v>9</v>
      </c>
      <c r="E12">
        <v>14</v>
      </c>
    </row>
    <row r="13" spans="1:5">
      <c r="A13">
        <v>12</v>
      </c>
      <c r="B13" t="s">
        <v>23</v>
      </c>
      <c r="C13" t="s">
        <v>22</v>
      </c>
      <c r="D13">
        <v>19</v>
      </c>
      <c r="E13">
        <v>6</v>
      </c>
    </row>
    <row r="14" spans="1:5">
      <c r="A14">
        <v>13</v>
      </c>
      <c r="B14" t="s">
        <v>25</v>
      </c>
      <c r="C14" t="s">
        <v>24</v>
      </c>
      <c r="D14">
        <v>24</v>
      </c>
      <c r="E14">
        <v>8</v>
      </c>
    </row>
    <row r="15" spans="1:5">
      <c r="A15">
        <v>14</v>
      </c>
      <c r="B15" t="s">
        <v>27</v>
      </c>
      <c r="C15" t="s">
        <v>26</v>
      </c>
      <c r="D15">
        <v>21</v>
      </c>
      <c r="E15">
        <v>9</v>
      </c>
    </row>
    <row r="16" spans="1:5">
      <c r="A16">
        <v>15</v>
      </c>
      <c r="B16" t="s">
        <v>29</v>
      </c>
      <c r="C16" t="s">
        <v>28</v>
      </c>
      <c r="D16">
        <v>15</v>
      </c>
      <c r="E16">
        <v>14</v>
      </c>
    </row>
    <row r="17" spans="1:5">
      <c r="A17">
        <v>16</v>
      </c>
      <c r="B17" t="s">
        <v>31</v>
      </c>
      <c r="C17" t="s">
        <v>30</v>
      </c>
      <c r="D17">
        <v>18</v>
      </c>
      <c r="E17">
        <v>21</v>
      </c>
    </row>
    <row r="18" spans="1:5">
      <c r="A18">
        <v>17</v>
      </c>
      <c r="B18" t="s">
        <v>33</v>
      </c>
      <c r="C18" t="s">
        <v>32</v>
      </c>
      <c r="D18">
        <v>3</v>
      </c>
      <c r="E18">
        <v>7</v>
      </c>
    </row>
    <row r="19" spans="1:5">
      <c r="A19">
        <v>18</v>
      </c>
      <c r="B19" t="s">
        <v>35</v>
      </c>
      <c r="C19" t="s">
        <v>34</v>
      </c>
      <c r="D19">
        <v>30</v>
      </c>
      <c r="E19">
        <v>14</v>
      </c>
    </row>
    <row r="20" spans="1:5">
      <c r="A20">
        <v>19</v>
      </c>
      <c r="B20" t="s">
        <v>37</v>
      </c>
      <c r="C20" t="s">
        <v>36</v>
      </c>
      <c r="D20">
        <v>28</v>
      </c>
      <c r="E20">
        <v>9</v>
      </c>
    </row>
    <row r="21" spans="1:5">
      <c r="A21">
        <v>20</v>
      </c>
      <c r="B21" t="s">
        <v>39</v>
      </c>
      <c r="C21" t="s">
        <v>38</v>
      </c>
      <c r="D21">
        <v>15</v>
      </c>
      <c r="E21">
        <v>16</v>
      </c>
    </row>
    <row r="22" spans="1:5">
      <c r="A22">
        <v>21</v>
      </c>
      <c r="B22" t="s">
        <v>41</v>
      </c>
      <c r="C22" t="s">
        <v>40</v>
      </c>
      <c r="D22">
        <v>20</v>
      </c>
      <c r="E22">
        <v>9</v>
      </c>
    </row>
    <row r="23" spans="1:5">
      <c r="A23">
        <v>22</v>
      </c>
      <c r="B23" t="s">
        <v>43</v>
      </c>
      <c r="C23" t="s">
        <v>42</v>
      </c>
      <c r="D23">
        <v>4</v>
      </c>
      <c r="E23">
        <v>20</v>
      </c>
    </row>
    <row r="24" spans="1:5">
      <c r="A24">
        <v>23</v>
      </c>
      <c r="B24" t="s">
        <v>45</v>
      </c>
      <c r="C24" t="s">
        <v>44</v>
      </c>
      <c r="D24">
        <v>19</v>
      </c>
      <c r="E24">
        <v>8</v>
      </c>
    </row>
    <row r="25" spans="1:5">
      <c r="A25">
        <v>24</v>
      </c>
      <c r="B25" t="s">
        <v>47</v>
      </c>
      <c r="C25" t="s">
        <v>46</v>
      </c>
      <c r="D25">
        <v>14</v>
      </c>
      <c r="E25">
        <v>9</v>
      </c>
    </row>
    <row r="26" spans="1:5">
      <c r="A26">
        <v>25</v>
      </c>
      <c r="B26" t="s">
        <v>49</v>
      </c>
      <c r="C26" t="s">
        <v>48</v>
      </c>
      <c r="D26">
        <v>16</v>
      </c>
      <c r="E26">
        <v>9</v>
      </c>
    </row>
    <row r="27" spans="1:5">
      <c r="A27">
        <v>26</v>
      </c>
      <c r="B27" t="s">
        <v>51</v>
      </c>
      <c r="C27" t="s">
        <v>50</v>
      </c>
      <c r="D27">
        <v>26</v>
      </c>
      <c r="E27">
        <v>20</v>
      </c>
    </row>
    <row r="28" spans="1:5">
      <c r="A28">
        <v>27</v>
      </c>
      <c r="B28" t="s">
        <v>53</v>
      </c>
      <c r="C28" t="s">
        <v>52</v>
      </c>
      <c r="D28">
        <v>4</v>
      </c>
      <c r="E28">
        <v>16</v>
      </c>
    </row>
    <row r="29" spans="1:5">
      <c r="A29">
        <v>28</v>
      </c>
      <c r="B29" t="s">
        <v>55</v>
      </c>
      <c r="C29" t="s">
        <v>54</v>
      </c>
      <c r="D29">
        <v>19</v>
      </c>
      <c r="E29">
        <v>10</v>
      </c>
    </row>
    <row r="30" spans="1:5">
      <c r="A30">
        <v>29</v>
      </c>
      <c r="B30" t="s">
        <v>57</v>
      </c>
      <c r="C30" t="s">
        <v>56</v>
      </c>
      <c r="D30">
        <v>15</v>
      </c>
      <c r="E30">
        <v>11</v>
      </c>
    </row>
    <row r="31" spans="1:5">
      <c r="A31">
        <v>30</v>
      </c>
      <c r="B31" t="s">
        <v>59</v>
      </c>
      <c r="C31" t="s">
        <v>58</v>
      </c>
      <c r="D31">
        <v>12</v>
      </c>
      <c r="E31">
        <v>9</v>
      </c>
    </row>
    <row r="32" spans="1:5">
      <c r="A32">
        <v>31</v>
      </c>
      <c r="B32" t="s">
        <v>61</v>
      </c>
      <c r="C32" t="s">
        <v>60</v>
      </c>
      <c r="D32">
        <v>30</v>
      </c>
      <c r="E32">
        <v>5</v>
      </c>
    </row>
    <row r="33" spans="1:5">
      <c r="A33">
        <v>32</v>
      </c>
      <c r="B33" t="s">
        <v>63</v>
      </c>
      <c r="C33" t="s">
        <v>62</v>
      </c>
      <c r="D33">
        <v>15</v>
      </c>
      <c r="E33">
        <v>10</v>
      </c>
    </row>
    <row r="34" spans="1:5">
      <c r="A34">
        <v>33</v>
      </c>
      <c r="B34" t="s">
        <v>65</v>
      </c>
      <c r="C34" t="s">
        <v>64</v>
      </c>
      <c r="D34">
        <v>19</v>
      </c>
      <c r="E34">
        <v>9</v>
      </c>
    </row>
    <row r="35" spans="1:5">
      <c r="A35">
        <v>34</v>
      </c>
      <c r="B35" t="s">
        <v>67</v>
      </c>
      <c r="C35" t="s">
        <v>66</v>
      </c>
      <c r="D35">
        <v>9</v>
      </c>
      <c r="E35">
        <v>7</v>
      </c>
    </row>
    <row r="36" spans="1:5">
      <c r="A36">
        <v>35</v>
      </c>
      <c r="B36" t="s">
        <v>69</v>
      </c>
      <c r="C36" t="s">
        <v>68</v>
      </c>
      <c r="D36">
        <v>2</v>
      </c>
      <c r="E36">
        <v>10</v>
      </c>
    </row>
    <row r="37" spans="1:5">
      <c r="A37">
        <v>36</v>
      </c>
      <c r="B37" t="s">
        <v>71</v>
      </c>
      <c r="C37" t="s">
        <v>70</v>
      </c>
      <c r="D37">
        <v>21</v>
      </c>
      <c r="E37">
        <v>17</v>
      </c>
    </row>
    <row r="38" spans="1:5">
      <c r="A38">
        <v>37</v>
      </c>
      <c r="B38" t="s">
        <v>73</v>
      </c>
      <c r="C38" t="s">
        <v>72</v>
      </c>
      <c r="D38">
        <v>26</v>
      </c>
      <c r="E38">
        <v>9</v>
      </c>
    </row>
    <row r="39" spans="1:5">
      <c r="A39">
        <v>38</v>
      </c>
      <c r="B39" t="s">
        <v>75</v>
      </c>
      <c r="C39" t="s">
        <v>74</v>
      </c>
      <c r="D39">
        <v>28</v>
      </c>
      <c r="E39">
        <v>19</v>
      </c>
    </row>
    <row r="40" spans="1:5">
      <c r="A40">
        <v>39</v>
      </c>
      <c r="B40" t="s">
        <v>77</v>
      </c>
      <c r="C40" t="s">
        <v>76</v>
      </c>
      <c r="D40">
        <v>12</v>
      </c>
      <c r="E40">
        <v>8</v>
      </c>
    </row>
    <row r="41" spans="1:5">
      <c r="A41">
        <v>40</v>
      </c>
      <c r="B41" t="s">
        <v>79</v>
      </c>
      <c r="C41" t="s">
        <v>78</v>
      </c>
      <c r="D41">
        <v>19</v>
      </c>
      <c r="E41">
        <v>14</v>
      </c>
    </row>
    <row r="42" spans="1:5">
      <c r="A42">
        <v>41</v>
      </c>
      <c r="B42" t="s">
        <v>81</v>
      </c>
      <c r="C42" t="s">
        <v>80</v>
      </c>
      <c r="D42">
        <v>15</v>
      </c>
      <c r="E42">
        <v>16</v>
      </c>
    </row>
    <row r="43" spans="1:5">
      <c r="A43">
        <v>42</v>
      </c>
      <c r="B43" t="s">
        <v>83</v>
      </c>
      <c r="C43" t="s">
        <v>82</v>
      </c>
      <c r="D43">
        <v>18</v>
      </c>
      <c r="E43">
        <v>10</v>
      </c>
    </row>
    <row r="44" spans="1:5">
      <c r="A44">
        <v>43</v>
      </c>
      <c r="B44" t="s">
        <v>85</v>
      </c>
      <c r="C44" t="s">
        <v>84</v>
      </c>
      <c r="D44">
        <v>21</v>
      </c>
      <c r="E44">
        <v>16</v>
      </c>
    </row>
    <row r="45" spans="1:5">
      <c r="A45">
        <v>44</v>
      </c>
      <c r="B45" t="s">
        <v>87</v>
      </c>
      <c r="C45" t="s">
        <v>86</v>
      </c>
      <c r="D45">
        <v>10</v>
      </c>
      <c r="E45">
        <v>19</v>
      </c>
    </row>
    <row r="46" spans="1:5">
      <c r="A46">
        <v>45</v>
      </c>
      <c r="B46" t="s">
        <v>89</v>
      </c>
      <c r="C46" t="s">
        <v>88</v>
      </c>
      <c r="D46">
        <v>17</v>
      </c>
      <c r="E46">
        <v>20</v>
      </c>
    </row>
    <row r="47" spans="1:5">
      <c r="A47">
        <v>46</v>
      </c>
      <c r="B47" t="s">
        <v>91</v>
      </c>
      <c r="C47" t="s">
        <v>90</v>
      </c>
      <c r="D47">
        <v>4</v>
      </c>
      <c r="E47">
        <v>12</v>
      </c>
    </row>
    <row r="48" spans="1:5">
      <c r="A48">
        <v>47</v>
      </c>
      <c r="B48" t="s">
        <v>93</v>
      </c>
      <c r="C48" t="s">
        <v>92</v>
      </c>
      <c r="D48">
        <v>12</v>
      </c>
      <c r="E48">
        <v>24</v>
      </c>
    </row>
    <row r="49" spans="1:5">
      <c r="A49">
        <v>48</v>
      </c>
      <c r="B49" t="s">
        <v>95</v>
      </c>
      <c r="C49" t="s">
        <v>94</v>
      </c>
      <c r="D49">
        <v>2</v>
      </c>
      <c r="E49">
        <v>19</v>
      </c>
    </row>
    <row r="50" spans="1:5">
      <c r="A50">
        <v>49</v>
      </c>
      <c r="B50" t="s">
        <v>97</v>
      </c>
      <c r="C50" t="s">
        <v>96</v>
      </c>
      <c r="D50">
        <v>17</v>
      </c>
      <c r="E50">
        <v>12</v>
      </c>
    </row>
    <row r="51" spans="1:5">
      <c r="A51">
        <v>50</v>
      </c>
      <c r="B51" t="s">
        <v>99</v>
      </c>
      <c r="C51" t="s">
        <v>98</v>
      </c>
      <c r="D51">
        <v>22</v>
      </c>
      <c r="E51">
        <v>24</v>
      </c>
    </row>
    <row r="52" spans="1:5">
      <c r="A52">
        <v>51</v>
      </c>
      <c r="B52" t="s">
        <v>101</v>
      </c>
      <c r="C52" t="s">
        <v>100</v>
      </c>
      <c r="D52">
        <v>16</v>
      </c>
      <c r="E52">
        <v>13</v>
      </c>
    </row>
    <row r="53" spans="1:5">
      <c r="A53">
        <v>52</v>
      </c>
      <c r="B53" t="s">
        <v>103</v>
      </c>
      <c r="C53" t="s">
        <v>102</v>
      </c>
      <c r="D53">
        <v>24</v>
      </c>
      <c r="E53">
        <v>24</v>
      </c>
    </row>
    <row r="54" spans="1:5">
      <c r="A54">
        <v>53</v>
      </c>
      <c r="B54" t="s">
        <v>105</v>
      </c>
      <c r="C54" t="s">
        <v>104</v>
      </c>
      <c r="D54">
        <v>26</v>
      </c>
      <c r="E54">
        <v>15</v>
      </c>
    </row>
    <row r="55" spans="1:5">
      <c r="A55">
        <v>54</v>
      </c>
      <c r="B55" t="s">
        <v>107</v>
      </c>
      <c r="C55" t="s">
        <v>106</v>
      </c>
      <c r="D55">
        <v>25</v>
      </c>
      <c r="E55">
        <v>10</v>
      </c>
    </row>
    <row r="56" spans="1:5">
      <c r="A56">
        <v>55</v>
      </c>
      <c r="B56" t="s">
        <v>109</v>
      </c>
      <c r="C56" t="s">
        <v>108</v>
      </c>
      <c r="D56">
        <v>8</v>
      </c>
      <c r="E56">
        <v>19</v>
      </c>
    </row>
    <row r="57" spans="1:5">
      <c r="A57">
        <v>56</v>
      </c>
      <c r="B57" t="s">
        <v>111</v>
      </c>
      <c r="C57" t="s">
        <v>110</v>
      </c>
      <c r="D57">
        <v>1</v>
      </c>
      <c r="E57">
        <v>13</v>
      </c>
    </row>
    <row r="58" spans="1:5">
      <c r="A58">
        <v>57</v>
      </c>
      <c r="B58" t="s">
        <v>113</v>
      </c>
      <c r="C58" t="s">
        <v>112</v>
      </c>
      <c r="D58">
        <v>19</v>
      </c>
      <c r="E58">
        <v>20</v>
      </c>
    </row>
    <row r="59" spans="1:5">
      <c r="A59">
        <v>58</v>
      </c>
      <c r="B59" t="s">
        <v>115</v>
      </c>
      <c r="C59" t="s">
        <v>114</v>
      </c>
      <c r="D59">
        <v>9</v>
      </c>
      <c r="E59">
        <v>11</v>
      </c>
    </row>
    <row r="60" spans="1:5">
      <c r="A60">
        <v>59</v>
      </c>
      <c r="B60" t="s">
        <v>117</v>
      </c>
      <c r="C60" t="s">
        <v>116</v>
      </c>
      <c r="D60">
        <v>8</v>
      </c>
      <c r="E60">
        <v>0</v>
      </c>
    </row>
    <row r="61" spans="1:5">
      <c r="A61">
        <v>60</v>
      </c>
      <c r="B61" t="s">
        <v>119</v>
      </c>
      <c r="C61" t="s">
        <v>118</v>
      </c>
      <c r="D61">
        <v>7</v>
      </c>
      <c r="E61">
        <v>12</v>
      </c>
    </row>
    <row r="62" spans="1:5">
      <c r="A62">
        <v>61</v>
      </c>
      <c r="B62" t="s">
        <v>121</v>
      </c>
      <c r="C62" t="s">
        <v>120</v>
      </c>
      <c r="D62">
        <v>10</v>
      </c>
      <c r="E62">
        <v>10</v>
      </c>
    </row>
    <row r="63" spans="1:5">
      <c r="A63">
        <v>62</v>
      </c>
      <c r="B63" t="s">
        <v>123</v>
      </c>
      <c r="C63" t="s">
        <v>122</v>
      </c>
      <c r="D63">
        <v>1</v>
      </c>
      <c r="E63">
        <v>24</v>
      </c>
    </row>
    <row r="64" spans="1:5">
      <c r="A64">
        <v>63</v>
      </c>
      <c r="B64" t="s">
        <v>125</v>
      </c>
      <c r="C64" t="s">
        <v>124</v>
      </c>
      <c r="D64">
        <v>17</v>
      </c>
      <c r="E64">
        <v>16</v>
      </c>
    </row>
    <row r="65" spans="1:5">
      <c r="A65">
        <v>64</v>
      </c>
      <c r="B65" t="s">
        <v>127</v>
      </c>
      <c r="C65" t="s">
        <v>126</v>
      </c>
      <c r="D65">
        <v>11</v>
      </c>
      <c r="E65">
        <v>9</v>
      </c>
    </row>
    <row r="66" spans="1:5">
      <c r="A66">
        <v>65</v>
      </c>
      <c r="B66" t="s">
        <v>129</v>
      </c>
      <c r="C66" t="s">
        <v>128</v>
      </c>
      <c r="D66">
        <v>16</v>
      </c>
      <c r="E66">
        <v>10</v>
      </c>
    </row>
    <row r="67" spans="1:5">
      <c r="A67">
        <v>66</v>
      </c>
      <c r="B67" t="s">
        <v>131</v>
      </c>
      <c r="C67" t="s">
        <v>130</v>
      </c>
      <c r="D67">
        <v>17</v>
      </c>
      <c r="E67">
        <v>3</v>
      </c>
    </row>
    <row r="68" spans="1:5">
      <c r="A68">
        <v>67</v>
      </c>
      <c r="B68" t="s">
        <v>133</v>
      </c>
      <c r="C68" t="s">
        <v>132</v>
      </c>
      <c r="D68">
        <v>15</v>
      </c>
      <c r="E68">
        <v>4</v>
      </c>
    </row>
    <row r="69" spans="1:5">
      <c r="A69">
        <v>68</v>
      </c>
      <c r="B69" t="s">
        <v>135</v>
      </c>
      <c r="C69" t="s">
        <v>134</v>
      </c>
      <c r="D69">
        <v>4</v>
      </c>
      <c r="E69">
        <v>9</v>
      </c>
    </row>
    <row r="70" spans="1:5">
      <c r="A70">
        <v>69</v>
      </c>
      <c r="B70" t="s">
        <v>137</v>
      </c>
      <c r="C70" t="s">
        <v>136</v>
      </c>
      <c r="D70">
        <v>0</v>
      </c>
      <c r="E70">
        <v>16</v>
      </c>
    </row>
    <row r="71" spans="1:5">
      <c r="A71">
        <v>70</v>
      </c>
      <c r="B71" t="s">
        <v>139</v>
      </c>
      <c r="C71" t="s">
        <v>138</v>
      </c>
      <c r="D71">
        <v>17</v>
      </c>
      <c r="E71">
        <v>19</v>
      </c>
    </row>
    <row r="72" spans="1:5">
      <c r="A72">
        <v>71</v>
      </c>
      <c r="B72" t="s">
        <v>141</v>
      </c>
      <c r="C72" t="s">
        <v>140</v>
      </c>
      <c r="D72">
        <v>22</v>
      </c>
      <c r="E72">
        <v>24</v>
      </c>
    </row>
    <row r="73" spans="1:5">
      <c r="A73">
        <v>72</v>
      </c>
      <c r="B73" t="s">
        <v>143</v>
      </c>
      <c r="C73" t="s">
        <v>142</v>
      </c>
      <c r="D73">
        <v>17</v>
      </c>
      <c r="E73">
        <v>18</v>
      </c>
    </row>
    <row r="74" spans="1:5">
      <c r="A74">
        <v>73</v>
      </c>
      <c r="B74" t="s">
        <v>145</v>
      </c>
      <c r="C74" t="s">
        <v>144</v>
      </c>
      <c r="D74">
        <v>7</v>
      </c>
      <c r="E74">
        <v>11</v>
      </c>
    </row>
    <row r="75" spans="1:5">
      <c r="A75">
        <v>74</v>
      </c>
      <c r="B75" t="s">
        <v>147</v>
      </c>
      <c r="C75" t="s">
        <v>146</v>
      </c>
      <c r="D75">
        <v>19</v>
      </c>
      <c r="E75">
        <v>20</v>
      </c>
    </row>
    <row r="76" spans="1:5">
      <c r="A76">
        <v>75</v>
      </c>
      <c r="B76" t="s">
        <v>149</v>
      </c>
      <c r="C76" t="s">
        <v>148</v>
      </c>
      <c r="D76">
        <v>1</v>
      </c>
      <c r="E76">
        <v>2</v>
      </c>
    </row>
    <row r="77" spans="1:5">
      <c r="A77">
        <v>76</v>
      </c>
      <c r="B77" t="s">
        <v>151</v>
      </c>
      <c r="C77" t="s">
        <v>150</v>
      </c>
      <c r="D77">
        <v>20</v>
      </c>
      <c r="E77">
        <v>10</v>
      </c>
    </row>
    <row r="78" spans="1:5">
      <c r="A78">
        <v>77</v>
      </c>
      <c r="B78" t="s">
        <v>153</v>
      </c>
      <c r="C78" t="s">
        <v>152</v>
      </c>
      <c r="D78">
        <v>13</v>
      </c>
      <c r="E78">
        <v>20</v>
      </c>
    </row>
    <row r="79" spans="1:5">
      <c r="A79">
        <v>78</v>
      </c>
      <c r="B79" t="s">
        <v>155</v>
      </c>
      <c r="C79" t="s">
        <v>154</v>
      </c>
      <c r="D79">
        <v>23</v>
      </c>
      <c r="E79">
        <v>19</v>
      </c>
    </row>
    <row r="80" spans="1:5">
      <c r="A80">
        <v>79</v>
      </c>
      <c r="B80" t="s">
        <v>157</v>
      </c>
      <c r="C80" t="s">
        <v>156</v>
      </c>
      <c r="D80">
        <v>6</v>
      </c>
      <c r="E80">
        <v>6</v>
      </c>
    </row>
    <row r="81" spans="1:5">
      <c r="A81">
        <v>80</v>
      </c>
      <c r="B81" t="s">
        <v>159</v>
      </c>
      <c r="C81" t="s">
        <v>158</v>
      </c>
      <c r="D81">
        <v>11</v>
      </c>
      <c r="E81">
        <v>20</v>
      </c>
    </row>
    <row r="82" spans="1:5">
      <c r="A82">
        <v>81</v>
      </c>
      <c r="B82" t="s">
        <v>170</v>
      </c>
      <c r="C82" t="s">
        <v>169</v>
      </c>
      <c r="D82">
        <v>0</v>
      </c>
      <c r="E82">
        <v>12</v>
      </c>
    </row>
    <row r="83" spans="1:5">
      <c r="A83">
        <v>82</v>
      </c>
      <c r="B83" t="s">
        <v>178</v>
      </c>
      <c r="C83" t="s">
        <v>177</v>
      </c>
      <c r="D83">
        <v>0</v>
      </c>
      <c r="E83">
        <v>8</v>
      </c>
    </row>
    <row r="84" spans="1:5">
      <c r="A84">
        <v>83</v>
      </c>
      <c r="B84" t="s">
        <v>168</v>
      </c>
      <c r="C84" t="s">
        <v>167</v>
      </c>
      <c r="D84">
        <v>2</v>
      </c>
      <c r="E84">
        <v>9</v>
      </c>
    </row>
    <row r="85" spans="1:5">
      <c r="A85">
        <v>84</v>
      </c>
      <c r="B85" t="s">
        <v>172</v>
      </c>
      <c r="C85" t="s">
        <v>171</v>
      </c>
      <c r="D85">
        <v>1</v>
      </c>
      <c r="E85">
        <v>10</v>
      </c>
    </row>
    <row r="86" spans="1:5">
      <c r="A86">
        <v>85</v>
      </c>
      <c r="B86" t="s">
        <v>174</v>
      </c>
      <c r="C86" t="s">
        <v>173</v>
      </c>
      <c r="D86">
        <v>19</v>
      </c>
      <c r="E86">
        <v>5</v>
      </c>
    </row>
    <row r="87" spans="1:5">
      <c r="A87">
        <v>86</v>
      </c>
      <c r="B87" t="s">
        <v>176</v>
      </c>
      <c r="C87" t="s">
        <v>175</v>
      </c>
      <c r="D87">
        <v>0</v>
      </c>
      <c r="E87">
        <v>4</v>
      </c>
    </row>
    <row r="88" spans="1:5">
      <c r="A88">
        <v>87</v>
      </c>
      <c r="B88" t="s">
        <v>180</v>
      </c>
      <c r="C88" t="s">
        <v>179</v>
      </c>
      <c r="D88">
        <v>2</v>
      </c>
      <c r="E88">
        <v>14</v>
      </c>
    </row>
    <row r="89" spans="1:5">
      <c r="A89">
        <v>88</v>
      </c>
      <c r="B89" t="s">
        <v>182</v>
      </c>
      <c r="C89" t="s">
        <v>181</v>
      </c>
      <c r="D89">
        <v>17</v>
      </c>
      <c r="E89">
        <v>20</v>
      </c>
    </row>
    <row r="90" spans="1:5">
      <c r="A90">
        <v>89</v>
      </c>
      <c r="B90" t="s">
        <v>184</v>
      </c>
      <c r="C90" t="s">
        <v>183</v>
      </c>
      <c r="D90">
        <v>21</v>
      </c>
      <c r="E90">
        <v>22</v>
      </c>
    </row>
    <row r="91" spans="1:5">
      <c r="A91">
        <v>90</v>
      </c>
      <c r="B91" t="s">
        <v>186</v>
      </c>
      <c r="C91" t="s">
        <v>185</v>
      </c>
      <c r="D91">
        <v>11</v>
      </c>
      <c r="E91">
        <v>4</v>
      </c>
    </row>
    <row r="92" spans="1:5">
      <c r="A92">
        <v>91</v>
      </c>
      <c r="B92" t="s">
        <v>188</v>
      </c>
      <c r="C92" t="s">
        <v>187</v>
      </c>
      <c r="D92">
        <v>8</v>
      </c>
      <c r="E92">
        <v>5</v>
      </c>
    </row>
    <row r="93" spans="1:5">
      <c r="A93">
        <v>92</v>
      </c>
      <c r="B93" t="s">
        <v>190</v>
      </c>
      <c r="C93" t="s">
        <v>189</v>
      </c>
      <c r="D93">
        <v>10</v>
      </c>
      <c r="E93">
        <v>8</v>
      </c>
    </row>
    <row r="94" spans="1:5">
      <c r="A94">
        <v>93</v>
      </c>
      <c r="B94" t="s">
        <v>192</v>
      </c>
      <c r="C94" t="s">
        <v>191</v>
      </c>
      <c r="D94">
        <v>17</v>
      </c>
      <c r="E94">
        <v>22</v>
      </c>
    </row>
    <row r="95" spans="1:5">
      <c r="A95">
        <v>94</v>
      </c>
      <c r="B95" t="s">
        <v>194</v>
      </c>
      <c r="C95" t="s">
        <v>193</v>
      </c>
      <c r="D95">
        <v>0</v>
      </c>
      <c r="E95">
        <v>11</v>
      </c>
    </row>
    <row r="96" spans="1:5">
      <c r="A96">
        <v>95</v>
      </c>
      <c r="B96" t="s">
        <v>196</v>
      </c>
      <c r="C96" t="s">
        <v>195</v>
      </c>
      <c r="D96">
        <v>18</v>
      </c>
      <c r="E96">
        <v>24</v>
      </c>
    </row>
    <row r="97" spans="1:5">
      <c r="A97">
        <v>96</v>
      </c>
      <c r="B97" t="s">
        <v>198</v>
      </c>
      <c r="C97" t="s">
        <v>197</v>
      </c>
      <c r="D97">
        <v>17</v>
      </c>
      <c r="E97">
        <v>12</v>
      </c>
    </row>
    <row r="98" spans="1:5">
      <c r="A98">
        <v>97</v>
      </c>
      <c r="B98" t="s">
        <v>200</v>
      </c>
      <c r="C98" t="s">
        <v>199</v>
      </c>
      <c r="D98">
        <v>15</v>
      </c>
      <c r="E98">
        <v>10</v>
      </c>
    </row>
    <row r="99" spans="1:5">
      <c r="A99">
        <v>98</v>
      </c>
      <c r="B99" t="s">
        <v>202</v>
      </c>
      <c r="C99" t="s">
        <v>201</v>
      </c>
      <c r="D99">
        <v>16</v>
      </c>
      <c r="E99">
        <v>14</v>
      </c>
    </row>
    <row r="100" spans="1:5">
      <c r="A100">
        <v>99</v>
      </c>
      <c r="B100" t="s">
        <v>204</v>
      </c>
      <c r="C100" t="s">
        <v>203</v>
      </c>
      <c r="D100">
        <v>6</v>
      </c>
      <c r="E100">
        <v>10</v>
      </c>
    </row>
    <row r="101" spans="1:5">
      <c r="A101">
        <v>100</v>
      </c>
      <c r="B101" t="s">
        <v>206</v>
      </c>
      <c r="C101" t="s">
        <v>205</v>
      </c>
      <c r="D101">
        <v>15</v>
      </c>
      <c r="E101">
        <v>9</v>
      </c>
    </row>
    <row r="102" spans="1:5">
      <c r="A102">
        <v>101</v>
      </c>
      <c r="B102" t="s">
        <v>208</v>
      </c>
      <c r="C102" t="s">
        <v>207</v>
      </c>
      <c r="D102">
        <v>26</v>
      </c>
      <c r="E102">
        <v>16</v>
      </c>
    </row>
    <row r="103" spans="1:5">
      <c r="A103">
        <v>102</v>
      </c>
      <c r="B103" t="s">
        <v>210</v>
      </c>
      <c r="C103" t="s">
        <v>209</v>
      </c>
      <c r="D103">
        <v>4</v>
      </c>
      <c r="E103">
        <v>9</v>
      </c>
    </row>
    <row r="104" spans="1:5">
      <c r="A104">
        <v>103</v>
      </c>
      <c r="B104" t="s">
        <v>212</v>
      </c>
      <c r="C104" t="s">
        <v>211</v>
      </c>
      <c r="D104">
        <v>24</v>
      </c>
      <c r="E104">
        <v>24</v>
      </c>
    </row>
    <row r="105" spans="1:5">
      <c r="A105">
        <v>104</v>
      </c>
      <c r="B105" t="s">
        <v>214</v>
      </c>
      <c r="C105" t="s">
        <v>213</v>
      </c>
      <c r="D105">
        <v>16</v>
      </c>
      <c r="E105">
        <v>17</v>
      </c>
    </row>
    <row r="106" spans="1:5">
      <c r="A106">
        <v>105</v>
      </c>
      <c r="B106" t="s">
        <v>217</v>
      </c>
      <c r="C106" t="s">
        <v>216</v>
      </c>
      <c r="D106">
        <v>9</v>
      </c>
      <c r="E106">
        <v>9</v>
      </c>
    </row>
    <row r="107" spans="1:5">
      <c r="A107">
        <v>106</v>
      </c>
      <c r="B107" t="s">
        <v>221</v>
      </c>
      <c r="C107" t="s">
        <v>220</v>
      </c>
      <c r="D107">
        <v>6</v>
      </c>
      <c r="E107">
        <v>9</v>
      </c>
    </row>
    <row r="108" spans="1:5">
      <c r="A108">
        <v>107</v>
      </c>
      <c r="B108" t="s">
        <v>223</v>
      </c>
      <c r="C108" t="s">
        <v>222</v>
      </c>
      <c r="D108">
        <v>16</v>
      </c>
      <c r="E108">
        <v>9</v>
      </c>
    </row>
    <row r="109" spans="1:5">
      <c r="A109">
        <v>108</v>
      </c>
      <c r="B109" t="s">
        <v>225</v>
      </c>
      <c r="C109" t="s">
        <v>224</v>
      </c>
      <c r="D109">
        <v>21</v>
      </c>
      <c r="E109">
        <v>24</v>
      </c>
    </row>
    <row r="110" spans="1:5">
      <c r="A110">
        <v>109</v>
      </c>
      <c r="B110" t="s">
        <v>227</v>
      </c>
      <c r="C110" t="s">
        <v>226</v>
      </c>
      <c r="D110">
        <v>15</v>
      </c>
      <c r="E110">
        <v>19</v>
      </c>
    </row>
    <row r="111" spans="1:5">
      <c r="A111">
        <v>110</v>
      </c>
      <c r="B111" t="s">
        <v>229</v>
      </c>
      <c r="C111" t="s">
        <v>228</v>
      </c>
      <c r="D111">
        <v>25</v>
      </c>
      <c r="E111">
        <v>20</v>
      </c>
    </row>
    <row r="112" spans="1:5">
      <c r="A112">
        <v>111</v>
      </c>
      <c r="B112" t="s">
        <v>231</v>
      </c>
      <c r="C112" t="s">
        <v>230</v>
      </c>
      <c r="D112">
        <v>8</v>
      </c>
      <c r="E112">
        <v>9</v>
      </c>
    </row>
    <row r="113" spans="1:5">
      <c r="A113">
        <v>112</v>
      </c>
      <c r="B113" t="s">
        <v>233</v>
      </c>
      <c r="C113" t="s">
        <v>232</v>
      </c>
      <c r="D113">
        <v>6</v>
      </c>
      <c r="E113">
        <v>19</v>
      </c>
    </row>
    <row r="114" spans="1:5">
      <c r="A114">
        <v>113</v>
      </c>
      <c r="B114" t="s">
        <v>235</v>
      </c>
      <c r="C114" t="s">
        <v>234</v>
      </c>
      <c r="D114">
        <v>10</v>
      </c>
      <c r="E114">
        <v>20</v>
      </c>
    </row>
    <row r="115" spans="1:5">
      <c r="A115">
        <v>114</v>
      </c>
      <c r="B115" t="s">
        <v>237</v>
      </c>
      <c r="C115" t="s">
        <v>236</v>
      </c>
      <c r="D115">
        <v>22</v>
      </c>
      <c r="E115">
        <v>16</v>
      </c>
    </row>
    <row r="116" spans="1:5">
      <c r="A116">
        <v>115</v>
      </c>
      <c r="B116" t="s">
        <v>239</v>
      </c>
      <c r="C116" t="s">
        <v>238</v>
      </c>
      <c r="D116">
        <v>17</v>
      </c>
      <c r="E116">
        <v>17</v>
      </c>
    </row>
    <row r="117" spans="1:5">
      <c r="A117">
        <v>116</v>
      </c>
      <c r="B117" t="s">
        <v>241</v>
      </c>
      <c r="C117" t="s">
        <v>240</v>
      </c>
      <c r="D117">
        <v>23</v>
      </c>
      <c r="E117">
        <v>27</v>
      </c>
    </row>
    <row r="118" spans="1:5">
      <c r="A118">
        <v>117</v>
      </c>
      <c r="B118" t="s">
        <v>243</v>
      </c>
      <c r="C118" t="s">
        <v>242</v>
      </c>
      <c r="D118">
        <v>19</v>
      </c>
      <c r="E118">
        <v>7</v>
      </c>
    </row>
    <row r="119" spans="1:5">
      <c r="A119">
        <v>118</v>
      </c>
      <c r="B119" t="s">
        <v>247</v>
      </c>
      <c r="C119" t="s">
        <v>246</v>
      </c>
      <c r="D119">
        <v>19</v>
      </c>
      <c r="E119">
        <v>10</v>
      </c>
    </row>
    <row r="120" spans="1:5">
      <c r="A120">
        <v>119</v>
      </c>
      <c r="B120" t="s">
        <v>249</v>
      </c>
      <c r="C120" t="s">
        <v>248</v>
      </c>
      <c r="D120">
        <v>16</v>
      </c>
      <c r="E120">
        <v>10</v>
      </c>
    </row>
    <row r="121" spans="1:5">
      <c r="A121">
        <v>120</v>
      </c>
      <c r="B121" t="s">
        <v>251</v>
      </c>
      <c r="C121" t="s">
        <v>250</v>
      </c>
      <c r="D121">
        <v>14</v>
      </c>
      <c r="E121">
        <v>9</v>
      </c>
    </row>
    <row r="122" spans="1:5">
      <c r="A122">
        <v>121</v>
      </c>
      <c r="B122" t="s">
        <v>253</v>
      </c>
      <c r="C122" t="s">
        <v>252</v>
      </c>
      <c r="D122">
        <v>21</v>
      </c>
      <c r="E122">
        <v>19</v>
      </c>
    </row>
    <row r="123" spans="1:5">
      <c r="A123">
        <v>122</v>
      </c>
      <c r="B123" t="s">
        <v>255</v>
      </c>
      <c r="C123" t="s">
        <v>254</v>
      </c>
      <c r="D123">
        <v>28</v>
      </c>
      <c r="E123">
        <v>14</v>
      </c>
    </row>
    <row r="124" spans="1:5">
      <c r="A124">
        <v>123</v>
      </c>
      <c r="B124" t="s">
        <v>257</v>
      </c>
      <c r="C124" t="s">
        <v>256</v>
      </c>
      <c r="D124">
        <v>20</v>
      </c>
      <c r="E124">
        <v>9</v>
      </c>
    </row>
    <row r="125" spans="1:5">
      <c r="A125">
        <v>124</v>
      </c>
      <c r="B125" t="s">
        <v>261</v>
      </c>
      <c r="C125" t="s">
        <v>260</v>
      </c>
      <c r="D125">
        <v>7</v>
      </c>
      <c r="E125">
        <v>6</v>
      </c>
    </row>
    <row r="126" spans="1:5">
      <c r="A126">
        <v>125</v>
      </c>
      <c r="B126" t="s">
        <v>263</v>
      </c>
      <c r="C126" t="s">
        <v>262</v>
      </c>
      <c r="D126">
        <v>8</v>
      </c>
      <c r="E126">
        <v>14</v>
      </c>
    </row>
    <row r="127" spans="1:5">
      <c r="A127">
        <v>126</v>
      </c>
      <c r="B127" t="s">
        <v>265</v>
      </c>
      <c r="C127" t="s">
        <v>264</v>
      </c>
      <c r="D127">
        <v>18</v>
      </c>
      <c r="E127">
        <v>19</v>
      </c>
    </row>
    <row r="128" spans="1:5">
      <c r="A128">
        <v>127</v>
      </c>
      <c r="B128" t="s">
        <v>267</v>
      </c>
      <c r="C128" t="s">
        <v>266</v>
      </c>
      <c r="D128">
        <v>15</v>
      </c>
      <c r="E128">
        <v>6</v>
      </c>
    </row>
    <row r="129" spans="1:5">
      <c r="A129">
        <v>128</v>
      </c>
      <c r="B129" t="s">
        <v>269</v>
      </c>
      <c r="C129" t="s">
        <v>268</v>
      </c>
      <c r="D129">
        <v>21</v>
      </c>
      <c r="E129">
        <v>24</v>
      </c>
    </row>
    <row r="130" spans="1:5">
      <c r="A130">
        <v>129</v>
      </c>
      <c r="B130" t="s">
        <v>273</v>
      </c>
      <c r="C130" t="s">
        <v>272</v>
      </c>
      <c r="D130">
        <v>9</v>
      </c>
      <c r="E130">
        <v>7</v>
      </c>
    </row>
    <row r="131" spans="1:5">
      <c r="A131">
        <v>130</v>
      </c>
      <c r="B131" t="s">
        <v>277</v>
      </c>
      <c r="C131" t="s">
        <v>276</v>
      </c>
      <c r="D131">
        <v>25</v>
      </c>
      <c r="E131">
        <v>12</v>
      </c>
    </row>
    <row r="132" spans="1:5">
      <c r="A132">
        <v>131</v>
      </c>
      <c r="B132" t="s">
        <v>279</v>
      </c>
      <c r="C132" t="s">
        <v>278</v>
      </c>
      <c r="D132">
        <v>18</v>
      </c>
      <c r="E132">
        <v>9</v>
      </c>
    </row>
    <row r="133" spans="1:5">
      <c r="A133">
        <v>132</v>
      </c>
      <c r="B133" t="s">
        <v>281</v>
      </c>
      <c r="C133" t="s">
        <v>280</v>
      </c>
      <c r="D133">
        <v>1</v>
      </c>
      <c r="E133">
        <v>5</v>
      </c>
    </row>
    <row r="134" spans="1:5">
      <c r="A134">
        <v>133</v>
      </c>
      <c r="B134" t="s">
        <v>283</v>
      </c>
      <c r="C134" t="s">
        <v>282</v>
      </c>
      <c r="D134">
        <v>25</v>
      </c>
      <c r="E134">
        <v>15</v>
      </c>
    </row>
    <row r="135" spans="1:5">
      <c r="A135">
        <v>134</v>
      </c>
      <c r="B135" t="s">
        <v>287</v>
      </c>
      <c r="C135" t="s">
        <v>286</v>
      </c>
      <c r="D135">
        <v>1</v>
      </c>
      <c r="E135">
        <v>5</v>
      </c>
    </row>
    <row r="136" spans="1:5">
      <c r="A136">
        <v>135</v>
      </c>
      <c r="B136" t="s">
        <v>289</v>
      </c>
      <c r="C136" t="s">
        <v>288</v>
      </c>
      <c r="D136">
        <v>11</v>
      </c>
      <c r="E136">
        <v>9</v>
      </c>
    </row>
    <row r="137" spans="1:5">
      <c r="A137">
        <v>136</v>
      </c>
      <c r="B137" t="s">
        <v>291</v>
      </c>
      <c r="C137" t="s">
        <v>290</v>
      </c>
      <c r="D137">
        <v>13</v>
      </c>
      <c r="E137">
        <v>19</v>
      </c>
    </row>
    <row r="138" spans="1:5">
      <c r="A138">
        <v>137</v>
      </c>
      <c r="B138" t="s">
        <v>293</v>
      </c>
      <c r="C138" t="s">
        <v>292</v>
      </c>
      <c r="D138">
        <v>0</v>
      </c>
      <c r="E138">
        <v>16</v>
      </c>
    </row>
    <row r="139" spans="1:5">
      <c r="A139">
        <v>138</v>
      </c>
      <c r="B139" t="s">
        <v>295</v>
      </c>
      <c r="C139" t="s">
        <v>294</v>
      </c>
      <c r="D139">
        <v>9</v>
      </c>
      <c r="E139">
        <v>24</v>
      </c>
    </row>
    <row r="140" spans="1:5">
      <c r="A140">
        <v>139</v>
      </c>
      <c r="B140" t="s">
        <v>297</v>
      </c>
      <c r="C140" t="s">
        <v>296</v>
      </c>
      <c r="D140">
        <v>16</v>
      </c>
      <c r="E140">
        <v>10</v>
      </c>
    </row>
    <row r="141" spans="1:5">
      <c r="A141">
        <v>140</v>
      </c>
      <c r="B141" t="s">
        <v>299</v>
      </c>
      <c r="C141" t="s">
        <v>298</v>
      </c>
      <c r="D141">
        <v>0</v>
      </c>
      <c r="E141">
        <v>9</v>
      </c>
    </row>
    <row r="142" spans="1:5">
      <c r="A142">
        <v>141</v>
      </c>
      <c r="B142" t="s">
        <v>301</v>
      </c>
      <c r="C142" t="s">
        <v>300</v>
      </c>
      <c r="D142">
        <v>25</v>
      </c>
      <c r="E142">
        <v>9</v>
      </c>
    </row>
    <row r="143" spans="1:5">
      <c r="A143">
        <v>142</v>
      </c>
      <c r="B143" t="s">
        <v>303</v>
      </c>
      <c r="C143" t="s">
        <v>302</v>
      </c>
      <c r="D143">
        <v>18</v>
      </c>
      <c r="E143">
        <v>19</v>
      </c>
    </row>
    <row r="144" spans="1:5">
      <c r="A144">
        <v>143</v>
      </c>
      <c r="B144" t="s">
        <v>305</v>
      </c>
      <c r="C144" t="s">
        <v>304</v>
      </c>
      <c r="D144">
        <v>22</v>
      </c>
      <c r="E144">
        <v>14</v>
      </c>
    </row>
    <row r="145" spans="1:5">
      <c r="A145">
        <v>144</v>
      </c>
      <c r="B145" t="s">
        <v>309</v>
      </c>
      <c r="C145" t="s">
        <v>308</v>
      </c>
      <c r="D145">
        <v>6</v>
      </c>
      <c r="E145">
        <v>1</v>
      </c>
    </row>
    <row r="146" spans="1:5">
      <c r="A146">
        <v>145</v>
      </c>
      <c r="B146" t="s">
        <v>311</v>
      </c>
      <c r="C146" t="s">
        <v>310</v>
      </c>
      <c r="D146">
        <v>23</v>
      </c>
      <c r="E146">
        <v>10</v>
      </c>
    </row>
    <row r="147" spans="1:5">
      <c r="A147">
        <v>146</v>
      </c>
      <c r="B147" t="s">
        <v>313</v>
      </c>
      <c r="C147" t="s">
        <v>312</v>
      </c>
      <c r="D147">
        <v>6</v>
      </c>
      <c r="E147">
        <v>9</v>
      </c>
    </row>
    <row r="148" spans="1:5">
      <c r="A148">
        <v>147</v>
      </c>
      <c r="B148" t="s">
        <v>315</v>
      </c>
      <c r="C148" t="s">
        <v>314</v>
      </c>
      <c r="D148">
        <v>3</v>
      </c>
      <c r="E148">
        <v>14</v>
      </c>
    </row>
    <row r="149" spans="1:5">
      <c r="A149">
        <v>148</v>
      </c>
      <c r="B149" t="s">
        <v>318</v>
      </c>
      <c r="C149" t="s">
        <v>317</v>
      </c>
      <c r="D149">
        <v>29</v>
      </c>
      <c r="E149">
        <v>9</v>
      </c>
    </row>
    <row r="150" spans="1:5">
      <c r="A150">
        <v>149</v>
      </c>
      <c r="B150" t="s">
        <v>320</v>
      </c>
      <c r="C150" t="s">
        <v>319</v>
      </c>
      <c r="D150">
        <v>8</v>
      </c>
      <c r="E150">
        <v>11</v>
      </c>
    </row>
    <row r="151" spans="1:5">
      <c r="A151">
        <v>150</v>
      </c>
      <c r="B151" t="s">
        <v>322</v>
      </c>
      <c r="C151" t="s">
        <v>321</v>
      </c>
      <c r="D151">
        <v>14</v>
      </c>
      <c r="E151">
        <v>7</v>
      </c>
    </row>
    <row r="152" spans="1:5">
      <c r="A152">
        <v>151</v>
      </c>
      <c r="B152" t="s">
        <v>324</v>
      </c>
      <c r="C152" t="s">
        <v>323</v>
      </c>
      <c r="D152">
        <v>2</v>
      </c>
      <c r="E152">
        <v>19</v>
      </c>
    </row>
    <row r="153" spans="1:5">
      <c r="A153">
        <v>152</v>
      </c>
      <c r="B153" t="s">
        <v>326</v>
      </c>
      <c r="C153" t="s">
        <v>325</v>
      </c>
      <c r="D153">
        <v>19</v>
      </c>
      <c r="E153">
        <v>10</v>
      </c>
    </row>
    <row r="154" spans="1:5">
      <c r="A154">
        <v>153</v>
      </c>
      <c r="B154" t="s">
        <v>275</v>
      </c>
      <c r="C154" t="s">
        <v>274</v>
      </c>
      <c r="D154">
        <v>3</v>
      </c>
      <c r="E154">
        <v>12</v>
      </c>
    </row>
    <row r="155" spans="1:5">
      <c r="A155">
        <v>154</v>
      </c>
      <c r="B155" t="s">
        <v>259</v>
      </c>
      <c r="C155" t="s">
        <v>258</v>
      </c>
      <c r="D155">
        <v>25</v>
      </c>
      <c r="E155">
        <v>19</v>
      </c>
    </row>
    <row r="156" spans="1:5">
      <c r="A156">
        <v>155</v>
      </c>
      <c r="B156" t="s">
        <v>245</v>
      </c>
      <c r="C156" t="s">
        <v>244</v>
      </c>
      <c r="D156">
        <v>19</v>
      </c>
      <c r="E156">
        <v>9</v>
      </c>
    </row>
    <row r="157" spans="1:5">
      <c r="A157">
        <v>156</v>
      </c>
      <c r="B157" t="s">
        <v>285</v>
      </c>
      <c r="C157" t="s">
        <v>284</v>
      </c>
      <c r="D157">
        <v>10</v>
      </c>
      <c r="E157">
        <v>9</v>
      </c>
    </row>
    <row r="158" spans="1:5">
      <c r="A158">
        <v>157</v>
      </c>
      <c r="B158" t="s">
        <v>219</v>
      </c>
      <c r="C158" t="s">
        <v>218</v>
      </c>
      <c r="D158">
        <v>10</v>
      </c>
      <c r="E158">
        <v>20</v>
      </c>
    </row>
    <row r="159" spans="1:5">
      <c r="A159">
        <v>158</v>
      </c>
      <c r="B159" t="s">
        <v>271</v>
      </c>
      <c r="C159" t="s">
        <v>270</v>
      </c>
      <c r="D159">
        <v>6</v>
      </c>
      <c r="E159">
        <v>10</v>
      </c>
    </row>
    <row r="160" spans="1:5">
      <c r="A160">
        <v>159</v>
      </c>
      <c r="B160" t="s">
        <v>307</v>
      </c>
      <c r="C160" t="s">
        <v>306</v>
      </c>
      <c r="D160">
        <v>11</v>
      </c>
      <c r="E160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6484-709D-480C-9614-4DF04CFF3977}">
  <dimension ref="A1:U162"/>
  <sheetViews>
    <sheetView workbookViewId="0">
      <selection activeCell="A4" sqref="A4"/>
    </sheetView>
  </sheetViews>
  <sheetFormatPr defaultRowHeight="14.5"/>
  <cols>
    <col min="1" max="1" width="12.36328125" customWidth="1"/>
    <col min="2" max="2" width="35.08984375" customWidth="1"/>
    <col min="3" max="3" width="15.90625" customWidth="1"/>
    <col min="4" max="4" width="12.453125" customWidth="1"/>
    <col min="5" max="5" width="22.6328125" customWidth="1"/>
    <col min="6" max="6" width="10.1796875" customWidth="1"/>
    <col min="7" max="7" width="13.453125" customWidth="1"/>
  </cols>
  <sheetData>
    <row r="1" spans="1:21" ht="17" customHeight="1" thickBot="1">
      <c r="A1" s="24" t="s">
        <v>332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7" customHeight="1" thickTop="1"/>
    <row r="3" spans="1:21" ht="14" customHeight="1" thickBot="1">
      <c r="A3" s="4" t="s">
        <v>327</v>
      </c>
      <c r="B3" s="4" t="s">
        <v>161</v>
      </c>
      <c r="C3" s="4" t="s">
        <v>328</v>
      </c>
      <c r="D3" s="4" t="s">
        <v>329</v>
      </c>
      <c r="E3" s="4" t="s">
        <v>330</v>
      </c>
      <c r="F3" s="5" t="s">
        <v>331</v>
      </c>
      <c r="G3" s="4" t="s">
        <v>333</v>
      </c>
      <c r="H3" s="6"/>
    </row>
    <row r="4" spans="1:21">
      <c r="A4">
        <v>1</v>
      </c>
      <c r="B4" t="s">
        <v>4</v>
      </c>
      <c r="C4" t="s">
        <v>5</v>
      </c>
      <c r="D4">
        <v>18</v>
      </c>
      <c r="E4">
        <v>31</v>
      </c>
      <c r="F4">
        <v>16.579999999999998</v>
      </c>
    </row>
    <row r="5" spans="1:21">
      <c r="A5">
        <v>2</v>
      </c>
      <c r="B5" t="s">
        <v>6</v>
      </c>
      <c r="C5" t="s">
        <v>7</v>
      </c>
      <c r="D5">
        <v>18</v>
      </c>
      <c r="E5">
        <v>18</v>
      </c>
      <c r="F5">
        <v>10.53</v>
      </c>
    </row>
    <row r="6" spans="1:21">
      <c r="A6">
        <v>3</v>
      </c>
      <c r="B6" t="s">
        <v>167</v>
      </c>
      <c r="C6" t="s">
        <v>168</v>
      </c>
      <c r="D6">
        <v>16.5</v>
      </c>
      <c r="E6">
        <v>17.5</v>
      </c>
      <c r="F6">
        <v>11</v>
      </c>
    </row>
    <row r="7" spans="1:21">
      <c r="A7">
        <v>4</v>
      </c>
      <c r="B7" t="s">
        <v>8</v>
      </c>
      <c r="C7" t="s">
        <v>9</v>
      </c>
      <c r="D7">
        <v>18</v>
      </c>
      <c r="E7">
        <v>24</v>
      </c>
      <c r="F7">
        <v>12.37</v>
      </c>
    </row>
    <row r="8" spans="1:21">
      <c r="A8">
        <v>5</v>
      </c>
      <c r="B8" t="s">
        <v>169</v>
      </c>
      <c r="C8" t="s">
        <v>170</v>
      </c>
      <c r="D8">
        <v>2</v>
      </c>
      <c r="E8">
        <v>2</v>
      </c>
      <c r="F8">
        <v>2.75</v>
      </c>
    </row>
    <row r="9" spans="1:21">
      <c r="A9">
        <v>6</v>
      </c>
      <c r="B9" t="s">
        <v>171</v>
      </c>
      <c r="C9" t="s">
        <v>172</v>
      </c>
      <c r="D9">
        <v>11.5</v>
      </c>
      <c r="E9">
        <v>14</v>
      </c>
      <c r="F9">
        <v>10.26</v>
      </c>
    </row>
    <row r="10" spans="1:21">
      <c r="A10">
        <v>7</v>
      </c>
      <c r="B10" t="s">
        <v>173</v>
      </c>
      <c r="C10" t="s">
        <v>174</v>
      </c>
      <c r="D10">
        <v>16.5</v>
      </c>
      <c r="E10">
        <v>21.5</v>
      </c>
      <c r="F10">
        <v>10.75</v>
      </c>
    </row>
    <row r="11" spans="1:21">
      <c r="A11">
        <v>8</v>
      </c>
      <c r="B11" t="s">
        <v>175</v>
      </c>
      <c r="C11" t="s">
        <v>176</v>
      </c>
      <c r="D11">
        <v>7</v>
      </c>
      <c r="E11">
        <v>5.5</v>
      </c>
      <c r="F11">
        <v>6.75</v>
      </c>
    </row>
    <row r="12" spans="1:21">
      <c r="A12">
        <v>9</v>
      </c>
      <c r="B12" t="s">
        <v>10</v>
      </c>
      <c r="C12" t="s">
        <v>11</v>
      </c>
      <c r="D12">
        <v>16</v>
      </c>
      <c r="E12">
        <v>30.5</v>
      </c>
      <c r="F12">
        <v>10</v>
      </c>
    </row>
    <row r="13" spans="1:21">
      <c r="A13">
        <v>10</v>
      </c>
      <c r="B13" t="s">
        <v>177</v>
      </c>
      <c r="C13" t="s">
        <v>178</v>
      </c>
      <c r="D13">
        <v>13</v>
      </c>
      <c r="E13">
        <v>8.25</v>
      </c>
      <c r="F13">
        <v>6.58</v>
      </c>
    </row>
    <row r="14" spans="1:21">
      <c r="A14">
        <v>11</v>
      </c>
      <c r="B14" t="s">
        <v>12</v>
      </c>
      <c r="C14" t="s">
        <v>13</v>
      </c>
      <c r="D14">
        <v>16.5</v>
      </c>
      <c r="E14">
        <v>12</v>
      </c>
      <c r="F14">
        <v>8.25</v>
      </c>
    </row>
    <row r="15" spans="1:21">
      <c r="A15">
        <v>12</v>
      </c>
      <c r="B15" t="s">
        <v>14</v>
      </c>
      <c r="C15" t="s">
        <v>15</v>
      </c>
      <c r="D15">
        <v>14</v>
      </c>
      <c r="E15">
        <v>24.25</v>
      </c>
      <c r="F15">
        <v>17.5</v>
      </c>
    </row>
    <row r="16" spans="1:21">
      <c r="A16">
        <v>13</v>
      </c>
      <c r="B16" t="s">
        <v>16</v>
      </c>
      <c r="C16" t="s">
        <v>17</v>
      </c>
      <c r="D16">
        <v>17</v>
      </c>
      <c r="E16">
        <v>30.5</v>
      </c>
      <c r="F16">
        <v>8.25</v>
      </c>
    </row>
    <row r="17" spans="1:6">
      <c r="A17">
        <v>14</v>
      </c>
      <c r="B17" t="s">
        <v>18</v>
      </c>
      <c r="C17" t="s">
        <v>19</v>
      </c>
      <c r="D17">
        <v>16</v>
      </c>
      <c r="E17">
        <v>10.5</v>
      </c>
      <c r="F17">
        <v>8.42</v>
      </c>
    </row>
    <row r="18" spans="1:6">
      <c r="A18">
        <v>15</v>
      </c>
      <c r="B18" t="s">
        <v>20</v>
      </c>
      <c r="C18" t="s">
        <v>21</v>
      </c>
      <c r="D18">
        <v>18</v>
      </c>
      <c r="E18">
        <v>23.5</v>
      </c>
      <c r="F18">
        <v>12.25</v>
      </c>
    </row>
    <row r="19" spans="1:6">
      <c r="A19">
        <v>16</v>
      </c>
      <c r="B19" t="s">
        <v>179</v>
      </c>
      <c r="C19" t="s">
        <v>180</v>
      </c>
      <c r="D19">
        <v>7</v>
      </c>
      <c r="E19">
        <v>8</v>
      </c>
      <c r="F19">
        <v>8.68</v>
      </c>
    </row>
    <row r="20" spans="1:6">
      <c r="A20">
        <v>17</v>
      </c>
      <c r="B20" t="s">
        <v>181</v>
      </c>
      <c r="C20" t="s">
        <v>182</v>
      </c>
      <c r="D20">
        <v>18</v>
      </c>
      <c r="E20">
        <v>30.75</v>
      </c>
      <c r="F20">
        <v>15.75</v>
      </c>
    </row>
    <row r="21" spans="1:6">
      <c r="A21">
        <v>18</v>
      </c>
      <c r="B21" t="s">
        <v>22</v>
      </c>
      <c r="C21" t="s">
        <v>23</v>
      </c>
      <c r="D21">
        <v>18</v>
      </c>
      <c r="E21">
        <v>32</v>
      </c>
      <c r="F21">
        <v>10.75</v>
      </c>
    </row>
    <row r="22" spans="1:6">
      <c r="A22">
        <v>19</v>
      </c>
      <c r="B22" t="s">
        <v>24</v>
      </c>
      <c r="C22" t="s">
        <v>25</v>
      </c>
      <c r="D22">
        <v>13.5</v>
      </c>
      <c r="E22">
        <v>19.75</v>
      </c>
      <c r="F22">
        <v>11.84</v>
      </c>
    </row>
    <row r="23" spans="1:6">
      <c r="A23">
        <v>20</v>
      </c>
      <c r="B23" t="s">
        <v>183</v>
      </c>
      <c r="C23" t="s">
        <v>184</v>
      </c>
      <c r="D23">
        <v>18</v>
      </c>
      <c r="E23">
        <v>28.75</v>
      </c>
      <c r="F23">
        <v>16.579999999999998</v>
      </c>
    </row>
    <row r="24" spans="1:6">
      <c r="A24">
        <v>21</v>
      </c>
      <c r="B24" t="s">
        <v>26</v>
      </c>
      <c r="C24" t="s">
        <v>27</v>
      </c>
      <c r="D24">
        <v>18</v>
      </c>
      <c r="E24">
        <v>29.5</v>
      </c>
      <c r="F24">
        <v>13.25</v>
      </c>
    </row>
    <row r="25" spans="1:6">
      <c r="A25">
        <v>22</v>
      </c>
      <c r="B25" t="s">
        <v>185</v>
      </c>
      <c r="C25" t="s">
        <v>186</v>
      </c>
      <c r="D25">
        <v>10</v>
      </c>
      <c r="E25">
        <v>15.75</v>
      </c>
      <c r="F25">
        <v>11.5</v>
      </c>
    </row>
    <row r="26" spans="1:6">
      <c r="A26">
        <v>23</v>
      </c>
      <c r="B26" t="s">
        <v>28</v>
      </c>
      <c r="C26" t="s">
        <v>29</v>
      </c>
      <c r="D26">
        <v>18</v>
      </c>
      <c r="E26">
        <v>29.5</v>
      </c>
      <c r="F26">
        <v>15.26</v>
      </c>
    </row>
    <row r="27" spans="1:6">
      <c r="A27">
        <v>24</v>
      </c>
      <c r="B27" t="s">
        <v>187</v>
      </c>
      <c r="C27" t="s">
        <v>188</v>
      </c>
      <c r="D27">
        <v>14</v>
      </c>
      <c r="E27">
        <v>23.25</v>
      </c>
      <c r="F27">
        <v>10</v>
      </c>
    </row>
    <row r="28" spans="1:6">
      <c r="A28">
        <v>25</v>
      </c>
      <c r="B28" t="s">
        <v>30</v>
      </c>
      <c r="C28" t="s">
        <v>31</v>
      </c>
      <c r="D28">
        <v>18</v>
      </c>
      <c r="E28">
        <v>24</v>
      </c>
      <c r="F28">
        <v>14.21</v>
      </c>
    </row>
    <row r="29" spans="1:6">
      <c r="A29">
        <v>26</v>
      </c>
      <c r="B29" t="s">
        <v>189</v>
      </c>
      <c r="C29" t="s">
        <v>190</v>
      </c>
      <c r="D29">
        <v>18</v>
      </c>
      <c r="E29">
        <v>29.25</v>
      </c>
      <c r="F29">
        <v>14.74</v>
      </c>
    </row>
    <row r="30" spans="1:6">
      <c r="A30">
        <v>27</v>
      </c>
      <c r="B30" t="s">
        <v>191</v>
      </c>
      <c r="C30" t="s">
        <v>192</v>
      </c>
      <c r="D30">
        <v>18</v>
      </c>
      <c r="E30">
        <v>32.5</v>
      </c>
      <c r="F30">
        <v>15.25</v>
      </c>
    </row>
    <row r="31" spans="1:6">
      <c r="A31">
        <v>28</v>
      </c>
      <c r="B31" t="s">
        <v>193</v>
      </c>
      <c r="C31" t="s">
        <v>194</v>
      </c>
      <c r="D31">
        <v>12</v>
      </c>
      <c r="E31">
        <v>13.5</v>
      </c>
      <c r="F31">
        <v>8.42</v>
      </c>
    </row>
    <row r="32" spans="1:6">
      <c r="A32">
        <v>29</v>
      </c>
      <c r="B32" t="s">
        <v>32</v>
      </c>
      <c r="C32" t="s">
        <v>33</v>
      </c>
      <c r="D32">
        <v>16</v>
      </c>
      <c r="E32">
        <v>22.5</v>
      </c>
      <c r="F32">
        <v>6.25</v>
      </c>
    </row>
    <row r="33" spans="1:6">
      <c r="A33">
        <v>30</v>
      </c>
      <c r="B33" t="s">
        <v>34</v>
      </c>
      <c r="C33" t="s">
        <v>35</v>
      </c>
      <c r="D33">
        <v>18</v>
      </c>
      <c r="E33">
        <v>30.5</v>
      </c>
      <c r="F33">
        <v>17.37</v>
      </c>
    </row>
    <row r="34" spans="1:6">
      <c r="A34">
        <v>31</v>
      </c>
      <c r="B34" t="s">
        <v>195</v>
      </c>
      <c r="C34" t="s">
        <v>196</v>
      </c>
      <c r="D34">
        <v>18</v>
      </c>
      <c r="E34">
        <v>26</v>
      </c>
      <c r="F34">
        <v>8.68</v>
      </c>
    </row>
    <row r="35" spans="1:6">
      <c r="A35">
        <v>32</v>
      </c>
      <c r="B35" t="s">
        <v>197</v>
      </c>
      <c r="C35" t="s">
        <v>198</v>
      </c>
      <c r="D35">
        <v>18</v>
      </c>
      <c r="E35">
        <v>30</v>
      </c>
      <c r="F35">
        <v>16.32</v>
      </c>
    </row>
    <row r="36" spans="1:6">
      <c r="A36">
        <v>33</v>
      </c>
      <c r="B36" t="s">
        <v>199</v>
      </c>
      <c r="C36" t="s">
        <v>200</v>
      </c>
      <c r="D36">
        <v>17</v>
      </c>
      <c r="E36">
        <v>30.5</v>
      </c>
      <c r="F36">
        <v>15</v>
      </c>
    </row>
    <row r="37" spans="1:6">
      <c r="A37">
        <v>34</v>
      </c>
      <c r="B37" t="s">
        <v>201</v>
      </c>
      <c r="C37" t="s">
        <v>202</v>
      </c>
      <c r="D37">
        <v>18</v>
      </c>
      <c r="E37">
        <v>26.75</v>
      </c>
      <c r="F37">
        <v>17.75</v>
      </c>
    </row>
    <row r="38" spans="1:6">
      <c r="A38">
        <v>35</v>
      </c>
      <c r="B38" t="s">
        <v>36</v>
      </c>
      <c r="C38" t="s">
        <v>37</v>
      </c>
      <c r="D38">
        <v>16.5</v>
      </c>
      <c r="E38">
        <v>32</v>
      </c>
      <c r="F38">
        <v>13.42</v>
      </c>
    </row>
    <row r="39" spans="1:6">
      <c r="A39">
        <v>36</v>
      </c>
      <c r="B39" t="s">
        <v>38</v>
      </c>
      <c r="C39" t="s">
        <v>39</v>
      </c>
      <c r="D39">
        <v>18</v>
      </c>
      <c r="E39">
        <v>20</v>
      </c>
      <c r="F39">
        <v>12.75</v>
      </c>
    </row>
    <row r="40" spans="1:6">
      <c r="A40">
        <v>37</v>
      </c>
      <c r="B40" t="s">
        <v>203</v>
      </c>
      <c r="C40" t="s">
        <v>204</v>
      </c>
      <c r="D40">
        <v>7.5</v>
      </c>
      <c r="E40">
        <v>19.25</v>
      </c>
      <c r="F40">
        <v>7.89</v>
      </c>
    </row>
    <row r="41" spans="1:6">
      <c r="A41">
        <v>38</v>
      </c>
      <c r="B41" t="s">
        <v>205</v>
      </c>
      <c r="C41" t="s">
        <v>206</v>
      </c>
      <c r="D41">
        <v>18</v>
      </c>
      <c r="E41">
        <v>30.75</v>
      </c>
      <c r="F41">
        <v>17.5</v>
      </c>
    </row>
    <row r="42" spans="1:6">
      <c r="A42">
        <v>39</v>
      </c>
      <c r="B42" t="s">
        <v>207</v>
      </c>
      <c r="C42" t="s">
        <v>208</v>
      </c>
      <c r="D42">
        <v>18</v>
      </c>
      <c r="E42">
        <v>27.5</v>
      </c>
      <c r="F42">
        <v>16.5</v>
      </c>
    </row>
    <row r="43" spans="1:6">
      <c r="A43">
        <v>40</v>
      </c>
      <c r="B43" t="s">
        <v>40</v>
      </c>
      <c r="C43" t="s">
        <v>41</v>
      </c>
      <c r="D43">
        <v>15</v>
      </c>
      <c r="E43">
        <v>29</v>
      </c>
      <c r="F43">
        <v>13.42</v>
      </c>
    </row>
    <row r="44" spans="1:6">
      <c r="A44">
        <v>41</v>
      </c>
      <c r="B44" t="s">
        <v>209</v>
      </c>
      <c r="C44" t="s">
        <v>210</v>
      </c>
      <c r="D44">
        <v>7.5</v>
      </c>
      <c r="E44">
        <v>12.5</v>
      </c>
      <c r="F44">
        <v>10.26</v>
      </c>
    </row>
    <row r="45" spans="1:6">
      <c r="A45">
        <v>42</v>
      </c>
      <c r="B45" t="s">
        <v>42</v>
      </c>
      <c r="C45" t="s">
        <v>43</v>
      </c>
      <c r="D45">
        <v>18</v>
      </c>
      <c r="E45">
        <v>28.25</v>
      </c>
      <c r="F45">
        <v>16</v>
      </c>
    </row>
    <row r="46" spans="1:6">
      <c r="A46">
        <v>43</v>
      </c>
      <c r="B46" t="s">
        <v>211</v>
      </c>
      <c r="C46" t="s">
        <v>212</v>
      </c>
      <c r="D46">
        <v>18</v>
      </c>
      <c r="E46">
        <v>24</v>
      </c>
      <c r="F46">
        <v>17</v>
      </c>
    </row>
    <row r="47" spans="1:6">
      <c r="A47">
        <v>44</v>
      </c>
      <c r="B47" t="s">
        <v>213</v>
      </c>
      <c r="C47" t="s">
        <v>214</v>
      </c>
      <c r="D47">
        <v>18</v>
      </c>
      <c r="E47">
        <v>24.5</v>
      </c>
      <c r="F47">
        <v>18.68</v>
      </c>
    </row>
    <row r="48" spans="1:6">
      <c r="A48">
        <v>45</v>
      </c>
      <c r="B48" t="s">
        <v>215</v>
      </c>
      <c r="C48" t="s">
        <v>45</v>
      </c>
      <c r="D48">
        <v>14</v>
      </c>
      <c r="E48">
        <v>18.75</v>
      </c>
      <c r="F48">
        <v>9.5</v>
      </c>
    </row>
    <row r="49" spans="1:6">
      <c r="A49">
        <v>46</v>
      </c>
      <c r="B49" t="s">
        <v>46</v>
      </c>
      <c r="C49" t="s">
        <v>47</v>
      </c>
      <c r="D49">
        <v>16</v>
      </c>
      <c r="E49">
        <v>21.75</v>
      </c>
      <c r="F49">
        <v>13.95</v>
      </c>
    </row>
    <row r="50" spans="1:6">
      <c r="A50">
        <v>47</v>
      </c>
      <c r="B50" t="s">
        <v>48</v>
      </c>
      <c r="C50" t="s">
        <v>49</v>
      </c>
      <c r="D50">
        <v>15</v>
      </c>
      <c r="E50">
        <v>26.5</v>
      </c>
      <c r="F50">
        <v>9.25</v>
      </c>
    </row>
    <row r="51" spans="1:6">
      <c r="A51">
        <v>48</v>
      </c>
      <c r="B51" t="s">
        <v>50</v>
      </c>
      <c r="C51" t="s">
        <v>51</v>
      </c>
      <c r="D51">
        <v>18</v>
      </c>
      <c r="E51">
        <v>29.5</v>
      </c>
      <c r="F51">
        <v>13.95</v>
      </c>
    </row>
    <row r="52" spans="1:6">
      <c r="A52">
        <v>49</v>
      </c>
      <c r="B52" t="s">
        <v>52</v>
      </c>
      <c r="C52" t="s">
        <v>53</v>
      </c>
      <c r="D52">
        <v>14</v>
      </c>
      <c r="E52">
        <v>18.5</v>
      </c>
      <c r="F52">
        <v>11.25</v>
      </c>
    </row>
    <row r="53" spans="1:6">
      <c r="A53">
        <v>50</v>
      </c>
      <c r="B53" t="s">
        <v>54</v>
      </c>
      <c r="C53" t="s">
        <v>55</v>
      </c>
      <c r="D53">
        <v>16.5</v>
      </c>
      <c r="E53">
        <v>22.25</v>
      </c>
      <c r="F53">
        <v>13.5</v>
      </c>
    </row>
    <row r="54" spans="1:6">
      <c r="A54">
        <v>51</v>
      </c>
      <c r="B54" t="s">
        <v>56</v>
      </c>
      <c r="C54" t="s">
        <v>57</v>
      </c>
      <c r="D54">
        <v>18</v>
      </c>
      <c r="E54">
        <v>18</v>
      </c>
      <c r="F54">
        <v>10</v>
      </c>
    </row>
    <row r="55" spans="1:6">
      <c r="A55">
        <v>52</v>
      </c>
      <c r="B55" t="s">
        <v>216</v>
      </c>
      <c r="C55" t="s">
        <v>217</v>
      </c>
      <c r="D55">
        <v>16</v>
      </c>
      <c r="E55">
        <v>24.5</v>
      </c>
      <c r="F55">
        <v>15.75</v>
      </c>
    </row>
    <row r="56" spans="1:6">
      <c r="A56">
        <v>53</v>
      </c>
      <c r="B56" t="s">
        <v>218</v>
      </c>
      <c r="C56" t="s">
        <v>219</v>
      </c>
      <c r="D56">
        <v>15</v>
      </c>
      <c r="E56">
        <v>27</v>
      </c>
      <c r="F56">
        <v>11.05</v>
      </c>
    </row>
    <row r="57" spans="1:6">
      <c r="A57">
        <v>54</v>
      </c>
      <c r="B57" t="s">
        <v>158</v>
      </c>
      <c r="C57" t="s">
        <v>159</v>
      </c>
      <c r="D57">
        <v>14.5</v>
      </c>
      <c r="E57">
        <v>16.5</v>
      </c>
      <c r="F57">
        <v>12.25</v>
      </c>
    </row>
    <row r="58" spans="1:6">
      <c r="A58">
        <v>55</v>
      </c>
      <c r="B58" t="s">
        <v>220</v>
      </c>
      <c r="C58" t="s">
        <v>221</v>
      </c>
      <c r="D58">
        <v>12</v>
      </c>
      <c r="E58">
        <v>23.25</v>
      </c>
      <c r="F58">
        <v>12.89</v>
      </c>
    </row>
    <row r="59" spans="1:6">
      <c r="A59">
        <v>56</v>
      </c>
      <c r="B59" t="s">
        <v>58</v>
      </c>
      <c r="C59" t="s">
        <v>59</v>
      </c>
      <c r="D59">
        <v>18</v>
      </c>
      <c r="E59">
        <v>21.5</v>
      </c>
      <c r="F59">
        <v>15.53</v>
      </c>
    </row>
    <row r="60" spans="1:6">
      <c r="A60">
        <v>57</v>
      </c>
      <c r="B60" t="s">
        <v>222</v>
      </c>
      <c r="C60" t="s">
        <v>223</v>
      </c>
      <c r="D60">
        <v>18</v>
      </c>
      <c r="E60">
        <v>27.5</v>
      </c>
      <c r="F60">
        <v>13</v>
      </c>
    </row>
    <row r="61" spans="1:6">
      <c r="A61">
        <v>58</v>
      </c>
      <c r="B61" t="s">
        <v>224</v>
      </c>
      <c r="C61" t="s">
        <v>225</v>
      </c>
      <c r="D61">
        <v>18</v>
      </c>
      <c r="E61">
        <v>23.25</v>
      </c>
      <c r="F61">
        <v>16.05</v>
      </c>
    </row>
    <row r="62" spans="1:6">
      <c r="A62">
        <v>59</v>
      </c>
      <c r="B62" t="s">
        <v>60</v>
      </c>
      <c r="C62" t="s">
        <v>61</v>
      </c>
      <c r="D62">
        <v>18</v>
      </c>
      <c r="E62">
        <v>24.75</v>
      </c>
      <c r="F62">
        <v>14</v>
      </c>
    </row>
    <row r="63" spans="1:6">
      <c r="A63">
        <v>60</v>
      </c>
      <c r="B63" t="s">
        <v>226</v>
      </c>
      <c r="C63" t="s">
        <v>227</v>
      </c>
      <c r="D63">
        <v>15</v>
      </c>
      <c r="E63">
        <v>21.5</v>
      </c>
      <c r="F63">
        <v>8.75</v>
      </c>
    </row>
    <row r="64" spans="1:6">
      <c r="A64">
        <v>61</v>
      </c>
      <c r="B64" t="s">
        <v>62</v>
      </c>
      <c r="C64" t="s">
        <v>63</v>
      </c>
      <c r="D64">
        <v>18</v>
      </c>
      <c r="E64">
        <v>16</v>
      </c>
      <c r="F64">
        <v>15.5</v>
      </c>
    </row>
    <row r="65" spans="1:6">
      <c r="A65">
        <v>62</v>
      </c>
      <c r="B65" t="s">
        <v>228</v>
      </c>
      <c r="C65" t="s">
        <v>229</v>
      </c>
      <c r="D65">
        <v>18</v>
      </c>
      <c r="E65">
        <v>24.5</v>
      </c>
      <c r="F65">
        <v>17.63</v>
      </c>
    </row>
    <row r="66" spans="1:6">
      <c r="A66">
        <v>63</v>
      </c>
      <c r="B66" t="s">
        <v>64</v>
      </c>
      <c r="C66" t="s">
        <v>65</v>
      </c>
      <c r="D66">
        <v>13.5</v>
      </c>
      <c r="E66">
        <v>14</v>
      </c>
      <c r="F66">
        <v>11</v>
      </c>
    </row>
    <row r="67" spans="1:6">
      <c r="A67">
        <v>64</v>
      </c>
      <c r="B67" t="s">
        <v>230</v>
      </c>
      <c r="C67" t="s">
        <v>231</v>
      </c>
      <c r="D67">
        <v>9.5</v>
      </c>
      <c r="E67">
        <v>10.75</v>
      </c>
      <c r="F67">
        <v>7.5</v>
      </c>
    </row>
    <row r="68" spans="1:6">
      <c r="A68">
        <v>65</v>
      </c>
      <c r="B68" t="s">
        <v>66</v>
      </c>
      <c r="C68" t="s">
        <v>67</v>
      </c>
      <c r="D68">
        <v>7.5</v>
      </c>
      <c r="E68">
        <v>9</v>
      </c>
      <c r="F68">
        <v>10.79</v>
      </c>
    </row>
    <row r="69" spans="1:6">
      <c r="A69">
        <v>66</v>
      </c>
      <c r="B69" t="s">
        <v>232</v>
      </c>
      <c r="C69" t="s">
        <v>233</v>
      </c>
      <c r="D69">
        <v>18</v>
      </c>
      <c r="E69">
        <v>24</v>
      </c>
      <c r="F69">
        <v>13.5</v>
      </c>
    </row>
    <row r="70" spans="1:6">
      <c r="A70">
        <v>67</v>
      </c>
      <c r="B70" t="s">
        <v>68</v>
      </c>
      <c r="C70" t="s">
        <v>69</v>
      </c>
      <c r="D70">
        <v>7</v>
      </c>
      <c r="E70">
        <v>14</v>
      </c>
      <c r="F70">
        <v>9.75</v>
      </c>
    </row>
    <row r="71" spans="1:6">
      <c r="A71">
        <v>68</v>
      </c>
      <c r="B71" t="s">
        <v>70</v>
      </c>
      <c r="C71" t="s">
        <v>71</v>
      </c>
      <c r="D71">
        <v>18</v>
      </c>
      <c r="E71">
        <v>33</v>
      </c>
      <c r="F71">
        <v>13.25</v>
      </c>
    </row>
    <row r="72" spans="1:6">
      <c r="A72">
        <v>69</v>
      </c>
      <c r="B72" t="s">
        <v>234</v>
      </c>
      <c r="C72" t="s">
        <v>235</v>
      </c>
      <c r="D72">
        <v>12</v>
      </c>
      <c r="E72">
        <v>15.25</v>
      </c>
      <c r="F72">
        <v>8.16</v>
      </c>
    </row>
    <row r="73" spans="1:6">
      <c r="A73">
        <v>70</v>
      </c>
      <c r="B73" t="s">
        <v>150</v>
      </c>
      <c r="C73" t="s">
        <v>151</v>
      </c>
      <c r="D73">
        <v>16.5</v>
      </c>
      <c r="E73">
        <v>18.75</v>
      </c>
      <c r="F73">
        <v>13.75</v>
      </c>
    </row>
    <row r="74" spans="1:6">
      <c r="A74">
        <v>71</v>
      </c>
      <c r="B74" t="s">
        <v>236</v>
      </c>
      <c r="C74" t="s">
        <v>237</v>
      </c>
      <c r="D74">
        <v>18</v>
      </c>
      <c r="E74">
        <v>33.5</v>
      </c>
      <c r="F74">
        <v>19</v>
      </c>
    </row>
    <row r="75" spans="1:6">
      <c r="A75">
        <v>72</v>
      </c>
      <c r="B75" t="s">
        <v>72</v>
      </c>
      <c r="C75" t="s">
        <v>73</v>
      </c>
      <c r="D75">
        <v>14</v>
      </c>
      <c r="E75">
        <v>27.75</v>
      </c>
      <c r="F75">
        <v>11.5</v>
      </c>
    </row>
    <row r="76" spans="1:6">
      <c r="A76">
        <v>73</v>
      </c>
      <c r="B76" t="s">
        <v>238</v>
      </c>
      <c r="C76" t="s">
        <v>239</v>
      </c>
      <c r="D76">
        <v>18</v>
      </c>
      <c r="E76">
        <v>30</v>
      </c>
      <c r="F76">
        <v>20</v>
      </c>
    </row>
    <row r="77" spans="1:6">
      <c r="A77">
        <v>74</v>
      </c>
      <c r="B77" t="s">
        <v>240</v>
      </c>
      <c r="C77" t="s">
        <v>241</v>
      </c>
      <c r="D77">
        <v>18</v>
      </c>
      <c r="E77">
        <v>27</v>
      </c>
      <c r="F77">
        <v>14.75</v>
      </c>
    </row>
    <row r="78" spans="1:6">
      <c r="A78">
        <v>75</v>
      </c>
      <c r="B78" t="s">
        <v>74</v>
      </c>
      <c r="C78" t="s">
        <v>75</v>
      </c>
      <c r="D78">
        <v>14.5</v>
      </c>
      <c r="E78">
        <v>24.5</v>
      </c>
      <c r="F78">
        <v>12.89</v>
      </c>
    </row>
    <row r="79" spans="1:6">
      <c r="A79">
        <v>76</v>
      </c>
      <c r="B79" t="s">
        <v>242</v>
      </c>
      <c r="C79" t="s">
        <v>243</v>
      </c>
      <c r="D79">
        <v>8</v>
      </c>
      <c r="E79">
        <v>12.25</v>
      </c>
      <c r="F79">
        <v>8.9499999999999993</v>
      </c>
    </row>
    <row r="80" spans="1:6">
      <c r="A80">
        <v>77</v>
      </c>
      <c r="B80" t="s">
        <v>0</v>
      </c>
      <c r="C80" t="s">
        <v>1</v>
      </c>
      <c r="D80">
        <v>11</v>
      </c>
      <c r="E80">
        <v>11.25</v>
      </c>
      <c r="F80">
        <v>6.05</v>
      </c>
    </row>
    <row r="81" spans="1:6">
      <c r="A81">
        <v>78</v>
      </c>
      <c r="B81" t="s">
        <v>244</v>
      </c>
      <c r="C81" t="s">
        <v>245</v>
      </c>
      <c r="D81">
        <v>18</v>
      </c>
      <c r="E81">
        <v>32</v>
      </c>
      <c r="F81">
        <v>16.32</v>
      </c>
    </row>
    <row r="82" spans="1:6">
      <c r="A82">
        <v>79</v>
      </c>
      <c r="B82" t="s">
        <v>246</v>
      </c>
      <c r="C82" t="s">
        <v>247</v>
      </c>
      <c r="D82">
        <v>14</v>
      </c>
      <c r="E82">
        <v>12.25</v>
      </c>
      <c r="F82">
        <v>10.25</v>
      </c>
    </row>
    <row r="83" spans="1:6">
      <c r="A83">
        <v>80</v>
      </c>
      <c r="B83" t="s">
        <v>248</v>
      </c>
      <c r="C83" t="s">
        <v>249</v>
      </c>
      <c r="D83">
        <v>16.75</v>
      </c>
      <c r="E83">
        <v>17.75</v>
      </c>
      <c r="F83">
        <v>12.89</v>
      </c>
    </row>
    <row r="84" spans="1:6">
      <c r="A84">
        <v>81</v>
      </c>
      <c r="B84" t="s">
        <v>76</v>
      </c>
      <c r="C84" t="s">
        <v>77</v>
      </c>
      <c r="D84">
        <v>16</v>
      </c>
      <c r="E84">
        <v>24.75</v>
      </c>
      <c r="F84">
        <v>13</v>
      </c>
    </row>
    <row r="85" spans="1:6">
      <c r="A85">
        <v>82</v>
      </c>
      <c r="B85" t="s">
        <v>250</v>
      </c>
      <c r="C85" t="s">
        <v>251</v>
      </c>
      <c r="D85">
        <v>17</v>
      </c>
      <c r="E85">
        <v>20</v>
      </c>
      <c r="F85">
        <v>11.75</v>
      </c>
    </row>
    <row r="86" spans="1:6">
      <c r="A86">
        <v>83</v>
      </c>
      <c r="B86" t="s">
        <v>252</v>
      </c>
      <c r="C86" t="s">
        <v>253</v>
      </c>
      <c r="D86">
        <v>18</v>
      </c>
      <c r="E86">
        <v>28.75</v>
      </c>
      <c r="F86">
        <v>13.95</v>
      </c>
    </row>
    <row r="87" spans="1:6">
      <c r="A87">
        <v>84</v>
      </c>
      <c r="B87" t="s">
        <v>254</v>
      </c>
      <c r="C87" t="s">
        <v>255</v>
      </c>
      <c r="D87">
        <v>18</v>
      </c>
      <c r="E87">
        <v>22</v>
      </c>
      <c r="F87">
        <v>13.5</v>
      </c>
    </row>
    <row r="88" spans="1:6">
      <c r="A88">
        <v>85</v>
      </c>
      <c r="B88" t="s">
        <v>78</v>
      </c>
      <c r="C88" t="s">
        <v>79</v>
      </c>
      <c r="D88">
        <v>18</v>
      </c>
      <c r="E88">
        <v>33</v>
      </c>
      <c r="F88">
        <v>17.37</v>
      </c>
    </row>
    <row r="89" spans="1:6">
      <c r="A89">
        <v>86</v>
      </c>
      <c r="B89" t="s">
        <v>80</v>
      </c>
      <c r="C89" t="s">
        <v>81</v>
      </c>
      <c r="D89">
        <v>14.5</v>
      </c>
      <c r="E89">
        <v>23.5</v>
      </c>
      <c r="F89">
        <v>10.26</v>
      </c>
    </row>
    <row r="90" spans="1:6">
      <c r="A90">
        <v>87</v>
      </c>
      <c r="B90" t="s">
        <v>256</v>
      </c>
      <c r="C90" t="s">
        <v>257</v>
      </c>
      <c r="D90">
        <v>18</v>
      </c>
      <c r="E90">
        <v>24.75</v>
      </c>
      <c r="F90">
        <v>14.25</v>
      </c>
    </row>
    <row r="91" spans="1:6">
      <c r="A91">
        <v>88</v>
      </c>
      <c r="B91" t="s">
        <v>82</v>
      </c>
      <c r="C91" t="s">
        <v>83</v>
      </c>
      <c r="D91">
        <v>18</v>
      </c>
      <c r="E91">
        <v>19</v>
      </c>
      <c r="F91">
        <v>14.75</v>
      </c>
    </row>
    <row r="92" spans="1:6">
      <c r="A92">
        <v>89</v>
      </c>
      <c r="B92" t="s">
        <v>84</v>
      </c>
      <c r="C92" t="s">
        <v>85</v>
      </c>
      <c r="D92">
        <v>16.5</v>
      </c>
      <c r="E92">
        <v>25</v>
      </c>
      <c r="F92">
        <v>12.37</v>
      </c>
    </row>
    <row r="93" spans="1:6">
      <c r="A93">
        <v>90</v>
      </c>
      <c r="B93" t="s">
        <v>258</v>
      </c>
      <c r="C93" t="s">
        <v>259</v>
      </c>
      <c r="D93">
        <v>14</v>
      </c>
      <c r="E93">
        <v>24.75</v>
      </c>
      <c r="F93">
        <v>8.5</v>
      </c>
    </row>
    <row r="94" spans="1:6">
      <c r="A94">
        <v>91</v>
      </c>
      <c r="B94" t="s">
        <v>86</v>
      </c>
      <c r="C94" t="s">
        <v>87</v>
      </c>
      <c r="D94">
        <v>16</v>
      </c>
      <c r="E94">
        <v>20.25</v>
      </c>
      <c r="F94">
        <v>10.75</v>
      </c>
    </row>
    <row r="95" spans="1:6">
      <c r="A95">
        <v>92</v>
      </c>
      <c r="B95" t="s">
        <v>88</v>
      </c>
      <c r="C95" t="s">
        <v>89</v>
      </c>
      <c r="D95">
        <v>8</v>
      </c>
      <c r="E95">
        <v>16.75</v>
      </c>
      <c r="F95">
        <v>12.89</v>
      </c>
    </row>
    <row r="96" spans="1:6">
      <c r="A96">
        <v>93</v>
      </c>
      <c r="B96" t="s">
        <v>260</v>
      </c>
      <c r="C96" t="s">
        <v>261</v>
      </c>
      <c r="D96">
        <v>11</v>
      </c>
      <c r="E96">
        <v>12.25</v>
      </c>
      <c r="F96">
        <v>8.16</v>
      </c>
    </row>
    <row r="97" spans="1:6">
      <c r="A97">
        <v>94</v>
      </c>
      <c r="B97" t="s">
        <v>262</v>
      </c>
      <c r="C97" t="s">
        <v>263</v>
      </c>
      <c r="D97">
        <v>6.5</v>
      </c>
      <c r="E97">
        <v>9.25</v>
      </c>
      <c r="F97">
        <v>11.05</v>
      </c>
    </row>
    <row r="98" spans="1:6">
      <c r="A98">
        <v>95</v>
      </c>
      <c r="B98" t="s">
        <v>90</v>
      </c>
      <c r="C98" t="s">
        <v>91</v>
      </c>
      <c r="D98">
        <v>3</v>
      </c>
      <c r="E98">
        <v>16</v>
      </c>
      <c r="F98">
        <v>10</v>
      </c>
    </row>
    <row r="99" spans="1:6">
      <c r="A99">
        <v>96</v>
      </c>
      <c r="B99" t="s">
        <v>264</v>
      </c>
      <c r="C99" t="s">
        <v>265</v>
      </c>
      <c r="D99">
        <v>16.5</v>
      </c>
      <c r="E99">
        <v>30.25</v>
      </c>
      <c r="F99">
        <v>11.32</v>
      </c>
    </row>
    <row r="100" spans="1:6">
      <c r="A100">
        <v>97</v>
      </c>
      <c r="B100" t="s">
        <v>154</v>
      </c>
      <c r="C100" t="s">
        <v>155</v>
      </c>
      <c r="D100">
        <v>12.5</v>
      </c>
      <c r="E100">
        <v>10.5</v>
      </c>
      <c r="F100">
        <v>10.25</v>
      </c>
    </row>
    <row r="101" spans="1:6">
      <c r="A101">
        <v>98</v>
      </c>
      <c r="B101" t="s">
        <v>92</v>
      </c>
      <c r="C101" t="s">
        <v>93</v>
      </c>
      <c r="D101">
        <v>18</v>
      </c>
      <c r="E101">
        <v>27.5</v>
      </c>
      <c r="F101">
        <v>10</v>
      </c>
    </row>
    <row r="102" spans="1:6">
      <c r="A102">
        <v>99</v>
      </c>
      <c r="B102" t="s">
        <v>266</v>
      </c>
      <c r="C102" t="s">
        <v>267</v>
      </c>
      <c r="D102">
        <v>18</v>
      </c>
      <c r="E102">
        <v>28</v>
      </c>
      <c r="F102">
        <v>20</v>
      </c>
    </row>
    <row r="103" spans="1:6">
      <c r="A103">
        <v>100</v>
      </c>
      <c r="B103" t="s">
        <v>94</v>
      </c>
      <c r="C103" t="s">
        <v>95</v>
      </c>
      <c r="D103">
        <v>9</v>
      </c>
      <c r="E103">
        <v>19.25</v>
      </c>
      <c r="F103">
        <v>9.5</v>
      </c>
    </row>
    <row r="104" spans="1:6">
      <c r="A104">
        <v>101</v>
      </c>
      <c r="B104" t="s">
        <v>268</v>
      </c>
      <c r="C104" t="s">
        <v>269</v>
      </c>
      <c r="D104">
        <v>18</v>
      </c>
      <c r="E104">
        <v>27.5</v>
      </c>
      <c r="F104">
        <v>13</v>
      </c>
    </row>
    <row r="105" spans="1:6">
      <c r="A105">
        <v>102</v>
      </c>
      <c r="B105" t="s">
        <v>96</v>
      </c>
      <c r="C105" t="s">
        <v>97</v>
      </c>
      <c r="D105">
        <v>18</v>
      </c>
      <c r="E105">
        <v>32.5</v>
      </c>
      <c r="F105">
        <v>15.5</v>
      </c>
    </row>
    <row r="106" spans="1:6">
      <c r="A106">
        <v>103</v>
      </c>
      <c r="B106" t="s">
        <v>270</v>
      </c>
      <c r="C106" t="s">
        <v>271</v>
      </c>
      <c r="D106">
        <v>11.5</v>
      </c>
      <c r="E106">
        <v>22.75</v>
      </c>
      <c r="F106">
        <v>9.4700000000000006</v>
      </c>
    </row>
    <row r="107" spans="1:6">
      <c r="A107">
        <v>104</v>
      </c>
      <c r="B107" t="s">
        <v>152</v>
      </c>
      <c r="C107" t="s">
        <v>153</v>
      </c>
      <c r="D107">
        <v>18</v>
      </c>
      <c r="E107">
        <v>28</v>
      </c>
      <c r="F107">
        <v>13.89</v>
      </c>
    </row>
    <row r="108" spans="1:6">
      <c r="A108">
        <v>105</v>
      </c>
      <c r="B108" t="s">
        <v>272</v>
      </c>
      <c r="C108" t="s">
        <v>273</v>
      </c>
      <c r="D108">
        <v>15</v>
      </c>
      <c r="E108">
        <v>12.75</v>
      </c>
      <c r="F108">
        <v>13.42</v>
      </c>
    </row>
    <row r="109" spans="1:6">
      <c r="A109">
        <v>106</v>
      </c>
      <c r="B109" t="s">
        <v>274</v>
      </c>
      <c r="C109" t="s">
        <v>275</v>
      </c>
      <c r="D109">
        <v>6</v>
      </c>
      <c r="E109">
        <v>10.75</v>
      </c>
      <c r="F109">
        <v>6.25</v>
      </c>
    </row>
    <row r="110" spans="1:6">
      <c r="A110">
        <v>107</v>
      </c>
      <c r="B110" t="s">
        <v>98</v>
      </c>
      <c r="C110" t="s">
        <v>99</v>
      </c>
      <c r="D110">
        <v>7.5</v>
      </c>
      <c r="E110">
        <v>19.5</v>
      </c>
      <c r="F110">
        <v>8.16</v>
      </c>
    </row>
    <row r="111" spans="1:6">
      <c r="A111">
        <v>108</v>
      </c>
      <c r="B111" t="s">
        <v>276</v>
      </c>
      <c r="C111" t="s">
        <v>277</v>
      </c>
      <c r="D111">
        <v>15</v>
      </c>
      <c r="E111">
        <v>30.5</v>
      </c>
      <c r="F111">
        <v>15.25</v>
      </c>
    </row>
    <row r="112" spans="1:6">
      <c r="A112">
        <v>109</v>
      </c>
      <c r="B112" t="s">
        <v>278</v>
      </c>
      <c r="C112" t="s">
        <v>279</v>
      </c>
      <c r="D112">
        <v>18</v>
      </c>
      <c r="E112">
        <v>28</v>
      </c>
      <c r="F112">
        <v>14.74</v>
      </c>
    </row>
    <row r="113" spans="1:6">
      <c r="A113">
        <v>110</v>
      </c>
      <c r="B113" t="s">
        <v>280</v>
      </c>
      <c r="C113" t="s">
        <v>281</v>
      </c>
      <c r="D113">
        <v>16.5</v>
      </c>
      <c r="E113">
        <v>18.75</v>
      </c>
      <c r="F113">
        <v>11.05</v>
      </c>
    </row>
    <row r="114" spans="1:6">
      <c r="A114">
        <v>111</v>
      </c>
      <c r="B114" t="s">
        <v>282</v>
      </c>
      <c r="C114" t="s">
        <v>283</v>
      </c>
      <c r="D114">
        <v>16</v>
      </c>
      <c r="E114">
        <v>26.25</v>
      </c>
      <c r="F114">
        <v>16.05</v>
      </c>
    </row>
    <row r="115" spans="1:6">
      <c r="A115">
        <v>112</v>
      </c>
      <c r="B115" t="s">
        <v>284</v>
      </c>
      <c r="C115" t="s">
        <v>285</v>
      </c>
      <c r="D115">
        <v>15.5</v>
      </c>
      <c r="E115">
        <v>22.75</v>
      </c>
      <c r="F115">
        <v>8.25</v>
      </c>
    </row>
    <row r="116" spans="1:6">
      <c r="A116">
        <v>113</v>
      </c>
      <c r="B116" t="s">
        <v>286</v>
      </c>
      <c r="C116" t="s">
        <v>287</v>
      </c>
      <c r="D116">
        <v>18</v>
      </c>
      <c r="E116">
        <v>25.25</v>
      </c>
      <c r="F116">
        <v>8.42</v>
      </c>
    </row>
    <row r="117" spans="1:6">
      <c r="A117">
        <v>114</v>
      </c>
      <c r="B117" t="s">
        <v>288</v>
      </c>
      <c r="C117" t="s">
        <v>289</v>
      </c>
      <c r="D117">
        <v>10</v>
      </c>
      <c r="E117">
        <v>11.75</v>
      </c>
      <c r="F117">
        <v>11.84</v>
      </c>
    </row>
    <row r="118" spans="1:6">
      <c r="A118">
        <v>115</v>
      </c>
      <c r="B118" t="s">
        <v>100</v>
      </c>
      <c r="C118" t="s">
        <v>101</v>
      </c>
      <c r="D118">
        <v>18</v>
      </c>
      <c r="E118">
        <v>32.25</v>
      </c>
      <c r="F118">
        <v>15.53</v>
      </c>
    </row>
    <row r="119" spans="1:6">
      <c r="A119">
        <v>116</v>
      </c>
      <c r="B119" t="s">
        <v>290</v>
      </c>
      <c r="C119" t="s">
        <v>291</v>
      </c>
      <c r="D119">
        <v>16</v>
      </c>
      <c r="E119">
        <v>10.25</v>
      </c>
      <c r="F119">
        <v>8.75</v>
      </c>
    </row>
    <row r="120" spans="1:6">
      <c r="A120">
        <v>117</v>
      </c>
      <c r="B120" t="s">
        <v>102</v>
      </c>
      <c r="C120" t="s">
        <v>103</v>
      </c>
      <c r="D120">
        <v>18</v>
      </c>
      <c r="E120">
        <v>31</v>
      </c>
      <c r="F120">
        <v>10.79</v>
      </c>
    </row>
    <row r="121" spans="1:6">
      <c r="A121">
        <v>118</v>
      </c>
      <c r="B121" t="s">
        <v>292</v>
      </c>
      <c r="C121" t="s">
        <v>293</v>
      </c>
      <c r="D121">
        <v>14.5</v>
      </c>
      <c r="E121">
        <v>20</v>
      </c>
      <c r="F121">
        <v>11.5</v>
      </c>
    </row>
    <row r="122" spans="1:6">
      <c r="A122">
        <v>119</v>
      </c>
      <c r="B122" t="s">
        <v>294</v>
      </c>
      <c r="C122" t="s">
        <v>295</v>
      </c>
      <c r="D122">
        <v>16</v>
      </c>
      <c r="E122">
        <v>19.25</v>
      </c>
      <c r="F122">
        <v>7.75</v>
      </c>
    </row>
    <row r="123" spans="1:6">
      <c r="A123">
        <v>120</v>
      </c>
      <c r="B123" t="s">
        <v>296</v>
      </c>
      <c r="C123" t="s">
        <v>297</v>
      </c>
      <c r="D123">
        <v>17</v>
      </c>
      <c r="E123">
        <v>26.25</v>
      </c>
      <c r="F123">
        <v>15.53</v>
      </c>
    </row>
    <row r="124" spans="1:6">
      <c r="A124">
        <v>121</v>
      </c>
      <c r="B124" t="s">
        <v>298</v>
      </c>
      <c r="C124" t="s">
        <v>299</v>
      </c>
      <c r="D124">
        <v>15</v>
      </c>
      <c r="E124">
        <v>22.25</v>
      </c>
      <c r="F124">
        <v>7.89</v>
      </c>
    </row>
    <row r="125" spans="1:6">
      <c r="A125">
        <v>122</v>
      </c>
      <c r="B125" t="s">
        <v>300</v>
      </c>
      <c r="C125" t="s">
        <v>301</v>
      </c>
      <c r="D125">
        <v>15</v>
      </c>
      <c r="E125">
        <v>26.5</v>
      </c>
      <c r="F125">
        <v>14.25</v>
      </c>
    </row>
    <row r="126" spans="1:6">
      <c r="A126">
        <v>123</v>
      </c>
      <c r="B126" t="s">
        <v>302</v>
      </c>
      <c r="C126" t="s">
        <v>303</v>
      </c>
      <c r="D126">
        <v>18</v>
      </c>
      <c r="E126">
        <v>28.25</v>
      </c>
      <c r="F126">
        <v>17.5</v>
      </c>
    </row>
    <row r="127" spans="1:6">
      <c r="A127">
        <v>124</v>
      </c>
      <c r="B127" t="s">
        <v>104</v>
      </c>
      <c r="C127" t="s">
        <v>105</v>
      </c>
      <c r="D127">
        <v>18</v>
      </c>
      <c r="E127">
        <v>27.75</v>
      </c>
      <c r="F127">
        <v>15.75</v>
      </c>
    </row>
    <row r="128" spans="1:6">
      <c r="A128">
        <v>125</v>
      </c>
      <c r="B128" t="s">
        <v>106</v>
      </c>
      <c r="C128" t="s">
        <v>107</v>
      </c>
      <c r="D128">
        <v>13.5</v>
      </c>
      <c r="E128">
        <v>15.25</v>
      </c>
      <c r="F128">
        <v>3.75</v>
      </c>
    </row>
    <row r="129" spans="1:6">
      <c r="A129">
        <v>126</v>
      </c>
      <c r="B129" t="s">
        <v>108</v>
      </c>
      <c r="C129" t="s">
        <v>109</v>
      </c>
      <c r="D129">
        <v>10.5</v>
      </c>
      <c r="E129">
        <v>24.25</v>
      </c>
      <c r="F129">
        <v>16.32</v>
      </c>
    </row>
    <row r="130" spans="1:6">
      <c r="A130">
        <v>127</v>
      </c>
      <c r="B130" t="s">
        <v>110</v>
      </c>
      <c r="C130" t="s">
        <v>111</v>
      </c>
      <c r="D130">
        <v>15</v>
      </c>
      <c r="E130">
        <v>15.75</v>
      </c>
      <c r="F130">
        <v>11.58</v>
      </c>
    </row>
    <row r="131" spans="1:6">
      <c r="A131">
        <v>128</v>
      </c>
      <c r="B131" t="s">
        <v>2</v>
      </c>
      <c r="C131" t="s">
        <v>3</v>
      </c>
      <c r="D131">
        <v>10</v>
      </c>
      <c r="E131">
        <v>11</v>
      </c>
      <c r="F131">
        <v>5</v>
      </c>
    </row>
    <row r="132" spans="1:6">
      <c r="A132">
        <v>129</v>
      </c>
      <c r="B132" t="s">
        <v>304</v>
      </c>
      <c r="C132" t="s">
        <v>305</v>
      </c>
      <c r="D132">
        <v>18</v>
      </c>
      <c r="E132">
        <v>31</v>
      </c>
      <c r="F132">
        <v>13.16</v>
      </c>
    </row>
    <row r="133" spans="1:6">
      <c r="A133">
        <v>130</v>
      </c>
      <c r="B133" t="s">
        <v>112</v>
      </c>
      <c r="C133" t="s">
        <v>113</v>
      </c>
      <c r="D133">
        <v>16.5</v>
      </c>
      <c r="E133">
        <v>25</v>
      </c>
      <c r="F133">
        <v>12.89</v>
      </c>
    </row>
    <row r="134" spans="1:6">
      <c r="A134">
        <v>131</v>
      </c>
      <c r="B134" t="s">
        <v>306</v>
      </c>
      <c r="C134" t="s">
        <v>307</v>
      </c>
      <c r="D134">
        <v>15</v>
      </c>
      <c r="E134">
        <v>26.5</v>
      </c>
      <c r="F134">
        <v>12.37</v>
      </c>
    </row>
    <row r="135" spans="1:6">
      <c r="A135">
        <v>132</v>
      </c>
      <c r="B135" t="s">
        <v>114</v>
      </c>
      <c r="C135" t="s">
        <v>115</v>
      </c>
      <c r="D135">
        <v>15</v>
      </c>
      <c r="E135">
        <v>28.5</v>
      </c>
      <c r="F135">
        <v>12.11</v>
      </c>
    </row>
    <row r="136" spans="1:6">
      <c r="A136">
        <v>133</v>
      </c>
      <c r="B136" t="s">
        <v>308</v>
      </c>
      <c r="C136" t="s">
        <v>309</v>
      </c>
      <c r="D136">
        <v>16.5</v>
      </c>
      <c r="E136">
        <v>20.25</v>
      </c>
      <c r="F136">
        <v>10.5</v>
      </c>
    </row>
    <row r="137" spans="1:6">
      <c r="A137">
        <v>134</v>
      </c>
      <c r="B137" t="s">
        <v>310</v>
      </c>
      <c r="C137" t="s">
        <v>311</v>
      </c>
      <c r="D137">
        <v>18</v>
      </c>
      <c r="E137">
        <v>30</v>
      </c>
      <c r="F137">
        <v>17.37</v>
      </c>
    </row>
    <row r="138" spans="1:6">
      <c r="A138">
        <v>135</v>
      </c>
      <c r="B138" t="s">
        <v>116</v>
      </c>
      <c r="C138" t="s">
        <v>117</v>
      </c>
      <c r="D138">
        <v>14</v>
      </c>
      <c r="E138">
        <v>19.75</v>
      </c>
      <c r="F138">
        <v>10</v>
      </c>
    </row>
    <row r="139" spans="1:6">
      <c r="A139">
        <v>136</v>
      </c>
      <c r="B139" t="s">
        <v>118</v>
      </c>
      <c r="C139" t="s">
        <v>119</v>
      </c>
      <c r="D139">
        <v>14.5</v>
      </c>
      <c r="E139">
        <v>22</v>
      </c>
      <c r="F139">
        <v>11</v>
      </c>
    </row>
    <row r="140" spans="1:6">
      <c r="A140">
        <v>137</v>
      </c>
      <c r="B140" t="s">
        <v>120</v>
      </c>
      <c r="C140" t="s">
        <v>121</v>
      </c>
      <c r="D140">
        <v>13.75</v>
      </c>
      <c r="E140">
        <v>29</v>
      </c>
      <c r="F140">
        <v>5.75</v>
      </c>
    </row>
    <row r="141" spans="1:6">
      <c r="A141">
        <v>138</v>
      </c>
      <c r="B141" t="s">
        <v>312</v>
      </c>
      <c r="C141" t="s">
        <v>313</v>
      </c>
      <c r="D141">
        <v>7</v>
      </c>
      <c r="E141">
        <v>17</v>
      </c>
      <c r="F141">
        <v>13.68</v>
      </c>
    </row>
    <row r="142" spans="1:6">
      <c r="A142">
        <v>139</v>
      </c>
      <c r="B142" t="s">
        <v>314</v>
      </c>
      <c r="C142" t="s">
        <v>315</v>
      </c>
      <c r="D142">
        <v>8.5</v>
      </c>
      <c r="E142">
        <v>21.5</v>
      </c>
      <c r="F142">
        <v>9.5</v>
      </c>
    </row>
    <row r="143" spans="1:6">
      <c r="A143">
        <v>140</v>
      </c>
      <c r="B143" t="s">
        <v>122</v>
      </c>
      <c r="C143" t="s">
        <v>123</v>
      </c>
      <c r="D143">
        <v>16</v>
      </c>
      <c r="E143">
        <v>9.5</v>
      </c>
      <c r="F143">
        <v>13.95</v>
      </c>
    </row>
    <row r="144" spans="1:6">
      <c r="A144">
        <v>141</v>
      </c>
      <c r="B144" t="s">
        <v>148</v>
      </c>
      <c r="C144" t="s">
        <v>149</v>
      </c>
      <c r="D144">
        <v>7.5</v>
      </c>
      <c r="E144">
        <v>10.25</v>
      </c>
      <c r="F144">
        <v>6</v>
      </c>
    </row>
    <row r="145" spans="1:6">
      <c r="A145">
        <v>142</v>
      </c>
      <c r="B145" t="s">
        <v>124</v>
      </c>
      <c r="C145" t="s">
        <v>125</v>
      </c>
      <c r="D145">
        <v>13</v>
      </c>
      <c r="E145">
        <v>18.75</v>
      </c>
      <c r="F145">
        <v>10</v>
      </c>
    </row>
    <row r="146" spans="1:6">
      <c r="A146">
        <v>143</v>
      </c>
      <c r="B146" t="s">
        <v>316</v>
      </c>
      <c r="C146" t="s">
        <v>127</v>
      </c>
      <c r="D146">
        <v>18</v>
      </c>
      <c r="E146">
        <v>17.5</v>
      </c>
      <c r="F146">
        <v>9.25</v>
      </c>
    </row>
    <row r="147" spans="1:6">
      <c r="A147">
        <v>144</v>
      </c>
      <c r="B147" t="s">
        <v>128</v>
      </c>
      <c r="C147" t="s">
        <v>129</v>
      </c>
      <c r="D147">
        <v>17</v>
      </c>
      <c r="E147">
        <v>28.25</v>
      </c>
      <c r="F147">
        <v>10.26</v>
      </c>
    </row>
    <row r="148" spans="1:6">
      <c r="A148">
        <v>145</v>
      </c>
      <c r="B148" t="s">
        <v>130</v>
      </c>
      <c r="C148" t="s">
        <v>131</v>
      </c>
      <c r="D148">
        <v>13</v>
      </c>
      <c r="E148">
        <v>13.75</v>
      </c>
      <c r="F148">
        <v>12.25</v>
      </c>
    </row>
    <row r="149" spans="1:6">
      <c r="A149">
        <v>146</v>
      </c>
      <c r="B149" t="s">
        <v>132</v>
      </c>
      <c r="C149" t="s">
        <v>133</v>
      </c>
      <c r="D149">
        <v>15</v>
      </c>
      <c r="E149">
        <v>13.75</v>
      </c>
      <c r="F149">
        <v>4.74</v>
      </c>
    </row>
    <row r="150" spans="1:6">
      <c r="A150">
        <v>147</v>
      </c>
      <c r="B150" t="s">
        <v>156</v>
      </c>
      <c r="C150" t="s">
        <v>157</v>
      </c>
      <c r="D150">
        <v>11.5</v>
      </c>
      <c r="E150">
        <v>10.25</v>
      </c>
      <c r="F150">
        <v>7.11</v>
      </c>
    </row>
    <row r="151" spans="1:6">
      <c r="A151">
        <v>148</v>
      </c>
      <c r="B151" t="s">
        <v>134</v>
      </c>
      <c r="C151" t="s">
        <v>135</v>
      </c>
      <c r="D151">
        <v>11</v>
      </c>
      <c r="E151">
        <v>13</v>
      </c>
      <c r="F151">
        <v>12.25</v>
      </c>
    </row>
    <row r="152" spans="1:6">
      <c r="A152">
        <v>149</v>
      </c>
      <c r="B152" t="s">
        <v>136</v>
      </c>
      <c r="C152" t="s">
        <v>137</v>
      </c>
      <c r="D152">
        <v>9.5</v>
      </c>
      <c r="E152">
        <v>20.25</v>
      </c>
      <c r="F152">
        <v>12.5</v>
      </c>
    </row>
    <row r="153" spans="1:6">
      <c r="A153">
        <v>150</v>
      </c>
      <c r="B153" t="s">
        <v>317</v>
      </c>
      <c r="C153" t="s">
        <v>318</v>
      </c>
      <c r="D153">
        <v>16</v>
      </c>
      <c r="E153">
        <v>27.5</v>
      </c>
      <c r="F153">
        <v>13.5</v>
      </c>
    </row>
    <row r="154" spans="1:6">
      <c r="A154">
        <v>151</v>
      </c>
      <c r="B154" t="s">
        <v>319</v>
      </c>
      <c r="C154" t="s">
        <v>320</v>
      </c>
      <c r="D154">
        <v>11</v>
      </c>
      <c r="E154">
        <v>29.5</v>
      </c>
      <c r="F154">
        <v>11.5</v>
      </c>
    </row>
    <row r="155" spans="1:6">
      <c r="A155">
        <v>152</v>
      </c>
      <c r="B155" t="s">
        <v>138</v>
      </c>
      <c r="C155" t="s">
        <v>139</v>
      </c>
      <c r="D155">
        <v>18</v>
      </c>
      <c r="E155">
        <v>25</v>
      </c>
      <c r="F155">
        <v>14.74</v>
      </c>
    </row>
    <row r="156" spans="1:6">
      <c r="A156">
        <v>153</v>
      </c>
      <c r="B156" t="s">
        <v>140</v>
      </c>
      <c r="C156" t="s">
        <v>141</v>
      </c>
      <c r="D156">
        <v>18</v>
      </c>
      <c r="E156">
        <v>31.5</v>
      </c>
      <c r="F156">
        <v>13.75</v>
      </c>
    </row>
    <row r="157" spans="1:6">
      <c r="A157">
        <v>154</v>
      </c>
      <c r="B157" t="s">
        <v>142</v>
      </c>
      <c r="C157" t="s">
        <v>143</v>
      </c>
      <c r="D157">
        <v>18</v>
      </c>
      <c r="E157">
        <v>23.5</v>
      </c>
      <c r="F157">
        <v>11.32</v>
      </c>
    </row>
    <row r="158" spans="1:6">
      <c r="A158">
        <v>155</v>
      </c>
      <c r="B158" t="s">
        <v>144</v>
      </c>
      <c r="C158" t="s">
        <v>145</v>
      </c>
      <c r="D158">
        <v>14.5</v>
      </c>
      <c r="E158">
        <v>6.75</v>
      </c>
      <c r="F158">
        <v>5.5</v>
      </c>
    </row>
    <row r="159" spans="1:6">
      <c r="A159">
        <v>156</v>
      </c>
      <c r="B159" t="s">
        <v>321</v>
      </c>
      <c r="C159" t="s">
        <v>322</v>
      </c>
      <c r="D159">
        <v>14.5</v>
      </c>
      <c r="E159">
        <v>23.75</v>
      </c>
      <c r="F159">
        <v>15</v>
      </c>
    </row>
    <row r="160" spans="1:6">
      <c r="A160">
        <v>157</v>
      </c>
      <c r="B160" t="s">
        <v>323</v>
      </c>
      <c r="C160" t="s">
        <v>324</v>
      </c>
      <c r="D160">
        <v>16.5</v>
      </c>
      <c r="E160">
        <v>23</v>
      </c>
      <c r="F160">
        <v>15.5</v>
      </c>
    </row>
    <row r="161" spans="1:6">
      <c r="A161">
        <v>158</v>
      </c>
      <c r="B161" t="s">
        <v>325</v>
      </c>
      <c r="C161" t="s">
        <v>326</v>
      </c>
      <c r="D161">
        <v>18</v>
      </c>
      <c r="E161">
        <v>30.75</v>
      </c>
      <c r="F161">
        <v>13.68</v>
      </c>
    </row>
    <row r="162" spans="1:6">
      <c r="A162">
        <v>159</v>
      </c>
      <c r="B162" t="s">
        <v>146</v>
      </c>
      <c r="C162" t="s">
        <v>147</v>
      </c>
      <c r="D162">
        <v>18</v>
      </c>
      <c r="E162">
        <v>24.5</v>
      </c>
      <c r="F162">
        <v>15.53</v>
      </c>
    </row>
  </sheetData>
  <mergeCells count="1">
    <mergeCell ref="A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F6BB-0383-45C3-BCCD-A7384029B843}">
  <dimension ref="A1:J190"/>
  <sheetViews>
    <sheetView topLeftCell="A128" zoomScale="87" workbookViewId="0">
      <selection activeCell="B173" sqref="B173"/>
    </sheetView>
  </sheetViews>
  <sheetFormatPr defaultRowHeight="14.5"/>
  <cols>
    <col min="2" max="2" width="25.08984375" customWidth="1"/>
    <col min="3" max="3" width="12.1796875" customWidth="1"/>
    <col min="8" max="8" width="33.26953125" customWidth="1"/>
    <col min="9" max="9" width="15.08984375" customWidth="1"/>
  </cols>
  <sheetData>
    <row r="1" spans="1:10" ht="15" thickBot="1">
      <c r="A1" s="1" t="s">
        <v>500</v>
      </c>
      <c r="B1" s="1" t="s">
        <v>335</v>
      </c>
      <c r="C1" s="1" t="s">
        <v>336</v>
      </c>
      <c r="D1" s="1" t="s">
        <v>337</v>
      </c>
      <c r="H1" s="20" t="s">
        <v>534</v>
      </c>
      <c r="I1" s="20" t="s">
        <v>566</v>
      </c>
      <c r="J1" s="20" t="s">
        <v>337</v>
      </c>
    </row>
    <row r="2" spans="1:10">
      <c r="A2">
        <v>1</v>
      </c>
      <c r="B2" t="s">
        <v>338</v>
      </c>
      <c r="C2" t="s">
        <v>1</v>
      </c>
      <c r="D2">
        <v>5</v>
      </c>
      <c r="G2">
        <v>1</v>
      </c>
      <c r="H2" t="s">
        <v>338</v>
      </c>
      <c r="I2" t="s">
        <v>1</v>
      </c>
      <c r="J2">
        <v>9.5</v>
      </c>
    </row>
    <row r="3" spans="1:10">
      <c r="A3">
        <v>2</v>
      </c>
      <c r="B3" t="s">
        <v>339</v>
      </c>
      <c r="C3" t="s">
        <v>3</v>
      </c>
      <c r="D3">
        <v>14</v>
      </c>
      <c r="G3">
        <v>2</v>
      </c>
      <c r="H3" t="s">
        <v>339</v>
      </c>
      <c r="I3" t="s">
        <v>3</v>
      </c>
      <c r="J3">
        <v>2</v>
      </c>
    </row>
    <row r="4" spans="1:10">
      <c r="A4">
        <v>3</v>
      </c>
      <c r="B4" t="s">
        <v>340</v>
      </c>
      <c r="C4" t="s">
        <v>5</v>
      </c>
      <c r="D4">
        <v>19</v>
      </c>
      <c r="G4">
        <v>3</v>
      </c>
      <c r="H4" t="s">
        <v>340</v>
      </c>
      <c r="I4" t="s">
        <v>5</v>
      </c>
      <c r="J4">
        <v>2</v>
      </c>
    </row>
    <row r="5" spans="1:10">
      <c r="A5">
        <v>4</v>
      </c>
      <c r="B5" t="s">
        <v>341</v>
      </c>
      <c r="C5" t="s">
        <v>7</v>
      </c>
      <c r="D5">
        <v>14</v>
      </c>
      <c r="G5">
        <v>4</v>
      </c>
      <c r="H5" t="s">
        <v>341</v>
      </c>
      <c r="I5" t="s">
        <v>7</v>
      </c>
      <c r="J5">
        <v>13</v>
      </c>
    </row>
    <row r="6" spans="1:10">
      <c r="A6">
        <v>5</v>
      </c>
      <c r="B6" t="s">
        <v>342</v>
      </c>
      <c r="C6" t="s">
        <v>9</v>
      </c>
      <c r="D6">
        <v>20</v>
      </c>
      <c r="G6">
        <v>5</v>
      </c>
      <c r="H6" t="s">
        <v>342</v>
      </c>
      <c r="I6" t="s">
        <v>9</v>
      </c>
      <c r="J6">
        <v>13</v>
      </c>
    </row>
    <row r="7" spans="1:10">
      <c r="A7">
        <v>6</v>
      </c>
      <c r="B7" t="s">
        <v>343</v>
      </c>
      <c r="C7" t="s">
        <v>11</v>
      </c>
      <c r="D7">
        <v>19.5</v>
      </c>
      <c r="G7">
        <v>6</v>
      </c>
      <c r="H7" t="s">
        <v>558</v>
      </c>
      <c r="I7" t="s">
        <v>11</v>
      </c>
      <c r="J7">
        <v>13</v>
      </c>
    </row>
    <row r="8" spans="1:10">
      <c r="A8">
        <v>7</v>
      </c>
      <c r="B8" t="s">
        <v>344</v>
      </c>
      <c r="C8" t="s">
        <v>13</v>
      </c>
      <c r="D8">
        <v>6</v>
      </c>
      <c r="G8">
        <v>7</v>
      </c>
      <c r="H8" t="s">
        <v>344</v>
      </c>
      <c r="I8" t="s">
        <v>13</v>
      </c>
      <c r="J8">
        <v>4</v>
      </c>
    </row>
    <row r="9" spans="1:10">
      <c r="A9">
        <v>8</v>
      </c>
      <c r="B9" t="s">
        <v>345</v>
      </c>
      <c r="C9" t="s">
        <v>15</v>
      </c>
      <c r="D9">
        <v>10</v>
      </c>
      <c r="G9">
        <v>8</v>
      </c>
      <c r="H9" t="s">
        <v>345</v>
      </c>
      <c r="I9" t="s">
        <v>15</v>
      </c>
      <c r="J9">
        <v>0</v>
      </c>
    </row>
    <row r="10" spans="1:10">
      <c r="A10">
        <v>9</v>
      </c>
      <c r="B10" t="s">
        <v>346</v>
      </c>
      <c r="C10" t="s">
        <v>17</v>
      </c>
      <c r="D10">
        <v>19</v>
      </c>
      <c r="G10">
        <v>9</v>
      </c>
      <c r="H10" t="s">
        <v>346</v>
      </c>
      <c r="I10" t="s">
        <v>17</v>
      </c>
      <c r="J10">
        <v>5.5</v>
      </c>
    </row>
    <row r="11" spans="1:10">
      <c r="A11">
        <v>10</v>
      </c>
      <c r="B11" t="s">
        <v>347</v>
      </c>
      <c r="C11" t="s">
        <v>19</v>
      </c>
      <c r="D11">
        <v>9</v>
      </c>
      <c r="G11">
        <v>10</v>
      </c>
      <c r="H11" t="s">
        <v>347</v>
      </c>
      <c r="I11" t="s">
        <v>19</v>
      </c>
      <c r="J11">
        <v>1.5</v>
      </c>
    </row>
    <row r="12" spans="1:10">
      <c r="A12">
        <v>11</v>
      </c>
      <c r="B12" t="s">
        <v>348</v>
      </c>
      <c r="C12" t="s">
        <v>21</v>
      </c>
      <c r="D12">
        <v>20</v>
      </c>
      <c r="G12">
        <v>11</v>
      </c>
      <c r="H12" t="s">
        <v>348</v>
      </c>
      <c r="I12" t="s">
        <v>21</v>
      </c>
      <c r="J12">
        <v>14</v>
      </c>
    </row>
    <row r="13" spans="1:10">
      <c r="A13">
        <v>12</v>
      </c>
      <c r="B13" t="s">
        <v>349</v>
      </c>
      <c r="C13" t="s">
        <v>23</v>
      </c>
      <c r="D13">
        <v>19</v>
      </c>
      <c r="G13">
        <v>12</v>
      </c>
      <c r="H13" t="s">
        <v>349</v>
      </c>
      <c r="I13" t="s">
        <v>23</v>
      </c>
      <c r="J13">
        <v>13</v>
      </c>
    </row>
    <row r="14" spans="1:10">
      <c r="A14">
        <v>13</v>
      </c>
      <c r="B14" t="s">
        <v>350</v>
      </c>
      <c r="C14" t="s">
        <v>25</v>
      </c>
      <c r="D14">
        <v>19.5</v>
      </c>
      <c r="G14">
        <v>13</v>
      </c>
      <c r="H14" t="s">
        <v>350</v>
      </c>
      <c r="I14" t="s">
        <v>25</v>
      </c>
      <c r="J14">
        <v>11.5</v>
      </c>
    </row>
    <row r="15" spans="1:10">
      <c r="A15">
        <v>14</v>
      </c>
      <c r="B15" t="s">
        <v>351</v>
      </c>
      <c r="C15" t="s">
        <v>27</v>
      </c>
      <c r="D15">
        <v>20</v>
      </c>
      <c r="G15">
        <v>14</v>
      </c>
      <c r="H15" t="s">
        <v>351</v>
      </c>
      <c r="I15" t="s">
        <v>27</v>
      </c>
      <c r="J15">
        <v>13</v>
      </c>
    </row>
    <row r="16" spans="1:10">
      <c r="A16">
        <v>15</v>
      </c>
      <c r="B16" t="s">
        <v>352</v>
      </c>
      <c r="C16" t="s">
        <v>29</v>
      </c>
      <c r="D16">
        <v>18.5</v>
      </c>
      <c r="G16">
        <v>15</v>
      </c>
      <c r="H16" t="s">
        <v>559</v>
      </c>
      <c r="I16" t="s">
        <v>29</v>
      </c>
      <c r="J16">
        <v>16</v>
      </c>
    </row>
    <row r="17" spans="1:10">
      <c r="A17">
        <v>16</v>
      </c>
      <c r="B17" t="s">
        <v>353</v>
      </c>
      <c r="C17" t="s">
        <v>31</v>
      </c>
      <c r="D17">
        <v>9</v>
      </c>
      <c r="G17">
        <v>16</v>
      </c>
      <c r="H17" t="s">
        <v>353</v>
      </c>
      <c r="I17" t="s">
        <v>31</v>
      </c>
      <c r="J17">
        <v>6</v>
      </c>
    </row>
    <row r="18" spans="1:10">
      <c r="A18">
        <v>17</v>
      </c>
      <c r="B18" t="s">
        <v>354</v>
      </c>
      <c r="C18" t="s">
        <v>33</v>
      </c>
      <c r="D18">
        <v>18.5</v>
      </c>
      <c r="G18">
        <v>17</v>
      </c>
      <c r="H18" t="s">
        <v>354</v>
      </c>
      <c r="I18" t="s">
        <v>33</v>
      </c>
      <c r="J18">
        <v>11.5</v>
      </c>
    </row>
    <row r="19" spans="1:10">
      <c r="A19">
        <v>18</v>
      </c>
      <c r="B19" t="s">
        <v>355</v>
      </c>
      <c r="C19" t="s">
        <v>35</v>
      </c>
      <c r="D19">
        <v>20</v>
      </c>
      <c r="G19">
        <v>18</v>
      </c>
      <c r="H19" t="s">
        <v>355</v>
      </c>
      <c r="I19" t="s">
        <v>35</v>
      </c>
      <c r="J19">
        <v>15</v>
      </c>
    </row>
    <row r="20" spans="1:10">
      <c r="A20">
        <v>19</v>
      </c>
      <c r="B20" t="s">
        <v>399</v>
      </c>
      <c r="C20" t="s">
        <v>37</v>
      </c>
      <c r="D20">
        <v>19.5</v>
      </c>
      <c r="G20">
        <v>19</v>
      </c>
      <c r="H20" t="s">
        <v>560</v>
      </c>
      <c r="I20" t="s">
        <v>37</v>
      </c>
      <c r="J20">
        <v>9.5</v>
      </c>
    </row>
    <row r="21" spans="1:10">
      <c r="A21">
        <v>20</v>
      </c>
      <c r="B21" t="s">
        <v>400</v>
      </c>
      <c r="C21" t="s">
        <v>39</v>
      </c>
      <c r="D21">
        <v>19</v>
      </c>
      <c r="G21">
        <v>20</v>
      </c>
      <c r="H21" t="s">
        <v>357</v>
      </c>
      <c r="I21" t="s">
        <v>39</v>
      </c>
      <c r="J21">
        <v>10.5</v>
      </c>
    </row>
    <row r="22" spans="1:10">
      <c r="A22">
        <v>21</v>
      </c>
      <c r="B22" t="s">
        <v>358</v>
      </c>
      <c r="C22" t="s">
        <v>41</v>
      </c>
      <c r="D22">
        <v>13.5</v>
      </c>
      <c r="G22">
        <v>21</v>
      </c>
      <c r="H22" t="s">
        <v>358</v>
      </c>
      <c r="I22" t="s">
        <v>41</v>
      </c>
      <c r="J22">
        <v>15</v>
      </c>
    </row>
    <row r="23" spans="1:10">
      <c r="A23">
        <v>22</v>
      </c>
      <c r="B23" t="s">
        <v>359</v>
      </c>
      <c r="C23" t="s">
        <v>43</v>
      </c>
      <c r="D23">
        <v>20</v>
      </c>
      <c r="G23">
        <v>22</v>
      </c>
      <c r="H23" t="s">
        <v>359</v>
      </c>
      <c r="I23" t="s">
        <v>43</v>
      </c>
      <c r="J23">
        <v>9.5</v>
      </c>
    </row>
    <row r="24" spans="1:10">
      <c r="A24">
        <v>23</v>
      </c>
      <c r="B24" t="s">
        <v>360</v>
      </c>
      <c r="C24" t="s">
        <v>45</v>
      </c>
      <c r="D24">
        <v>14</v>
      </c>
      <c r="G24">
        <v>23</v>
      </c>
      <c r="H24" t="s">
        <v>360</v>
      </c>
      <c r="I24" t="s">
        <v>45</v>
      </c>
      <c r="J24">
        <v>9.5</v>
      </c>
    </row>
    <row r="25" spans="1:10">
      <c r="A25">
        <v>24</v>
      </c>
      <c r="B25" t="s">
        <v>361</v>
      </c>
      <c r="C25" t="s">
        <v>47</v>
      </c>
      <c r="D25">
        <v>19.5</v>
      </c>
      <c r="G25">
        <v>24</v>
      </c>
      <c r="H25" t="s">
        <v>361</v>
      </c>
      <c r="I25" t="s">
        <v>47</v>
      </c>
      <c r="J25">
        <v>12</v>
      </c>
    </row>
    <row r="26" spans="1:10">
      <c r="A26">
        <v>25</v>
      </c>
      <c r="B26" t="s">
        <v>362</v>
      </c>
      <c r="C26" t="s">
        <v>49</v>
      </c>
      <c r="D26">
        <v>19</v>
      </c>
      <c r="G26">
        <v>25</v>
      </c>
      <c r="H26" t="s">
        <v>362</v>
      </c>
      <c r="I26" t="s">
        <v>49</v>
      </c>
      <c r="J26">
        <v>0.5</v>
      </c>
    </row>
    <row r="27" spans="1:10">
      <c r="A27">
        <v>26</v>
      </c>
      <c r="B27" t="s">
        <v>363</v>
      </c>
      <c r="C27" t="s">
        <v>51</v>
      </c>
      <c r="D27">
        <v>19</v>
      </c>
      <c r="G27">
        <v>26</v>
      </c>
      <c r="H27" t="s">
        <v>363</v>
      </c>
      <c r="I27" t="s">
        <v>51</v>
      </c>
      <c r="J27">
        <v>10.5</v>
      </c>
    </row>
    <row r="28" spans="1:10">
      <c r="A28">
        <v>27</v>
      </c>
      <c r="B28" t="s">
        <v>364</v>
      </c>
      <c r="C28" t="s">
        <v>53</v>
      </c>
      <c r="D28">
        <v>19</v>
      </c>
      <c r="G28">
        <v>27</v>
      </c>
      <c r="H28" t="s">
        <v>364</v>
      </c>
      <c r="I28" t="s">
        <v>53</v>
      </c>
      <c r="J28">
        <v>2.5</v>
      </c>
    </row>
    <row r="29" spans="1:10">
      <c r="A29">
        <v>28</v>
      </c>
      <c r="B29" t="s">
        <v>365</v>
      </c>
      <c r="C29" t="s">
        <v>55</v>
      </c>
      <c r="D29">
        <v>17</v>
      </c>
      <c r="G29">
        <v>28</v>
      </c>
      <c r="H29" t="s">
        <v>365</v>
      </c>
      <c r="I29" t="s">
        <v>55</v>
      </c>
      <c r="J29">
        <v>6</v>
      </c>
    </row>
    <row r="30" spans="1:10">
      <c r="A30">
        <v>29</v>
      </c>
      <c r="B30" t="s">
        <v>366</v>
      </c>
      <c r="C30" t="s">
        <v>57</v>
      </c>
      <c r="D30">
        <v>10</v>
      </c>
      <c r="G30">
        <v>29</v>
      </c>
      <c r="H30" t="s">
        <v>366</v>
      </c>
      <c r="I30" t="s">
        <v>57</v>
      </c>
      <c r="J30">
        <v>7</v>
      </c>
    </row>
    <row r="31" spans="1:10">
      <c r="A31">
        <v>30</v>
      </c>
      <c r="B31" t="s">
        <v>367</v>
      </c>
      <c r="C31" t="s">
        <v>59</v>
      </c>
      <c r="D31">
        <v>20</v>
      </c>
      <c r="G31">
        <v>30</v>
      </c>
      <c r="H31" t="s">
        <v>367</v>
      </c>
      <c r="I31" t="s">
        <v>59</v>
      </c>
      <c r="J31">
        <v>1.5</v>
      </c>
    </row>
    <row r="32" spans="1:10">
      <c r="A32">
        <v>31</v>
      </c>
      <c r="B32" t="s">
        <v>368</v>
      </c>
      <c r="C32" t="s">
        <v>61</v>
      </c>
      <c r="D32">
        <v>14</v>
      </c>
      <c r="G32">
        <v>31</v>
      </c>
      <c r="H32" t="s">
        <v>368</v>
      </c>
      <c r="I32" t="s">
        <v>61</v>
      </c>
      <c r="J32">
        <v>8.5</v>
      </c>
    </row>
    <row r="33" spans="1:10">
      <c r="A33">
        <v>32</v>
      </c>
      <c r="B33" t="s">
        <v>369</v>
      </c>
      <c r="C33" t="s">
        <v>63</v>
      </c>
      <c r="D33">
        <v>19.5</v>
      </c>
      <c r="G33">
        <v>32</v>
      </c>
      <c r="H33" t="s">
        <v>369</v>
      </c>
      <c r="I33" t="s">
        <v>63</v>
      </c>
      <c r="J33">
        <v>8</v>
      </c>
    </row>
    <row r="34" spans="1:10">
      <c r="A34">
        <v>33</v>
      </c>
      <c r="B34" t="s">
        <v>370</v>
      </c>
      <c r="C34" t="s">
        <v>65</v>
      </c>
      <c r="D34">
        <v>13.5</v>
      </c>
      <c r="G34">
        <v>33</v>
      </c>
      <c r="H34" t="s">
        <v>370</v>
      </c>
      <c r="I34" t="s">
        <v>65</v>
      </c>
      <c r="J34">
        <v>1.5</v>
      </c>
    </row>
    <row r="35" spans="1:10">
      <c r="A35">
        <v>34</v>
      </c>
      <c r="B35" t="s">
        <v>401</v>
      </c>
      <c r="C35" t="s">
        <v>67</v>
      </c>
      <c r="D35">
        <v>13.5</v>
      </c>
      <c r="G35">
        <v>34</v>
      </c>
      <c r="H35" t="s">
        <v>561</v>
      </c>
      <c r="I35" t="s">
        <v>67</v>
      </c>
      <c r="J35">
        <v>5</v>
      </c>
    </row>
    <row r="36" spans="1:10">
      <c r="A36">
        <v>35</v>
      </c>
      <c r="B36" t="s">
        <v>372</v>
      </c>
      <c r="C36" t="s">
        <v>69</v>
      </c>
      <c r="D36">
        <v>18</v>
      </c>
      <c r="G36">
        <v>35</v>
      </c>
      <c r="H36" t="s">
        <v>372</v>
      </c>
      <c r="I36" t="s">
        <v>69</v>
      </c>
      <c r="J36">
        <v>1</v>
      </c>
    </row>
    <row r="37" spans="1:10">
      <c r="A37">
        <v>36</v>
      </c>
      <c r="B37" t="s">
        <v>373</v>
      </c>
      <c r="C37" t="s">
        <v>71</v>
      </c>
      <c r="D37">
        <v>20</v>
      </c>
      <c r="G37">
        <v>36</v>
      </c>
      <c r="H37" t="s">
        <v>373</v>
      </c>
      <c r="I37" t="s">
        <v>71</v>
      </c>
      <c r="J37">
        <v>14</v>
      </c>
    </row>
    <row r="38" spans="1:10">
      <c r="A38">
        <v>37</v>
      </c>
      <c r="B38" t="s">
        <v>374</v>
      </c>
      <c r="C38" t="s">
        <v>73</v>
      </c>
      <c r="D38">
        <v>19.5</v>
      </c>
      <c r="G38">
        <v>37</v>
      </c>
      <c r="H38" t="s">
        <v>374</v>
      </c>
      <c r="I38" t="s">
        <v>73</v>
      </c>
      <c r="J38">
        <v>11.5</v>
      </c>
    </row>
    <row r="39" spans="1:10">
      <c r="A39">
        <v>38</v>
      </c>
      <c r="B39" t="s">
        <v>375</v>
      </c>
      <c r="C39" t="s">
        <v>75</v>
      </c>
      <c r="D39">
        <v>14</v>
      </c>
      <c r="G39">
        <v>38</v>
      </c>
      <c r="H39" t="s">
        <v>375</v>
      </c>
      <c r="I39" t="s">
        <v>75</v>
      </c>
      <c r="J39">
        <v>13</v>
      </c>
    </row>
    <row r="40" spans="1:10">
      <c r="A40">
        <v>39</v>
      </c>
      <c r="B40" t="s">
        <v>376</v>
      </c>
      <c r="C40" t="s">
        <v>77</v>
      </c>
      <c r="D40">
        <v>20</v>
      </c>
      <c r="G40">
        <v>39</v>
      </c>
      <c r="H40" t="s">
        <v>376</v>
      </c>
      <c r="I40" t="s">
        <v>77</v>
      </c>
      <c r="J40">
        <v>7</v>
      </c>
    </row>
    <row r="41" spans="1:10">
      <c r="A41">
        <v>40</v>
      </c>
      <c r="B41" t="s">
        <v>377</v>
      </c>
      <c r="C41" t="s">
        <v>79</v>
      </c>
      <c r="D41">
        <v>19.5</v>
      </c>
      <c r="G41">
        <v>40</v>
      </c>
      <c r="H41" t="s">
        <v>377</v>
      </c>
      <c r="I41" t="s">
        <v>79</v>
      </c>
      <c r="J41">
        <v>13</v>
      </c>
    </row>
    <row r="42" spans="1:10">
      <c r="A42">
        <v>41</v>
      </c>
      <c r="B42" t="s">
        <v>378</v>
      </c>
      <c r="C42" t="s">
        <v>81</v>
      </c>
      <c r="D42">
        <v>20</v>
      </c>
      <c r="G42">
        <v>41</v>
      </c>
      <c r="H42" t="s">
        <v>378</v>
      </c>
      <c r="I42" t="s">
        <v>81</v>
      </c>
      <c r="J42">
        <v>10</v>
      </c>
    </row>
    <row r="43" spans="1:10">
      <c r="A43">
        <v>42</v>
      </c>
      <c r="B43" t="s">
        <v>379</v>
      </c>
      <c r="C43" t="s">
        <v>83</v>
      </c>
      <c r="D43">
        <v>14.5</v>
      </c>
      <c r="G43">
        <v>42</v>
      </c>
      <c r="H43" t="s">
        <v>379</v>
      </c>
      <c r="I43" t="s">
        <v>83</v>
      </c>
      <c r="J43">
        <v>12.5</v>
      </c>
    </row>
    <row r="44" spans="1:10">
      <c r="A44">
        <v>43</v>
      </c>
      <c r="B44" t="s">
        <v>380</v>
      </c>
      <c r="C44" t="s">
        <v>85</v>
      </c>
      <c r="D44">
        <v>19.5</v>
      </c>
      <c r="G44">
        <v>43</v>
      </c>
      <c r="H44" t="s">
        <v>380</v>
      </c>
      <c r="I44" t="s">
        <v>85</v>
      </c>
      <c r="J44">
        <v>9.5</v>
      </c>
    </row>
    <row r="45" spans="1:10">
      <c r="A45">
        <v>44</v>
      </c>
      <c r="B45" t="s">
        <v>381</v>
      </c>
      <c r="C45" t="s">
        <v>87</v>
      </c>
      <c r="D45">
        <v>13.5</v>
      </c>
      <c r="G45">
        <v>44</v>
      </c>
      <c r="H45" t="s">
        <v>562</v>
      </c>
      <c r="I45" t="s">
        <v>87</v>
      </c>
      <c r="J45">
        <v>5</v>
      </c>
    </row>
    <row r="46" spans="1:10">
      <c r="A46">
        <v>45</v>
      </c>
      <c r="B46" t="s">
        <v>382</v>
      </c>
      <c r="C46" t="s">
        <v>89</v>
      </c>
      <c r="D46">
        <v>10</v>
      </c>
      <c r="G46">
        <v>45</v>
      </c>
      <c r="H46" t="s">
        <v>382</v>
      </c>
      <c r="I46" t="s">
        <v>89</v>
      </c>
      <c r="J46">
        <v>8</v>
      </c>
    </row>
    <row r="47" spans="1:10">
      <c r="A47">
        <v>46</v>
      </c>
      <c r="B47" t="s">
        <v>383</v>
      </c>
      <c r="C47" t="s">
        <v>91</v>
      </c>
      <c r="D47">
        <v>19</v>
      </c>
      <c r="G47">
        <v>46</v>
      </c>
      <c r="H47" t="s">
        <v>383</v>
      </c>
      <c r="I47" t="s">
        <v>91</v>
      </c>
      <c r="J47">
        <v>1.5</v>
      </c>
    </row>
    <row r="48" spans="1:10">
      <c r="A48">
        <v>47</v>
      </c>
      <c r="B48" t="s">
        <v>384</v>
      </c>
      <c r="C48" t="s">
        <v>93</v>
      </c>
      <c r="D48">
        <v>19.5</v>
      </c>
      <c r="G48">
        <v>47</v>
      </c>
      <c r="H48" t="s">
        <v>384</v>
      </c>
      <c r="I48" t="s">
        <v>93</v>
      </c>
      <c r="J48">
        <v>7.5</v>
      </c>
    </row>
    <row r="49" spans="1:10">
      <c r="A49">
        <v>48</v>
      </c>
      <c r="B49" t="s">
        <v>385</v>
      </c>
      <c r="C49" t="s">
        <v>95</v>
      </c>
      <c r="D49">
        <v>14</v>
      </c>
      <c r="G49">
        <v>48</v>
      </c>
      <c r="H49" t="s">
        <v>385</v>
      </c>
      <c r="I49" t="s">
        <v>95</v>
      </c>
      <c r="J49">
        <v>9.5</v>
      </c>
    </row>
    <row r="50" spans="1:10">
      <c r="A50">
        <v>49</v>
      </c>
      <c r="B50" t="s">
        <v>386</v>
      </c>
      <c r="C50" t="s">
        <v>97</v>
      </c>
      <c r="D50">
        <v>15</v>
      </c>
      <c r="G50">
        <v>49</v>
      </c>
      <c r="H50" t="s">
        <v>386</v>
      </c>
      <c r="I50" t="s">
        <v>97</v>
      </c>
      <c r="J50">
        <v>17</v>
      </c>
    </row>
    <row r="51" spans="1:10">
      <c r="A51">
        <v>50</v>
      </c>
      <c r="B51" t="s">
        <v>387</v>
      </c>
      <c r="C51" t="s">
        <v>99</v>
      </c>
      <c r="D51">
        <v>17.5</v>
      </c>
      <c r="G51">
        <v>50</v>
      </c>
      <c r="H51" t="s">
        <v>387</v>
      </c>
      <c r="I51" t="s">
        <v>99</v>
      </c>
      <c r="J51">
        <v>12</v>
      </c>
    </row>
    <row r="52" spans="1:10">
      <c r="A52">
        <v>51</v>
      </c>
      <c r="B52" t="s">
        <v>388</v>
      </c>
      <c r="C52" t="s">
        <v>101</v>
      </c>
      <c r="D52">
        <v>19.5</v>
      </c>
      <c r="G52">
        <v>51</v>
      </c>
      <c r="H52" t="s">
        <v>388</v>
      </c>
      <c r="I52" t="s">
        <v>101</v>
      </c>
      <c r="J52">
        <v>14</v>
      </c>
    </row>
    <row r="53" spans="1:10">
      <c r="A53">
        <v>52</v>
      </c>
      <c r="B53" t="s">
        <v>389</v>
      </c>
      <c r="C53" t="s">
        <v>103</v>
      </c>
      <c r="D53">
        <v>19.5</v>
      </c>
      <c r="G53">
        <v>52</v>
      </c>
      <c r="H53" t="s">
        <v>389</v>
      </c>
      <c r="I53" t="s">
        <v>55</v>
      </c>
      <c r="J53">
        <v>9</v>
      </c>
    </row>
    <row r="54" spans="1:10">
      <c r="A54">
        <v>53</v>
      </c>
      <c r="B54" t="s">
        <v>390</v>
      </c>
      <c r="C54" t="s">
        <v>105</v>
      </c>
      <c r="D54">
        <v>20</v>
      </c>
      <c r="G54">
        <v>53</v>
      </c>
      <c r="H54" t="s">
        <v>390</v>
      </c>
      <c r="I54" t="s">
        <v>105</v>
      </c>
      <c r="J54">
        <v>13</v>
      </c>
    </row>
    <row r="55" spans="1:10">
      <c r="A55">
        <v>54</v>
      </c>
      <c r="B55" t="s">
        <v>391</v>
      </c>
      <c r="C55" t="s">
        <v>107</v>
      </c>
      <c r="D55">
        <v>15</v>
      </c>
      <c r="G55">
        <v>54</v>
      </c>
      <c r="H55" t="s">
        <v>391</v>
      </c>
      <c r="I55" t="s">
        <v>107</v>
      </c>
      <c r="J55">
        <v>2</v>
      </c>
    </row>
    <row r="56" spans="1:10">
      <c r="A56">
        <v>55</v>
      </c>
      <c r="B56" t="s">
        <v>392</v>
      </c>
      <c r="C56" t="s">
        <v>109</v>
      </c>
      <c r="D56">
        <v>14</v>
      </c>
      <c r="G56">
        <v>55</v>
      </c>
      <c r="H56" t="s">
        <v>392</v>
      </c>
      <c r="I56" t="s">
        <v>55</v>
      </c>
      <c r="J56">
        <v>11</v>
      </c>
    </row>
    <row r="57" spans="1:10">
      <c r="A57">
        <v>56</v>
      </c>
      <c r="B57" t="s">
        <v>393</v>
      </c>
      <c r="C57" t="s">
        <v>111</v>
      </c>
      <c r="D57">
        <v>9</v>
      </c>
      <c r="G57">
        <v>56</v>
      </c>
      <c r="H57" t="s">
        <v>393</v>
      </c>
      <c r="I57" t="s">
        <v>111</v>
      </c>
      <c r="J57">
        <v>9.5</v>
      </c>
    </row>
    <row r="58" spans="1:10">
      <c r="A58">
        <v>57</v>
      </c>
      <c r="B58" t="s">
        <v>394</v>
      </c>
      <c r="C58" t="s">
        <v>113</v>
      </c>
      <c r="D58">
        <v>19</v>
      </c>
      <c r="G58">
        <v>57</v>
      </c>
      <c r="H58" t="s">
        <v>394</v>
      </c>
      <c r="I58" t="s">
        <v>113</v>
      </c>
      <c r="J58">
        <v>5</v>
      </c>
    </row>
    <row r="59" spans="1:10">
      <c r="A59">
        <v>58</v>
      </c>
      <c r="B59" t="s">
        <v>395</v>
      </c>
      <c r="C59" t="s">
        <v>115</v>
      </c>
      <c r="D59">
        <v>19.5</v>
      </c>
      <c r="G59">
        <v>58</v>
      </c>
      <c r="H59" t="s">
        <v>395</v>
      </c>
      <c r="I59" t="s">
        <v>115</v>
      </c>
      <c r="J59">
        <v>14</v>
      </c>
    </row>
    <row r="60" spans="1:10">
      <c r="A60">
        <v>59</v>
      </c>
      <c r="B60" t="s">
        <v>396</v>
      </c>
      <c r="C60" t="s">
        <v>117</v>
      </c>
      <c r="D60">
        <v>13</v>
      </c>
      <c r="G60">
        <v>59</v>
      </c>
      <c r="H60" t="s">
        <v>396</v>
      </c>
      <c r="I60" t="s">
        <v>117</v>
      </c>
      <c r="J60">
        <v>7.5</v>
      </c>
    </row>
    <row r="61" spans="1:10">
      <c r="A61">
        <v>60</v>
      </c>
      <c r="B61" t="s">
        <v>397</v>
      </c>
      <c r="C61" t="s">
        <v>119</v>
      </c>
      <c r="D61">
        <v>19</v>
      </c>
      <c r="G61">
        <v>60</v>
      </c>
      <c r="H61" t="s">
        <v>397</v>
      </c>
      <c r="I61" t="s">
        <v>119</v>
      </c>
      <c r="J61">
        <v>5.5</v>
      </c>
    </row>
    <row r="62" spans="1:10">
      <c r="A62">
        <v>61</v>
      </c>
      <c r="B62" t="s">
        <v>398</v>
      </c>
      <c r="C62" t="s">
        <v>121</v>
      </c>
      <c r="D62">
        <v>15</v>
      </c>
      <c r="G62">
        <v>61</v>
      </c>
      <c r="H62" t="s">
        <v>398</v>
      </c>
      <c r="I62" t="s">
        <v>121</v>
      </c>
      <c r="J62">
        <v>11</v>
      </c>
    </row>
    <row r="63" spans="1:10">
      <c r="A63">
        <v>62</v>
      </c>
      <c r="B63" t="s">
        <v>402</v>
      </c>
      <c r="C63" t="s">
        <v>123</v>
      </c>
      <c r="D63">
        <v>0</v>
      </c>
      <c r="G63">
        <v>62</v>
      </c>
      <c r="H63" t="s">
        <v>402</v>
      </c>
      <c r="I63" t="s">
        <v>123</v>
      </c>
      <c r="J63" t="s">
        <v>515</v>
      </c>
    </row>
    <row r="64" spans="1:10">
      <c r="A64">
        <v>63</v>
      </c>
      <c r="B64" t="s">
        <v>403</v>
      </c>
      <c r="C64" t="s">
        <v>125</v>
      </c>
      <c r="D64">
        <v>20</v>
      </c>
      <c r="G64">
        <v>63</v>
      </c>
      <c r="H64" t="s">
        <v>403</v>
      </c>
      <c r="I64" t="s">
        <v>125</v>
      </c>
      <c r="J64">
        <v>13</v>
      </c>
    </row>
    <row r="65" spans="1:10">
      <c r="A65">
        <v>64</v>
      </c>
      <c r="B65" t="s">
        <v>316</v>
      </c>
      <c r="C65" t="s">
        <v>127</v>
      </c>
      <c r="D65">
        <v>19.5</v>
      </c>
      <c r="G65">
        <v>64</v>
      </c>
      <c r="H65" t="s">
        <v>316</v>
      </c>
      <c r="I65" t="s">
        <v>127</v>
      </c>
      <c r="J65">
        <v>15</v>
      </c>
    </row>
    <row r="66" spans="1:10">
      <c r="A66">
        <v>65</v>
      </c>
      <c r="B66" t="s">
        <v>404</v>
      </c>
      <c r="C66" t="s">
        <v>129</v>
      </c>
      <c r="D66">
        <v>15</v>
      </c>
      <c r="G66">
        <v>65</v>
      </c>
      <c r="H66" t="s">
        <v>404</v>
      </c>
      <c r="I66" t="s">
        <v>129</v>
      </c>
      <c r="J66">
        <v>5</v>
      </c>
    </row>
    <row r="67" spans="1:10">
      <c r="A67">
        <v>66</v>
      </c>
      <c r="B67" t="s">
        <v>405</v>
      </c>
      <c r="C67" t="s">
        <v>131</v>
      </c>
      <c r="D67">
        <v>18</v>
      </c>
      <c r="G67">
        <v>66</v>
      </c>
      <c r="H67" t="s">
        <v>405</v>
      </c>
      <c r="I67" t="s">
        <v>131</v>
      </c>
      <c r="J67">
        <v>12</v>
      </c>
    </row>
    <row r="68" spans="1:10">
      <c r="A68">
        <v>67</v>
      </c>
      <c r="B68" t="s">
        <v>406</v>
      </c>
      <c r="C68" t="s">
        <v>133</v>
      </c>
      <c r="D68">
        <v>13</v>
      </c>
      <c r="G68">
        <v>67</v>
      </c>
      <c r="H68" t="s">
        <v>406</v>
      </c>
      <c r="I68" t="s">
        <v>133</v>
      </c>
      <c r="J68">
        <v>5.5</v>
      </c>
    </row>
    <row r="69" spans="1:10">
      <c r="A69">
        <v>68</v>
      </c>
      <c r="B69" t="s">
        <v>407</v>
      </c>
      <c r="C69" t="s">
        <v>135</v>
      </c>
      <c r="D69">
        <v>13.5</v>
      </c>
      <c r="G69">
        <v>68</v>
      </c>
      <c r="H69" t="s">
        <v>407</v>
      </c>
      <c r="I69" t="s">
        <v>135</v>
      </c>
      <c r="J69">
        <v>11</v>
      </c>
    </row>
    <row r="70" spans="1:10">
      <c r="A70">
        <v>69</v>
      </c>
      <c r="B70" t="s">
        <v>408</v>
      </c>
      <c r="C70" t="s">
        <v>137</v>
      </c>
      <c r="D70">
        <v>8</v>
      </c>
      <c r="G70">
        <v>69</v>
      </c>
      <c r="H70" t="s">
        <v>408</v>
      </c>
      <c r="I70" t="s">
        <v>137</v>
      </c>
      <c r="J70">
        <v>11.5</v>
      </c>
    </row>
    <row r="71" spans="1:10">
      <c r="A71">
        <v>70</v>
      </c>
      <c r="B71" t="s">
        <v>409</v>
      </c>
      <c r="C71" t="s">
        <v>139</v>
      </c>
      <c r="D71">
        <v>19.5</v>
      </c>
      <c r="G71">
        <v>70</v>
      </c>
      <c r="H71" t="s">
        <v>409</v>
      </c>
      <c r="I71" t="s">
        <v>139</v>
      </c>
      <c r="J71">
        <v>15</v>
      </c>
    </row>
    <row r="72" spans="1:10">
      <c r="A72">
        <v>71</v>
      </c>
      <c r="B72" t="s">
        <v>410</v>
      </c>
      <c r="C72" t="s">
        <v>141</v>
      </c>
      <c r="D72">
        <v>19.5</v>
      </c>
      <c r="G72">
        <v>71</v>
      </c>
      <c r="H72" t="s">
        <v>410</v>
      </c>
      <c r="I72" t="s">
        <v>141</v>
      </c>
      <c r="J72">
        <v>8.5</v>
      </c>
    </row>
    <row r="73" spans="1:10">
      <c r="A73">
        <v>72</v>
      </c>
      <c r="B73" t="s">
        <v>411</v>
      </c>
      <c r="C73" t="s">
        <v>143</v>
      </c>
      <c r="D73">
        <v>16.5</v>
      </c>
      <c r="G73">
        <v>72</v>
      </c>
      <c r="H73" t="s">
        <v>411</v>
      </c>
      <c r="I73" t="s">
        <v>143</v>
      </c>
      <c r="J73">
        <v>0.5</v>
      </c>
    </row>
    <row r="74" spans="1:10">
      <c r="A74">
        <v>73</v>
      </c>
      <c r="B74" t="s">
        <v>412</v>
      </c>
      <c r="C74" t="s">
        <v>145</v>
      </c>
      <c r="D74">
        <v>1</v>
      </c>
      <c r="G74">
        <v>73</v>
      </c>
      <c r="H74" t="s">
        <v>412</v>
      </c>
      <c r="I74" t="s">
        <v>145</v>
      </c>
      <c r="J74">
        <v>0</v>
      </c>
    </row>
    <row r="75" spans="1:10">
      <c r="A75">
        <v>74</v>
      </c>
      <c r="B75" t="s">
        <v>413</v>
      </c>
      <c r="C75" t="s">
        <v>147</v>
      </c>
      <c r="D75">
        <v>12</v>
      </c>
      <c r="G75">
        <v>74</v>
      </c>
      <c r="H75" t="s">
        <v>413</v>
      </c>
      <c r="I75" t="s">
        <v>147</v>
      </c>
      <c r="J75">
        <v>9.5</v>
      </c>
    </row>
    <row r="76" spans="1:10">
      <c r="A76">
        <v>75</v>
      </c>
      <c r="B76" t="s">
        <v>414</v>
      </c>
      <c r="C76" t="s">
        <v>149</v>
      </c>
      <c r="D76">
        <v>1</v>
      </c>
      <c r="G76">
        <v>75</v>
      </c>
      <c r="H76" t="s">
        <v>414</v>
      </c>
      <c r="I76" t="s">
        <v>149</v>
      </c>
      <c r="J76">
        <v>5</v>
      </c>
    </row>
    <row r="77" spans="1:10">
      <c r="A77">
        <v>76</v>
      </c>
      <c r="B77" t="s">
        <v>415</v>
      </c>
      <c r="C77" t="s">
        <v>151</v>
      </c>
      <c r="D77">
        <v>13</v>
      </c>
      <c r="G77">
        <v>76</v>
      </c>
      <c r="H77" t="s">
        <v>415</v>
      </c>
      <c r="I77" t="s">
        <v>151</v>
      </c>
      <c r="J77">
        <v>11</v>
      </c>
    </row>
    <row r="78" spans="1:10">
      <c r="A78">
        <v>77</v>
      </c>
      <c r="B78" t="s">
        <v>416</v>
      </c>
      <c r="C78" t="s">
        <v>153</v>
      </c>
      <c r="D78">
        <v>18.5</v>
      </c>
      <c r="G78">
        <v>77</v>
      </c>
      <c r="H78" t="s">
        <v>416</v>
      </c>
      <c r="I78" t="s">
        <v>153</v>
      </c>
      <c r="J78">
        <v>13</v>
      </c>
    </row>
    <row r="79" spans="1:10">
      <c r="A79">
        <v>78</v>
      </c>
      <c r="B79" t="s">
        <v>417</v>
      </c>
      <c r="C79" t="s">
        <v>155</v>
      </c>
      <c r="D79">
        <v>8</v>
      </c>
      <c r="G79">
        <v>78</v>
      </c>
      <c r="H79" t="s">
        <v>417</v>
      </c>
      <c r="I79" t="s">
        <v>155</v>
      </c>
      <c r="J79">
        <v>8</v>
      </c>
    </row>
    <row r="80" spans="1:10">
      <c r="A80">
        <v>79</v>
      </c>
      <c r="B80" t="s">
        <v>418</v>
      </c>
      <c r="C80" t="s">
        <v>157</v>
      </c>
      <c r="D80">
        <v>5.5</v>
      </c>
      <c r="G80">
        <v>79</v>
      </c>
      <c r="H80" t="s">
        <v>418</v>
      </c>
      <c r="I80" t="s">
        <v>157</v>
      </c>
      <c r="J80">
        <v>3.5</v>
      </c>
    </row>
    <row r="81" spans="1:10">
      <c r="A81">
        <v>80</v>
      </c>
      <c r="B81" t="s">
        <v>419</v>
      </c>
      <c r="C81" t="s">
        <v>159</v>
      </c>
      <c r="D81">
        <v>19</v>
      </c>
      <c r="G81">
        <v>80</v>
      </c>
      <c r="H81" t="s">
        <v>419</v>
      </c>
      <c r="I81" t="s">
        <v>159</v>
      </c>
      <c r="J81">
        <v>3</v>
      </c>
    </row>
    <row r="82" spans="1:10">
      <c r="A82">
        <v>81</v>
      </c>
      <c r="B82" t="s">
        <v>420</v>
      </c>
      <c r="C82" t="s">
        <v>170</v>
      </c>
      <c r="D82">
        <v>8</v>
      </c>
      <c r="G82">
        <v>2</v>
      </c>
      <c r="H82" t="s">
        <v>421</v>
      </c>
      <c r="I82" t="s">
        <v>178</v>
      </c>
      <c r="J82">
        <v>2.5</v>
      </c>
    </row>
    <row r="83" spans="1:10">
      <c r="A83">
        <v>82</v>
      </c>
      <c r="B83" t="s">
        <v>421</v>
      </c>
      <c r="C83" t="s">
        <v>178</v>
      </c>
      <c r="D83" t="s">
        <v>422</v>
      </c>
      <c r="G83">
        <v>3</v>
      </c>
      <c r="H83" t="s">
        <v>501</v>
      </c>
      <c r="I83" t="s">
        <v>168</v>
      </c>
      <c r="J83">
        <v>1</v>
      </c>
    </row>
    <row r="84" spans="1:10">
      <c r="A84">
        <v>83</v>
      </c>
      <c r="B84" t="s">
        <v>423</v>
      </c>
      <c r="C84" t="s">
        <v>168</v>
      </c>
      <c r="D84">
        <v>8.5</v>
      </c>
      <c r="G84">
        <v>4</v>
      </c>
      <c r="H84" t="s">
        <v>424</v>
      </c>
      <c r="I84" t="s">
        <v>172</v>
      </c>
      <c r="J84">
        <v>1</v>
      </c>
    </row>
    <row r="85" spans="1:10">
      <c r="A85">
        <v>84</v>
      </c>
      <c r="B85" t="s">
        <v>424</v>
      </c>
      <c r="C85" t="s">
        <v>172</v>
      </c>
      <c r="D85" t="s">
        <v>422</v>
      </c>
      <c r="G85">
        <v>5</v>
      </c>
      <c r="H85" t="s">
        <v>425</v>
      </c>
      <c r="I85" t="s">
        <v>174</v>
      </c>
      <c r="J85">
        <v>10</v>
      </c>
    </row>
    <row r="86" spans="1:10">
      <c r="A86">
        <v>85</v>
      </c>
      <c r="B86" t="s">
        <v>425</v>
      </c>
      <c r="C86" t="s">
        <v>174</v>
      </c>
      <c r="D86">
        <v>20</v>
      </c>
      <c r="G86">
        <v>6</v>
      </c>
      <c r="H86" t="s">
        <v>426</v>
      </c>
      <c r="I86" t="s">
        <v>176</v>
      </c>
      <c r="J86">
        <v>9.5</v>
      </c>
    </row>
    <row r="87" spans="1:10">
      <c r="A87">
        <v>86</v>
      </c>
      <c r="B87" t="s">
        <v>426</v>
      </c>
      <c r="C87" t="s">
        <v>176</v>
      </c>
      <c r="D87">
        <v>4</v>
      </c>
      <c r="G87">
        <v>7</v>
      </c>
      <c r="H87" t="s">
        <v>427</v>
      </c>
      <c r="I87" t="s">
        <v>180</v>
      </c>
      <c r="J87">
        <v>1.5</v>
      </c>
    </row>
    <row r="88" spans="1:10">
      <c r="A88">
        <v>87</v>
      </c>
      <c r="B88" t="s">
        <v>427</v>
      </c>
      <c r="C88" t="s">
        <v>180</v>
      </c>
      <c r="D88">
        <v>2</v>
      </c>
      <c r="G88">
        <v>8</v>
      </c>
      <c r="H88" t="s">
        <v>428</v>
      </c>
      <c r="I88" t="s">
        <v>182</v>
      </c>
      <c r="J88">
        <v>12</v>
      </c>
    </row>
    <row r="89" spans="1:10">
      <c r="A89">
        <v>88</v>
      </c>
      <c r="B89" t="s">
        <v>428</v>
      </c>
      <c r="C89" t="s">
        <v>182</v>
      </c>
      <c r="D89">
        <v>14</v>
      </c>
      <c r="G89">
        <v>9</v>
      </c>
      <c r="H89" t="s">
        <v>429</v>
      </c>
      <c r="I89" t="s">
        <v>184</v>
      </c>
      <c r="J89">
        <v>16</v>
      </c>
    </row>
    <row r="90" spans="1:10">
      <c r="A90">
        <v>89</v>
      </c>
      <c r="B90" t="s">
        <v>429</v>
      </c>
      <c r="C90" t="s">
        <v>184</v>
      </c>
      <c r="D90">
        <v>13</v>
      </c>
      <c r="G90">
        <v>10</v>
      </c>
      <c r="H90" t="s">
        <v>430</v>
      </c>
      <c r="I90" t="s">
        <v>186</v>
      </c>
      <c r="J90">
        <v>12</v>
      </c>
    </row>
    <row r="91" spans="1:10">
      <c r="A91">
        <v>90</v>
      </c>
      <c r="B91" t="s">
        <v>430</v>
      </c>
      <c r="C91" t="s">
        <v>186</v>
      </c>
      <c r="D91">
        <v>13.5</v>
      </c>
      <c r="G91">
        <v>11</v>
      </c>
      <c r="H91" t="s">
        <v>431</v>
      </c>
      <c r="I91" t="s">
        <v>188</v>
      </c>
      <c r="J91">
        <v>1.5</v>
      </c>
    </row>
    <row r="92" spans="1:10">
      <c r="A92">
        <v>91</v>
      </c>
      <c r="B92" t="s">
        <v>431</v>
      </c>
      <c r="C92" t="s">
        <v>188</v>
      </c>
      <c r="D92">
        <v>13</v>
      </c>
      <c r="G92">
        <v>12</v>
      </c>
      <c r="H92" t="s">
        <v>502</v>
      </c>
      <c r="I92" t="s">
        <v>190</v>
      </c>
      <c r="J92">
        <v>12</v>
      </c>
    </row>
    <row r="93" spans="1:10">
      <c r="A93">
        <v>92</v>
      </c>
      <c r="B93" t="s">
        <v>432</v>
      </c>
      <c r="C93" t="s">
        <v>190</v>
      </c>
      <c r="D93">
        <v>8</v>
      </c>
      <c r="G93">
        <v>13</v>
      </c>
      <c r="H93" t="s">
        <v>433</v>
      </c>
      <c r="I93" t="s">
        <v>192</v>
      </c>
      <c r="J93">
        <v>11.5</v>
      </c>
    </row>
    <row r="94" spans="1:10">
      <c r="A94">
        <v>93</v>
      </c>
      <c r="B94" t="s">
        <v>433</v>
      </c>
      <c r="C94" t="s">
        <v>192</v>
      </c>
      <c r="D94">
        <v>19.5</v>
      </c>
      <c r="G94">
        <v>14</v>
      </c>
      <c r="H94" t="s">
        <v>434</v>
      </c>
      <c r="I94" t="s">
        <v>194</v>
      </c>
      <c r="J94" t="s">
        <v>563</v>
      </c>
    </row>
    <row r="95" spans="1:10">
      <c r="A95">
        <v>94</v>
      </c>
      <c r="B95" t="s">
        <v>434</v>
      </c>
      <c r="C95" t="s">
        <v>194</v>
      </c>
      <c r="D95">
        <v>15</v>
      </c>
      <c r="G95">
        <v>15</v>
      </c>
      <c r="H95" t="s">
        <v>435</v>
      </c>
      <c r="I95" t="s">
        <v>196</v>
      </c>
      <c r="J95">
        <v>12</v>
      </c>
    </row>
    <row r="96" spans="1:10">
      <c r="A96">
        <v>95</v>
      </c>
      <c r="B96" t="s">
        <v>435</v>
      </c>
      <c r="C96" t="s">
        <v>196</v>
      </c>
      <c r="D96">
        <v>17.5</v>
      </c>
      <c r="G96">
        <v>16</v>
      </c>
      <c r="H96" t="s">
        <v>564</v>
      </c>
      <c r="I96" t="s">
        <v>198</v>
      </c>
      <c r="J96">
        <v>14</v>
      </c>
    </row>
    <row r="97" spans="1:10">
      <c r="A97">
        <v>96</v>
      </c>
      <c r="B97" t="s">
        <v>436</v>
      </c>
      <c r="C97" t="s">
        <v>198</v>
      </c>
      <c r="D97">
        <v>19.5</v>
      </c>
      <c r="G97">
        <v>17</v>
      </c>
      <c r="H97" t="s">
        <v>437</v>
      </c>
      <c r="I97" t="s">
        <v>200</v>
      </c>
      <c r="J97">
        <v>12.5</v>
      </c>
    </row>
    <row r="98" spans="1:10">
      <c r="A98">
        <v>97</v>
      </c>
      <c r="B98" t="s">
        <v>437</v>
      </c>
      <c r="C98" t="s">
        <v>200</v>
      </c>
      <c r="D98">
        <v>19.5</v>
      </c>
      <c r="G98">
        <v>18</v>
      </c>
      <c r="H98" t="s">
        <v>438</v>
      </c>
      <c r="I98" t="s">
        <v>202</v>
      </c>
      <c r="J98">
        <v>12.5</v>
      </c>
    </row>
    <row r="99" spans="1:10">
      <c r="A99">
        <v>98</v>
      </c>
      <c r="B99" t="s">
        <v>438</v>
      </c>
      <c r="C99" t="s">
        <v>202</v>
      </c>
      <c r="D99">
        <v>19.5</v>
      </c>
      <c r="G99">
        <v>19</v>
      </c>
      <c r="H99" t="s">
        <v>504</v>
      </c>
      <c r="I99" t="s">
        <v>204</v>
      </c>
      <c r="J99">
        <v>8</v>
      </c>
    </row>
    <row r="100" spans="1:10">
      <c r="A100">
        <v>99</v>
      </c>
      <c r="B100" t="s">
        <v>439</v>
      </c>
      <c r="C100" t="s">
        <v>204</v>
      </c>
      <c r="D100">
        <v>8</v>
      </c>
      <c r="G100">
        <v>20</v>
      </c>
      <c r="H100" t="s">
        <v>565</v>
      </c>
      <c r="I100" t="s">
        <v>206</v>
      </c>
      <c r="J100">
        <v>16</v>
      </c>
    </row>
    <row r="101" spans="1:10">
      <c r="A101">
        <v>100</v>
      </c>
      <c r="B101" t="s">
        <v>440</v>
      </c>
      <c r="C101" t="s">
        <v>206</v>
      </c>
      <c r="D101">
        <v>19.5</v>
      </c>
      <c r="G101">
        <v>21</v>
      </c>
      <c r="H101" t="s">
        <v>441</v>
      </c>
      <c r="I101" t="s">
        <v>208</v>
      </c>
      <c r="J101">
        <v>13</v>
      </c>
    </row>
    <row r="102" spans="1:10">
      <c r="A102">
        <v>101</v>
      </c>
      <c r="B102" t="s">
        <v>441</v>
      </c>
      <c r="C102" t="s">
        <v>208</v>
      </c>
      <c r="D102">
        <v>20</v>
      </c>
      <c r="G102">
        <v>22</v>
      </c>
      <c r="H102" t="s">
        <v>505</v>
      </c>
      <c r="I102" t="s">
        <v>210</v>
      </c>
      <c r="J102">
        <v>4</v>
      </c>
    </row>
    <row r="103" spans="1:10">
      <c r="A103">
        <v>102</v>
      </c>
      <c r="B103" t="s">
        <v>442</v>
      </c>
      <c r="C103" t="s">
        <v>210</v>
      </c>
      <c r="D103">
        <v>14</v>
      </c>
      <c r="G103">
        <v>23</v>
      </c>
      <c r="H103" t="s">
        <v>506</v>
      </c>
      <c r="I103" t="s">
        <v>212</v>
      </c>
      <c r="J103">
        <v>8</v>
      </c>
    </row>
    <row r="104" spans="1:10">
      <c r="A104">
        <v>103</v>
      </c>
      <c r="B104" t="s">
        <v>443</v>
      </c>
      <c r="C104" t="s">
        <v>212</v>
      </c>
      <c r="D104">
        <v>15.5</v>
      </c>
      <c r="G104">
        <v>24</v>
      </c>
      <c r="H104" t="s">
        <v>444</v>
      </c>
      <c r="I104" t="s">
        <v>214</v>
      </c>
      <c r="J104">
        <v>16</v>
      </c>
    </row>
    <row r="105" spans="1:10">
      <c r="A105">
        <v>104</v>
      </c>
      <c r="B105" t="s">
        <v>444</v>
      </c>
      <c r="C105" t="s">
        <v>214</v>
      </c>
      <c r="D105">
        <v>20</v>
      </c>
      <c r="G105">
        <v>25</v>
      </c>
      <c r="H105" t="s">
        <v>445</v>
      </c>
      <c r="I105" t="s">
        <v>217</v>
      </c>
      <c r="J105">
        <v>15</v>
      </c>
    </row>
    <row r="106" spans="1:10">
      <c r="A106">
        <v>105</v>
      </c>
      <c r="B106" t="s">
        <v>445</v>
      </c>
      <c r="C106" t="s">
        <v>217</v>
      </c>
      <c r="D106">
        <v>20</v>
      </c>
      <c r="G106">
        <v>26</v>
      </c>
      <c r="H106" t="s">
        <v>507</v>
      </c>
      <c r="I106" t="s">
        <v>221</v>
      </c>
      <c r="J106">
        <v>11</v>
      </c>
    </row>
    <row r="107" spans="1:10">
      <c r="A107">
        <v>106</v>
      </c>
      <c r="B107" t="s">
        <v>446</v>
      </c>
      <c r="C107" t="s">
        <v>221</v>
      </c>
      <c r="D107">
        <v>4</v>
      </c>
      <c r="G107">
        <v>27</v>
      </c>
      <c r="H107" t="s">
        <v>447</v>
      </c>
      <c r="I107" t="s">
        <v>223</v>
      </c>
      <c r="J107">
        <v>14</v>
      </c>
    </row>
    <row r="108" spans="1:10">
      <c r="A108">
        <v>107</v>
      </c>
      <c r="B108" t="s">
        <v>447</v>
      </c>
      <c r="C108" t="s">
        <v>223</v>
      </c>
      <c r="D108">
        <v>19.5</v>
      </c>
      <c r="G108">
        <v>28</v>
      </c>
      <c r="H108" t="s">
        <v>448</v>
      </c>
      <c r="I108" t="s">
        <v>225</v>
      </c>
      <c r="J108">
        <v>16</v>
      </c>
    </row>
    <row r="109" spans="1:10">
      <c r="A109">
        <v>108</v>
      </c>
      <c r="B109" t="s">
        <v>448</v>
      </c>
      <c r="C109" t="s">
        <v>225</v>
      </c>
      <c r="D109">
        <v>20</v>
      </c>
      <c r="G109">
        <v>29</v>
      </c>
      <c r="H109" t="s">
        <v>449</v>
      </c>
      <c r="I109" t="s">
        <v>227</v>
      </c>
      <c r="J109">
        <v>3</v>
      </c>
    </row>
    <row r="110" spans="1:10">
      <c r="A110">
        <v>109</v>
      </c>
      <c r="B110" t="s">
        <v>449</v>
      </c>
      <c r="C110" t="s">
        <v>227</v>
      </c>
      <c r="D110">
        <v>19.5</v>
      </c>
      <c r="G110">
        <v>30</v>
      </c>
      <c r="H110" t="s">
        <v>450</v>
      </c>
      <c r="I110" t="s">
        <v>229</v>
      </c>
      <c r="J110">
        <v>9.5</v>
      </c>
    </row>
    <row r="111" spans="1:10">
      <c r="A111">
        <v>110</v>
      </c>
      <c r="B111" t="s">
        <v>450</v>
      </c>
      <c r="C111" t="s">
        <v>229</v>
      </c>
      <c r="D111">
        <v>19.5</v>
      </c>
      <c r="G111">
        <v>31</v>
      </c>
      <c r="H111" t="s">
        <v>451</v>
      </c>
      <c r="I111" t="s">
        <v>231</v>
      </c>
      <c r="J111">
        <v>5.5</v>
      </c>
    </row>
    <row r="112" spans="1:10">
      <c r="A112">
        <v>111</v>
      </c>
      <c r="B112" t="s">
        <v>451</v>
      </c>
      <c r="C112" t="s">
        <v>231</v>
      </c>
      <c r="D112">
        <v>16.5</v>
      </c>
      <c r="G112">
        <v>32</v>
      </c>
      <c r="H112" t="s">
        <v>452</v>
      </c>
      <c r="I112" t="s">
        <v>233</v>
      </c>
      <c r="J112">
        <v>10</v>
      </c>
    </row>
    <row r="113" spans="1:10">
      <c r="A113">
        <v>112</v>
      </c>
      <c r="B113" t="s">
        <v>452</v>
      </c>
      <c r="C113" t="s">
        <v>233</v>
      </c>
      <c r="D113">
        <v>17</v>
      </c>
      <c r="G113">
        <v>33</v>
      </c>
      <c r="H113" t="s">
        <v>453</v>
      </c>
      <c r="I113" t="s">
        <v>235</v>
      </c>
      <c r="J113">
        <v>10</v>
      </c>
    </row>
    <row r="114" spans="1:10">
      <c r="A114">
        <v>113</v>
      </c>
      <c r="B114" t="s">
        <v>453</v>
      </c>
      <c r="C114" t="s">
        <v>235</v>
      </c>
      <c r="D114">
        <v>11.5</v>
      </c>
      <c r="G114">
        <v>34</v>
      </c>
      <c r="H114" t="s">
        <v>454</v>
      </c>
      <c r="I114" t="s">
        <v>237</v>
      </c>
      <c r="J114">
        <v>11.5</v>
      </c>
    </row>
    <row r="115" spans="1:10">
      <c r="A115">
        <v>114</v>
      </c>
      <c r="B115" t="s">
        <v>454</v>
      </c>
      <c r="C115" t="s">
        <v>237</v>
      </c>
      <c r="D115">
        <v>19.5</v>
      </c>
      <c r="G115">
        <v>35</v>
      </c>
      <c r="H115" t="s">
        <v>455</v>
      </c>
      <c r="I115" t="s">
        <v>239</v>
      </c>
      <c r="J115">
        <v>13</v>
      </c>
    </row>
    <row r="116" spans="1:10">
      <c r="A116">
        <v>115</v>
      </c>
      <c r="B116" t="s">
        <v>455</v>
      </c>
      <c r="C116" t="s">
        <v>239</v>
      </c>
      <c r="D116">
        <v>20</v>
      </c>
      <c r="G116">
        <v>36</v>
      </c>
      <c r="H116" t="s">
        <v>456</v>
      </c>
      <c r="I116" t="s">
        <v>241</v>
      </c>
      <c r="J116">
        <v>19.5</v>
      </c>
    </row>
    <row r="117" spans="1:10">
      <c r="A117">
        <v>116</v>
      </c>
      <c r="B117" t="s">
        <v>456</v>
      </c>
      <c r="C117" t="s">
        <v>241</v>
      </c>
      <c r="D117">
        <v>19.5</v>
      </c>
      <c r="G117">
        <v>37</v>
      </c>
      <c r="H117" t="s">
        <v>457</v>
      </c>
      <c r="I117" t="s">
        <v>243</v>
      </c>
      <c r="J117">
        <v>3</v>
      </c>
    </row>
    <row r="118" spans="1:10">
      <c r="A118">
        <v>117</v>
      </c>
      <c r="B118" t="s">
        <v>457</v>
      </c>
      <c r="C118" t="s">
        <v>243</v>
      </c>
      <c r="D118">
        <v>20</v>
      </c>
      <c r="G118">
        <v>38</v>
      </c>
      <c r="H118" t="s">
        <v>458</v>
      </c>
      <c r="I118" t="s">
        <v>247</v>
      </c>
      <c r="J118">
        <v>10</v>
      </c>
    </row>
    <row r="119" spans="1:10">
      <c r="A119">
        <v>118</v>
      </c>
      <c r="B119" t="s">
        <v>458</v>
      </c>
      <c r="C119" t="s">
        <v>247</v>
      </c>
      <c r="D119">
        <v>20</v>
      </c>
      <c r="G119">
        <v>39</v>
      </c>
      <c r="H119" t="s">
        <v>459</v>
      </c>
      <c r="I119" t="s">
        <v>249</v>
      </c>
      <c r="J119">
        <v>1</v>
      </c>
    </row>
    <row r="120" spans="1:10">
      <c r="A120">
        <v>119</v>
      </c>
      <c r="B120" t="s">
        <v>459</v>
      </c>
      <c r="C120" t="s">
        <v>249</v>
      </c>
      <c r="D120">
        <v>19</v>
      </c>
      <c r="G120">
        <v>40</v>
      </c>
      <c r="H120" t="s">
        <v>460</v>
      </c>
      <c r="I120" t="s">
        <v>251</v>
      </c>
      <c r="J120">
        <v>11</v>
      </c>
    </row>
    <row r="121" spans="1:10">
      <c r="A121">
        <v>120</v>
      </c>
      <c r="B121" t="s">
        <v>460</v>
      </c>
      <c r="C121" t="s">
        <v>251</v>
      </c>
      <c r="D121">
        <v>19.5</v>
      </c>
      <c r="G121">
        <v>41</v>
      </c>
      <c r="H121" t="s">
        <v>461</v>
      </c>
      <c r="I121" t="s">
        <v>253</v>
      </c>
      <c r="J121">
        <v>16</v>
      </c>
    </row>
    <row r="122" spans="1:10">
      <c r="A122">
        <v>121</v>
      </c>
      <c r="B122" t="s">
        <v>461</v>
      </c>
      <c r="C122" t="s">
        <v>253</v>
      </c>
      <c r="D122">
        <v>20</v>
      </c>
      <c r="G122">
        <v>42</v>
      </c>
      <c r="H122" t="s">
        <v>462</v>
      </c>
      <c r="I122" t="s">
        <v>255</v>
      </c>
      <c r="J122">
        <v>16</v>
      </c>
    </row>
    <row r="123" spans="1:10">
      <c r="A123">
        <v>122</v>
      </c>
      <c r="B123" t="s">
        <v>462</v>
      </c>
      <c r="C123" t="s">
        <v>255</v>
      </c>
      <c r="D123">
        <v>19</v>
      </c>
      <c r="G123">
        <v>43</v>
      </c>
      <c r="H123" t="s">
        <v>463</v>
      </c>
      <c r="I123" t="s">
        <v>257</v>
      </c>
      <c r="J123">
        <v>11</v>
      </c>
    </row>
    <row r="124" spans="1:10">
      <c r="A124">
        <v>123</v>
      </c>
      <c r="B124" t="s">
        <v>463</v>
      </c>
      <c r="C124" t="s">
        <v>257</v>
      </c>
      <c r="D124">
        <v>16</v>
      </c>
      <c r="G124">
        <v>44</v>
      </c>
      <c r="H124" t="s">
        <v>464</v>
      </c>
      <c r="I124" t="s">
        <v>261</v>
      </c>
      <c r="J124">
        <v>2</v>
      </c>
    </row>
    <row r="125" spans="1:10">
      <c r="A125">
        <v>124</v>
      </c>
      <c r="B125" t="s">
        <v>464</v>
      </c>
      <c r="C125" t="s">
        <v>261</v>
      </c>
      <c r="D125">
        <v>8</v>
      </c>
      <c r="G125">
        <v>45</v>
      </c>
      <c r="H125" t="s">
        <v>465</v>
      </c>
      <c r="I125" t="s">
        <v>263</v>
      </c>
      <c r="J125">
        <v>8</v>
      </c>
    </row>
    <row r="126" spans="1:10">
      <c r="A126">
        <v>125</v>
      </c>
      <c r="B126" t="s">
        <v>465</v>
      </c>
      <c r="C126" t="s">
        <v>263</v>
      </c>
      <c r="D126">
        <v>14</v>
      </c>
      <c r="G126">
        <v>46</v>
      </c>
      <c r="H126" t="s">
        <v>466</v>
      </c>
      <c r="I126" t="s">
        <v>265</v>
      </c>
      <c r="J126">
        <v>7</v>
      </c>
    </row>
    <row r="127" spans="1:10">
      <c r="A127">
        <v>126</v>
      </c>
      <c r="B127" t="s">
        <v>466</v>
      </c>
      <c r="C127" t="s">
        <v>265</v>
      </c>
      <c r="D127">
        <v>19.5</v>
      </c>
      <c r="G127">
        <v>47</v>
      </c>
      <c r="H127" t="s">
        <v>467</v>
      </c>
      <c r="I127" t="s">
        <v>267</v>
      </c>
      <c r="J127">
        <v>13</v>
      </c>
    </row>
    <row r="128" spans="1:10">
      <c r="A128">
        <v>127</v>
      </c>
      <c r="B128" t="s">
        <v>467</v>
      </c>
      <c r="C128" t="s">
        <v>267</v>
      </c>
      <c r="D128">
        <v>19.5</v>
      </c>
      <c r="G128">
        <v>48</v>
      </c>
      <c r="H128" t="s">
        <v>468</v>
      </c>
      <c r="I128" t="s">
        <v>269</v>
      </c>
      <c r="J128">
        <v>11</v>
      </c>
    </row>
    <row r="129" spans="1:10">
      <c r="A129">
        <v>128</v>
      </c>
      <c r="B129" t="s">
        <v>468</v>
      </c>
      <c r="C129" t="s">
        <v>269</v>
      </c>
      <c r="D129">
        <v>20</v>
      </c>
      <c r="G129">
        <v>49</v>
      </c>
      <c r="H129" t="s">
        <v>469</v>
      </c>
      <c r="I129" t="s">
        <v>273</v>
      </c>
      <c r="J129">
        <v>7</v>
      </c>
    </row>
    <row r="130" spans="1:10">
      <c r="A130">
        <v>129</v>
      </c>
      <c r="B130" t="s">
        <v>469</v>
      </c>
      <c r="C130" t="s">
        <v>273</v>
      </c>
      <c r="D130">
        <v>19.5</v>
      </c>
      <c r="G130">
        <v>50</v>
      </c>
      <c r="H130" t="s">
        <v>470</v>
      </c>
      <c r="I130" t="s">
        <v>277</v>
      </c>
      <c r="J130">
        <v>11.5</v>
      </c>
    </row>
    <row r="131" spans="1:10">
      <c r="A131">
        <v>130</v>
      </c>
      <c r="B131" t="s">
        <v>470</v>
      </c>
      <c r="C131" t="s">
        <v>277</v>
      </c>
      <c r="D131">
        <v>20</v>
      </c>
      <c r="G131">
        <v>51</v>
      </c>
      <c r="H131" t="s">
        <v>471</v>
      </c>
      <c r="I131" t="s">
        <v>279</v>
      </c>
      <c r="J131">
        <v>11.5</v>
      </c>
    </row>
    <row r="132" spans="1:10">
      <c r="A132">
        <v>131</v>
      </c>
      <c r="B132" t="s">
        <v>471</v>
      </c>
      <c r="C132" t="s">
        <v>279</v>
      </c>
      <c r="D132">
        <v>15.5</v>
      </c>
      <c r="G132">
        <v>52</v>
      </c>
      <c r="H132" t="s">
        <v>472</v>
      </c>
      <c r="I132" t="s">
        <v>281</v>
      </c>
      <c r="J132">
        <v>1.5</v>
      </c>
    </row>
    <row r="133" spans="1:10">
      <c r="A133">
        <v>132</v>
      </c>
      <c r="B133" t="s">
        <v>472</v>
      </c>
      <c r="C133" t="s">
        <v>281</v>
      </c>
      <c r="D133">
        <v>14</v>
      </c>
      <c r="G133">
        <v>53</v>
      </c>
      <c r="H133" t="s">
        <v>473</v>
      </c>
      <c r="I133" t="s">
        <v>283</v>
      </c>
      <c r="J133">
        <v>11</v>
      </c>
    </row>
    <row r="134" spans="1:10">
      <c r="A134">
        <v>133</v>
      </c>
      <c r="B134" t="s">
        <v>473</v>
      </c>
      <c r="C134" t="s">
        <v>283</v>
      </c>
      <c r="D134">
        <v>20</v>
      </c>
      <c r="G134">
        <v>54</v>
      </c>
      <c r="H134" t="s">
        <v>508</v>
      </c>
      <c r="I134" t="s">
        <v>287</v>
      </c>
      <c r="J134">
        <v>7</v>
      </c>
    </row>
    <row r="135" spans="1:10">
      <c r="A135">
        <v>134</v>
      </c>
      <c r="B135" t="s">
        <v>474</v>
      </c>
      <c r="C135" t="s">
        <v>287</v>
      </c>
      <c r="D135">
        <v>17</v>
      </c>
      <c r="G135">
        <v>55</v>
      </c>
      <c r="H135" t="s">
        <v>475</v>
      </c>
      <c r="I135" t="s">
        <v>289</v>
      </c>
      <c r="J135">
        <v>7</v>
      </c>
    </row>
    <row r="136" spans="1:10">
      <c r="A136">
        <v>135</v>
      </c>
      <c r="B136" t="s">
        <v>475</v>
      </c>
      <c r="C136" t="s">
        <v>289</v>
      </c>
      <c r="D136">
        <v>13.5</v>
      </c>
      <c r="G136">
        <v>56</v>
      </c>
      <c r="H136" t="s">
        <v>509</v>
      </c>
      <c r="I136" t="s">
        <v>291</v>
      </c>
      <c r="J136">
        <v>9</v>
      </c>
    </row>
    <row r="137" spans="1:10">
      <c r="A137">
        <v>136</v>
      </c>
      <c r="B137" t="s">
        <v>476</v>
      </c>
      <c r="C137" t="s">
        <v>291</v>
      </c>
      <c r="D137">
        <v>20</v>
      </c>
      <c r="G137">
        <v>57</v>
      </c>
      <c r="H137" t="s">
        <v>510</v>
      </c>
      <c r="I137" t="s">
        <v>293</v>
      </c>
      <c r="J137">
        <v>12</v>
      </c>
    </row>
    <row r="138" spans="1:10">
      <c r="A138">
        <v>137</v>
      </c>
      <c r="B138" t="s">
        <v>477</v>
      </c>
      <c r="C138" t="s">
        <v>293</v>
      </c>
      <c r="D138">
        <v>14</v>
      </c>
      <c r="G138">
        <v>58</v>
      </c>
      <c r="H138" t="s">
        <v>478</v>
      </c>
      <c r="I138" t="s">
        <v>295</v>
      </c>
      <c r="J138">
        <v>8.5</v>
      </c>
    </row>
    <row r="139" spans="1:10">
      <c r="A139">
        <v>138</v>
      </c>
      <c r="B139" t="s">
        <v>478</v>
      </c>
      <c r="C139" t="s">
        <v>295</v>
      </c>
      <c r="D139">
        <v>15</v>
      </c>
      <c r="G139">
        <v>59</v>
      </c>
      <c r="H139" t="s">
        <v>479</v>
      </c>
      <c r="I139" t="s">
        <v>297</v>
      </c>
      <c r="J139">
        <v>4</v>
      </c>
    </row>
    <row r="140" spans="1:10">
      <c r="A140">
        <v>139</v>
      </c>
      <c r="B140" t="s">
        <v>479</v>
      </c>
      <c r="C140" t="s">
        <v>297</v>
      </c>
      <c r="D140">
        <v>19.5</v>
      </c>
      <c r="G140">
        <v>60</v>
      </c>
      <c r="H140" t="s">
        <v>480</v>
      </c>
      <c r="I140" t="s">
        <v>299</v>
      </c>
      <c r="J140">
        <v>3</v>
      </c>
    </row>
    <row r="141" spans="1:10">
      <c r="A141">
        <v>140</v>
      </c>
      <c r="B141" t="s">
        <v>480</v>
      </c>
      <c r="C141" t="s">
        <v>299</v>
      </c>
      <c r="D141" t="s">
        <v>422</v>
      </c>
      <c r="G141">
        <v>61</v>
      </c>
      <c r="H141" t="s">
        <v>511</v>
      </c>
      <c r="I141" t="s">
        <v>301</v>
      </c>
      <c r="J141">
        <v>10.5</v>
      </c>
    </row>
    <row r="142" spans="1:10">
      <c r="A142">
        <v>141</v>
      </c>
      <c r="B142" t="s">
        <v>481</v>
      </c>
      <c r="C142" t="s">
        <v>301</v>
      </c>
      <c r="D142">
        <v>20</v>
      </c>
      <c r="G142">
        <v>62</v>
      </c>
      <c r="H142" t="s">
        <v>482</v>
      </c>
      <c r="I142" t="s">
        <v>303</v>
      </c>
      <c r="J142">
        <v>12</v>
      </c>
    </row>
    <row r="143" spans="1:10">
      <c r="A143">
        <v>142</v>
      </c>
      <c r="B143" t="s">
        <v>482</v>
      </c>
      <c r="C143" t="s">
        <v>303</v>
      </c>
      <c r="D143">
        <v>20</v>
      </c>
      <c r="G143">
        <v>63</v>
      </c>
      <c r="H143" t="s">
        <v>483</v>
      </c>
      <c r="I143" t="s">
        <v>305</v>
      </c>
      <c r="J143">
        <v>11</v>
      </c>
    </row>
    <row r="144" spans="1:10">
      <c r="A144">
        <v>143</v>
      </c>
      <c r="B144" t="s">
        <v>483</v>
      </c>
      <c r="C144" t="s">
        <v>305</v>
      </c>
      <c r="D144">
        <v>19.5</v>
      </c>
      <c r="G144">
        <v>64</v>
      </c>
      <c r="H144" t="s">
        <v>484</v>
      </c>
      <c r="I144" t="s">
        <v>309</v>
      </c>
      <c r="J144">
        <v>8.5</v>
      </c>
    </row>
    <row r="145" spans="1:10">
      <c r="A145">
        <v>144</v>
      </c>
      <c r="B145" t="s">
        <v>484</v>
      </c>
      <c r="C145" t="s">
        <v>309</v>
      </c>
      <c r="D145">
        <v>13</v>
      </c>
      <c r="G145">
        <v>65</v>
      </c>
      <c r="H145" t="s">
        <v>485</v>
      </c>
      <c r="I145" t="s">
        <v>311</v>
      </c>
      <c r="J145">
        <v>19</v>
      </c>
    </row>
    <row r="146" spans="1:10">
      <c r="A146">
        <v>145</v>
      </c>
      <c r="B146" t="s">
        <v>485</v>
      </c>
      <c r="C146" t="s">
        <v>311</v>
      </c>
      <c r="D146">
        <v>19.5</v>
      </c>
      <c r="G146">
        <v>66</v>
      </c>
      <c r="H146" t="s">
        <v>486</v>
      </c>
      <c r="I146" t="s">
        <v>313</v>
      </c>
      <c r="J146">
        <v>3</v>
      </c>
    </row>
    <row r="147" spans="1:10">
      <c r="A147">
        <v>146</v>
      </c>
      <c r="B147" t="s">
        <v>486</v>
      </c>
      <c r="C147" t="s">
        <v>313</v>
      </c>
      <c r="D147">
        <v>14</v>
      </c>
      <c r="G147">
        <v>67</v>
      </c>
      <c r="H147" t="s">
        <v>487</v>
      </c>
      <c r="I147" t="s">
        <v>315</v>
      </c>
      <c r="J147">
        <v>17</v>
      </c>
    </row>
    <row r="148" spans="1:10">
      <c r="A148">
        <v>147</v>
      </c>
      <c r="B148" t="s">
        <v>487</v>
      </c>
      <c r="C148" t="s">
        <v>315</v>
      </c>
      <c r="D148">
        <v>18.5</v>
      </c>
      <c r="G148">
        <v>68</v>
      </c>
      <c r="H148" t="s">
        <v>512</v>
      </c>
      <c r="I148" t="s">
        <v>318</v>
      </c>
      <c r="J148">
        <v>3</v>
      </c>
    </row>
    <row r="149" spans="1:10">
      <c r="A149">
        <v>148</v>
      </c>
      <c r="B149" t="s">
        <v>488</v>
      </c>
      <c r="C149" t="s">
        <v>318</v>
      </c>
      <c r="D149">
        <v>20</v>
      </c>
      <c r="G149">
        <v>69</v>
      </c>
      <c r="H149" t="s">
        <v>489</v>
      </c>
      <c r="I149" t="s">
        <v>320</v>
      </c>
      <c r="J149">
        <v>6</v>
      </c>
    </row>
    <row r="150" spans="1:10">
      <c r="A150">
        <v>149</v>
      </c>
      <c r="B150" t="s">
        <v>489</v>
      </c>
      <c r="C150" t="s">
        <v>320</v>
      </c>
      <c r="D150">
        <v>13.5</v>
      </c>
      <c r="G150">
        <v>70</v>
      </c>
      <c r="H150" t="s">
        <v>490</v>
      </c>
      <c r="I150" t="s">
        <v>322</v>
      </c>
      <c r="J150">
        <v>15</v>
      </c>
    </row>
    <row r="151" spans="1:10">
      <c r="A151">
        <v>150</v>
      </c>
      <c r="B151" t="s">
        <v>490</v>
      </c>
      <c r="C151" t="s">
        <v>322</v>
      </c>
      <c r="D151">
        <v>14</v>
      </c>
      <c r="G151">
        <v>71</v>
      </c>
      <c r="H151" t="s">
        <v>491</v>
      </c>
      <c r="I151" t="s">
        <v>324</v>
      </c>
      <c r="J151">
        <v>9</v>
      </c>
    </row>
    <row r="152" spans="1:10">
      <c r="A152">
        <v>151</v>
      </c>
      <c r="B152" t="s">
        <v>491</v>
      </c>
      <c r="C152" t="s">
        <v>324</v>
      </c>
      <c r="D152">
        <v>13.5</v>
      </c>
      <c r="G152">
        <v>72</v>
      </c>
      <c r="H152" t="s">
        <v>492</v>
      </c>
      <c r="I152" t="s">
        <v>326</v>
      </c>
      <c r="J152">
        <v>12</v>
      </c>
    </row>
    <row r="153" spans="1:10">
      <c r="A153">
        <v>152</v>
      </c>
      <c r="B153" t="s">
        <v>492</v>
      </c>
      <c r="C153" t="s">
        <v>326</v>
      </c>
      <c r="D153">
        <v>19.5</v>
      </c>
      <c r="G153">
        <v>73</v>
      </c>
      <c r="H153" t="s">
        <v>493</v>
      </c>
      <c r="I153" t="s">
        <v>275</v>
      </c>
      <c r="J153">
        <v>1.5</v>
      </c>
    </row>
    <row r="154" spans="1:10">
      <c r="A154">
        <v>153</v>
      </c>
      <c r="B154" t="s">
        <v>493</v>
      </c>
      <c r="C154" t="s">
        <v>275</v>
      </c>
      <c r="D154">
        <v>10</v>
      </c>
      <c r="G154">
        <v>74</v>
      </c>
      <c r="H154" t="s">
        <v>494</v>
      </c>
      <c r="I154" t="s">
        <v>259</v>
      </c>
      <c r="J154">
        <v>11.5</v>
      </c>
    </row>
    <row r="155" spans="1:10">
      <c r="A155">
        <v>154</v>
      </c>
      <c r="B155" t="s">
        <v>494</v>
      </c>
      <c r="C155" t="s">
        <v>259</v>
      </c>
      <c r="D155">
        <v>19.5</v>
      </c>
      <c r="G155">
        <v>75</v>
      </c>
      <c r="H155" t="s">
        <v>495</v>
      </c>
      <c r="I155" t="s">
        <v>245</v>
      </c>
      <c r="J155">
        <v>14</v>
      </c>
    </row>
    <row r="156" spans="1:10">
      <c r="A156">
        <v>155</v>
      </c>
      <c r="B156" t="s">
        <v>495</v>
      </c>
      <c r="C156" t="s">
        <v>245</v>
      </c>
      <c r="D156">
        <v>19</v>
      </c>
      <c r="G156">
        <v>76</v>
      </c>
      <c r="H156" t="s">
        <v>496</v>
      </c>
      <c r="I156" t="s">
        <v>285</v>
      </c>
      <c r="J156">
        <v>5</v>
      </c>
    </row>
    <row r="157" spans="1:10">
      <c r="A157">
        <v>156</v>
      </c>
      <c r="B157" t="s">
        <v>496</v>
      </c>
      <c r="C157" t="s">
        <v>285</v>
      </c>
      <c r="D157">
        <v>19.5</v>
      </c>
      <c r="G157">
        <v>77</v>
      </c>
      <c r="H157" t="s">
        <v>497</v>
      </c>
      <c r="I157" t="s">
        <v>219</v>
      </c>
      <c r="J157">
        <v>14</v>
      </c>
    </row>
    <row r="158" spans="1:10">
      <c r="A158">
        <v>157</v>
      </c>
      <c r="B158" t="s">
        <v>497</v>
      </c>
      <c r="C158" t="s">
        <v>219</v>
      </c>
      <c r="D158">
        <v>19.5</v>
      </c>
      <c r="G158">
        <v>78</v>
      </c>
      <c r="H158" t="s">
        <v>498</v>
      </c>
      <c r="I158" t="s">
        <v>271</v>
      </c>
      <c r="J158">
        <v>2.5</v>
      </c>
    </row>
    <row r="159" spans="1:10">
      <c r="A159">
        <v>158</v>
      </c>
      <c r="B159" t="s">
        <v>498</v>
      </c>
      <c r="C159" t="s">
        <v>271</v>
      </c>
      <c r="D159" t="s">
        <v>422</v>
      </c>
      <c r="G159">
        <v>79</v>
      </c>
      <c r="H159" t="s">
        <v>499</v>
      </c>
      <c r="I159" t="s">
        <v>307</v>
      </c>
      <c r="J159">
        <v>16</v>
      </c>
    </row>
    <row r="160" spans="1:10">
      <c r="A160">
        <v>159</v>
      </c>
      <c r="B160" t="s">
        <v>499</v>
      </c>
      <c r="C160" t="s">
        <v>307</v>
      </c>
      <c r="D160">
        <v>14</v>
      </c>
      <c r="G160">
        <v>50</v>
      </c>
      <c r="H160" t="s">
        <v>470</v>
      </c>
      <c r="I160" t="s">
        <v>277</v>
      </c>
      <c r="J160">
        <v>11.5</v>
      </c>
    </row>
    <row r="161" spans="7:10">
      <c r="G161">
        <v>51</v>
      </c>
      <c r="H161" t="s">
        <v>471</v>
      </c>
      <c r="I161" t="s">
        <v>279</v>
      </c>
      <c r="J161">
        <v>11.5</v>
      </c>
    </row>
    <row r="162" spans="7:10">
      <c r="G162">
        <v>52</v>
      </c>
      <c r="H162" t="s">
        <v>472</v>
      </c>
      <c r="I162" t="s">
        <v>281</v>
      </c>
      <c r="J162">
        <v>1.5</v>
      </c>
    </row>
    <row r="163" spans="7:10">
      <c r="G163">
        <v>53</v>
      </c>
      <c r="H163" t="s">
        <v>473</v>
      </c>
      <c r="I163" t="s">
        <v>283</v>
      </c>
      <c r="J163">
        <v>11</v>
      </c>
    </row>
    <row r="164" spans="7:10">
      <c r="G164">
        <v>54</v>
      </c>
      <c r="H164" t="s">
        <v>508</v>
      </c>
      <c r="I164" t="s">
        <v>287</v>
      </c>
      <c r="J164">
        <v>7</v>
      </c>
    </row>
    <row r="165" spans="7:10">
      <c r="G165">
        <v>55</v>
      </c>
      <c r="H165" t="s">
        <v>475</v>
      </c>
      <c r="I165" t="s">
        <v>289</v>
      </c>
      <c r="J165">
        <v>7</v>
      </c>
    </row>
    <row r="166" spans="7:10">
      <c r="G166">
        <v>56</v>
      </c>
      <c r="H166" t="s">
        <v>509</v>
      </c>
      <c r="I166" t="s">
        <v>291</v>
      </c>
      <c r="J166">
        <v>9</v>
      </c>
    </row>
    <row r="167" spans="7:10">
      <c r="G167">
        <v>57</v>
      </c>
      <c r="H167" t="s">
        <v>510</v>
      </c>
      <c r="I167" t="s">
        <v>293</v>
      </c>
      <c r="J167">
        <v>12</v>
      </c>
    </row>
    <row r="168" spans="7:10">
      <c r="G168">
        <v>58</v>
      </c>
      <c r="H168" t="s">
        <v>478</v>
      </c>
      <c r="I168" t="s">
        <v>295</v>
      </c>
      <c r="J168">
        <v>8.5</v>
      </c>
    </row>
    <row r="169" spans="7:10">
      <c r="G169">
        <v>59</v>
      </c>
      <c r="H169" t="s">
        <v>479</v>
      </c>
      <c r="I169" t="s">
        <v>297</v>
      </c>
      <c r="J169">
        <v>4</v>
      </c>
    </row>
    <row r="170" spans="7:10">
      <c r="G170">
        <v>60</v>
      </c>
      <c r="H170" t="s">
        <v>480</v>
      </c>
      <c r="I170" t="s">
        <v>299</v>
      </c>
      <c r="J170">
        <v>3</v>
      </c>
    </row>
    <row r="171" spans="7:10">
      <c r="G171">
        <v>61</v>
      </c>
      <c r="H171" t="s">
        <v>511</v>
      </c>
      <c r="I171" t="s">
        <v>301</v>
      </c>
      <c r="J171">
        <v>10.5</v>
      </c>
    </row>
    <row r="172" spans="7:10">
      <c r="G172">
        <v>62</v>
      </c>
      <c r="H172" t="s">
        <v>482</v>
      </c>
      <c r="I172" t="s">
        <v>303</v>
      </c>
      <c r="J172">
        <v>12</v>
      </c>
    </row>
    <row r="173" spans="7:10">
      <c r="G173">
        <v>63</v>
      </c>
      <c r="H173" t="s">
        <v>483</v>
      </c>
      <c r="I173" t="s">
        <v>305</v>
      </c>
      <c r="J173">
        <v>11</v>
      </c>
    </row>
    <row r="174" spans="7:10">
      <c r="G174">
        <v>64</v>
      </c>
      <c r="H174" t="s">
        <v>484</v>
      </c>
      <c r="I174" t="s">
        <v>309</v>
      </c>
      <c r="J174">
        <v>8.5</v>
      </c>
    </row>
    <row r="175" spans="7:10">
      <c r="G175">
        <v>65</v>
      </c>
      <c r="H175" t="s">
        <v>485</v>
      </c>
      <c r="I175" t="s">
        <v>311</v>
      </c>
      <c r="J175">
        <v>19</v>
      </c>
    </row>
    <row r="176" spans="7:10">
      <c r="G176">
        <v>66</v>
      </c>
      <c r="H176" t="s">
        <v>486</v>
      </c>
      <c r="I176" t="s">
        <v>313</v>
      </c>
      <c r="J176">
        <v>3</v>
      </c>
    </row>
    <row r="177" spans="7:10">
      <c r="G177">
        <v>67</v>
      </c>
      <c r="H177" t="s">
        <v>487</v>
      </c>
      <c r="I177" t="s">
        <v>315</v>
      </c>
      <c r="J177">
        <v>17</v>
      </c>
    </row>
    <row r="178" spans="7:10">
      <c r="G178">
        <v>68</v>
      </c>
      <c r="H178" t="s">
        <v>512</v>
      </c>
      <c r="I178" t="s">
        <v>318</v>
      </c>
      <c r="J178">
        <v>3</v>
      </c>
    </row>
    <row r="179" spans="7:10">
      <c r="G179">
        <v>69</v>
      </c>
      <c r="H179" t="s">
        <v>489</v>
      </c>
      <c r="I179" t="s">
        <v>320</v>
      </c>
      <c r="J179">
        <v>6</v>
      </c>
    </row>
    <row r="180" spans="7:10">
      <c r="G180">
        <v>70</v>
      </c>
      <c r="H180" t="s">
        <v>490</v>
      </c>
      <c r="I180" t="s">
        <v>322</v>
      </c>
      <c r="J180">
        <v>15</v>
      </c>
    </row>
    <row r="181" spans="7:10">
      <c r="G181">
        <v>71</v>
      </c>
      <c r="H181" t="s">
        <v>491</v>
      </c>
      <c r="I181" t="s">
        <v>324</v>
      </c>
      <c r="J181">
        <v>9</v>
      </c>
    </row>
    <row r="182" spans="7:10">
      <c r="G182">
        <v>72</v>
      </c>
      <c r="H182" t="s">
        <v>492</v>
      </c>
      <c r="I182" t="s">
        <v>326</v>
      </c>
      <c r="J182">
        <v>12</v>
      </c>
    </row>
    <row r="183" spans="7:10">
      <c r="G183">
        <v>73</v>
      </c>
      <c r="H183" t="s">
        <v>493</v>
      </c>
      <c r="I183" t="s">
        <v>275</v>
      </c>
      <c r="J183">
        <v>1.5</v>
      </c>
    </row>
    <row r="184" spans="7:10">
      <c r="G184">
        <v>74</v>
      </c>
      <c r="H184" t="s">
        <v>494</v>
      </c>
      <c r="I184" t="s">
        <v>259</v>
      </c>
      <c r="J184">
        <v>11.5</v>
      </c>
    </row>
    <row r="185" spans="7:10">
      <c r="G185">
        <v>75</v>
      </c>
      <c r="H185" t="s">
        <v>495</v>
      </c>
      <c r="I185" t="s">
        <v>245</v>
      </c>
      <c r="J185">
        <v>14</v>
      </c>
    </row>
    <row r="186" spans="7:10">
      <c r="G186">
        <v>76</v>
      </c>
      <c r="H186" t="s">
        <v>496</v>
      </c>
      <c r="I186" t="s">
        <v>285</v>
      </c>
      <c r="J186">
        <v>5</v>
      </c>
    </row>
    <row r="187" spans="7:10">
      <c r="G187">
        <v>77</v>
      </c>
      <c r="H187" t="s">
        <v>497</v>
      </c>
      <c r="I187" t="s">
        <v>219</v>
      </c>
      <c r="J187">
        <v>14</v>
      </c>
    </row>
    <row r="188" spans="7:10">
      <c r="G188">
        <v>78</v>
      </c>
      <c r="H188" t="s">
        <v>498</v>
      </c>
      <c r="I188" t="s">
        <v>271</v>
      </c>
      <c r="J188">
        <v>2.5</v>
      </c>
    </row>
    <row r="189" spans="7:10">
      <c r="G189">
        <v>79</v>
      </c>
      <c r="H189" t="s">
        <v>499</v>
      </c>
      <c r="I189" t="s">
        <v>307</v>
      </c>
      <c r="J189">
        <v>16</v>
      </c>
    </row>
    <row r="190" spans="7:10">
      <c r="G190">
        <v>1</v>
      </c>
      <c r="H190" t="s">
        <v>420</v>
      </c>
      <c r="I190" t="s">
        <v>170</v>
      </c>
      <c r="J190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35C0-CC38-4260-8A1E-69AE5DF7CA93}">
  <dimension ref="A1:D190"/>
  <sheetViews>
    <sheetView topLeftCell="A36" workbookViewId="0">
      <selection activeCell="C57" sqref="C57"/>
    </sheetView>
  </sheetViews>
  <sheetFormatPr defaultRowHeight="14.5"/>
  <cols>
    <col min="2" max="2" width="31.26953125" customWidth="1"/>
    <col min="3" max="3" width="11.7265625" customWidth="1"/>
  </cols>
  <sheetData>
    <row r="1" spans="1:4">
      <c r="B1" s="20" t="s">
        <v>534</v>
      </c>
      <c r="C1" s="20" t="s">
        <v>566</v>
      </c>
      <c r="D1" s="20" t="s">
        <v>337</v>
      </c>
    </row>
    <row r="2" spans="1:4">
      <c r="A2">
        <v>1</v>
      </c>
      <c r="B2" t="s">
        <v>338</v>
      </c>
      <c r="C2" t="s">
        <v>1</v>
      </c>
      <c r="D2">
        <v>9.5</v>
      </c>
    </row>
    <row r="3" spans="1:4">
      <c r="A3">
        <v>2</v>
      </c>
      <c r="B3" t="s">
        <v>339</v>
      </c>
      <c r="C3" t="s">
        <v>3</v>
      </c>
      <c r="D3">
        <v>2</v>
      </c>
    </row>
    <row r="4" spans="1:4">
      <c r="A4">
        <v>3</v>
      </c>
      <c r="B4" t="s">
        <v>340</v>
      </c>
      <c r="C4" t="s">
        <v>5</v>
      </c>
      <c r="D4">
        <v>2</v>
      </c>
    </row>
    <row r="5" spans="1:4">
      <c r="A5">
        <v>4</v>
      </c>
      <c r="B5" t="s">
        <v>341</v>
      </c>
      <c r="C5" t="s">
        <v>7</v>
      </c>
      <c r="D5">
        <v>13</v>
      </c>
    </row>
    <row r="6" spans="1:4">
      <c r="A6">
        <v>5</v>
      </c>
      <c r="B6" t="s">
        <v>342</v>
      </c>
      <c r="C6" t="s">
        <v>9</v>
      </c>
      <c r="D6">
        <v>13</v>
      </c>
    </row>
    <row r="7" spans="1:4">
      <c r="A7">
        <v>6</v>
      </c>
      <c r="B7" t="s">
        <v>558</v>
      </c>
      <c r="C7" t="s">
        <v>11</v>
      </c>
      <c r="D7">
        <v>13</v>
      </c>
    </row>
    <row r="8" spans="1:4">
      <c r="A8">
        <v>7</v>
      </c>
      <c r="B8" t="s">
        <v>344</v>
      </c>
      <c r="C8" t="s">
        <v>13</v>
      </c>
      <c r="D8">
        <v>4</v>
      </c>
    </row>
    <row r="9" spans="1:4">
      <c r="A9">
        <v>8</v>
      </c>
      <c r="B9" t="s">
        <v>345</v>
      </c>
      <c r="C9" t="s">
        <v>15</v>
      </c>
      <c r="D9">
        <v>0</v>
      </c>
    </row>
    <row r="10" spans="1:4">
      <c r="A10">
        <v>9</v>
      </c>
      <c r="B10" t="s">
        <v>346</v>
      </c>
      <c r="C10" t="s">
        <v>17</v>
      </c>
      <c r="D10">
        <v>5.5</v>
      </c>
    </row>
    <row r="11" spans="1:4">
      <c r="A11">
        <v>10</v>
      </c>
      <c r="B11" t="s">
        <v>347</v>
      </c>
      <c r="C11" t="s">
        <v>19</v>
      </c>
      <c r="D11">
        <v>1.5</v>
      </c>
    </row>
    <row r="12" spans="1:4">
      <c r="A12">
        <v>11</v>
      </c>
      <c r="B12" t="s">
        <v>348</v>
      </c>
      <c r="C12" t="s">
        <v>21</v>
      </c>
      <c r="D12">
        <v>14</v>
      </c>
    </row>
    <row r="13" spans="1:4">
      <c r="A13">
        <v>12</v>
      </c>
      <c r="B13" t="s">
        <v>349</v>
      </c>
      <c r="C13" t="s">
        <v>23</v>
      </c>
      <c r="D13">
        <v>13</v>
      </c>
    </row>
    <row r="14" spans="1:4">
      <c r="A14">
        <v>13</v>
      </c>
      <c r="B14" t="s">
        <v>350</v>
      </c>
      <c r="C14" t="s">
        <v>25</v>
      </c>
      <c r="D14">
        <v>11.5</v>
      </c>
    </row>
    <row r="15" spans="1:4">
      <c r="A15">
        <v>14</v>
      </c>
      <c r="B15" t="s">
        <v>351</v>
      </c>
      <c r="C15" t="s">
        <v>27</v>
      </c>
      <c r="D15">
        <v>13</v>
      </c>
    </row>
    <row r="16" spans="1:4">
      <c r="A16">
        <v>15</v>
      </c>
      <c r="B16" t="s">
        <v>559</v>
      </c>
      <c r="C16" t="s">
        <v>29</v>
      </c>
      <c r="D16">
        <v>16</v>
      </c>
    </row>
    <row r="17" spans="1:4">
      <c r="A17">
        <v>16</v>
      </c>
      <c r="B17" t="s">
        <v>353</v>
      </c>
      <c r="C17" t="s">
        <v>31</v>
      </c>
      <c r="D17">
        <v>6</v>
      </c>
    </row>
    <row r="18" spans="1:4">
      <c r="A18">
        <v>17</v>
      </c>
      <c r="B18" t="s">
        <v>354</v>
      </c>
      <c r="C18" t="s">
        <v>33</v>
      </c>
      <c r="D18">
        <v>11.5</v>
      </c>
    </row>
    <row r="19" spans="1:4">
      <c r="A19">
        <v>18</v>
      </c>
      <c r="B19" t="s">
        <v>355</v>
      </c>
      <c r="C19" t="s">
        <v>35</v>
      </c>
      <c r="D19">
        <v>15</v>
      </c>
    </row>
    <row r="20" spans="1:4">
      <c r="A20">
        <v>19</v>
      </c>
      <c r="B20" t="s">
        <v>560</v>
      </c>
      <c r="C20" t="s">
        <v>37</v>
      </c>
      <c r="D20">
        <v>9.5</v>
      </c>
    </row>
    <row r="21" spans="1:4">
      <c r="A21">
        <v>20</v>
      </c>
      <c r="B21" t="s">
        <v>357</v>
      </c>
      <c r="C21" t="s">
        <v>39</v>
      </c>
      <c r="D21">
        <v>10.5</v>
      </c>
    </row>
    <row r="22" spans="1:4">
      <c r="A22">
        <v>21</v>
      </c>
      <c r="B22" t="s">
        <v>358</v>
      </c>
      <c r="C22" t="s">
        <v>41</v>
      </c>
      <c r="D22">
        <v>15</v>
      </c>
    </row>
    <row r="23" spans="1:4">
      <c r="A23">
        <v>22</v>
      </c>
      <c r="B23" t="s">
        <v>359</v>
      </c>
      <c r="C23" t="s">
        <v>43</v>
      </c>
      <c r="D23">
        <v>9.5</v>
      </c>
    </row>
    <row r="24" spans="1:4">
      <c r="A24">
        <v>23</v>
      </c>
      <c r="B24" t="s">
        <v>360</v>
      </c>
      <c r="C24" t="s">
        <v>45</v>
      </c>
      <c r="D24">
        <v>9.5</v>
      </c>
    </row>
    <row r="25" spans="1:4">
      <c r="A25">
        <v>24</v>
      </c>
      <c r="B25" t="s">
        <v>361</v>
      </c>
      <c r="C25" t="s">
        <v>47</v>
      </c>
      <c r="D25">
        <v>12</v>
      </c>
    </row>
    <row r="26" spans="1:4">
      <c r="A26">
        <v>25</v>
      </c>
      <c r="B26" t="s">
        <v>362</v>
      </c>
      <c r="C26" t="s">
        <v>49</v>
      </c>
      <c r="D26">
        <v>0.5</v>
      </c>
    </row>
    <row r="27" spans="1:4">
      <c r="A27">
        <v>26</v>
      </c>
      <c r="B27" t="s">
        <v>363</v>
      </c>
      <c r="C27" t="s">
        <v>51</v>
      </c>
      <c r="D27">
        <v>10.5</v>
      </c>
    </row>
    <row r="28" spans="1:4">
      <c r="A28">
        <v>27</v>
      </c>
      <c r="B28" t="s">
        <v>364</v>
      </c>
      <c r="C28" t="s">
        <v>53</v>
      </c>
      <c r="D28">
        <v>2.5</v>
      </c>
    </row>
    <row r="29" spans="1:4">
      <c r="A29">
        <v>28</v>
      </c>
      <c r="B29" t="s">
        <v>365</v>
      </c>
      <c r="C29" t="s">
        <v>55</v>
      </c>
      <c r="D29">
        <v>6</v>
      </c>
    </row>
    <row r="30" spans="1:4">
      <c r="A30">
        <v>29</v>
      </c>
      <c r="B30" t="s">
        <v>366</v>
      </c>
      <c r="C30" t="s">
        <v>57</v>
      </c>
      <c r="D30">
        <v>7</v>
      </c>
    </row>
    <row r="31" spans="1:4">
      <c r="A31">
        <v>30</v>
      </c>
      <c r="B31" t="s">
        <v>367</v>
      </c>
      <c r="C31" t="s">
        <v>59</v>
      </c>
      <c r="D31">
        <v>1.5</v>
      </c>
    </row>
    <row r="32" spans="1:4">
      <c r="A32">
        <v>31</v>
      </c>
      <c r="B32" t="s">
        <v>368</v>
      </c>
      <c r="C32" t="s">
        <v>61</v>
      </c>
      <c r="D32">
        <v>8.5</v>
      </c>
    </row>
    <row r="33" spans="1:4">
      <c r="A33">
        <v>32</v>
      </c>
      <c r="B33" t="s">
        <v>369</v>
      </c>
      <c r="C33" t="s">
        <v>63</v>
      </c>
      <c r="D33">
        <v>8</v>
      </c>
    </row>
    <row r="34" spans="1:4">
      <c r="A34">
        <v>33</v>
      </c>
      <c r="B34" t="s">
        <v>370</v>
      </c>
      <c r="C34" t="s">
        <v>65</v>
      </c>
      <c r="D34">
        <v>1.5</v>
      </c>
    </row>
    <row r="35" spans="1:4">
      <c r="A35">
        <v>34</v>
      </c>
      <c r="B35" t="s">
        <v>561</v>
      </c>
      <c r="C35" t="s">
        <v>67</v>
      </c>
      <c r="D35">
        <v>5</v>
      </c>
    </row>
    <row r="36" spans="1:4">
      <c r="A36">
        <v>35</v>
      </c>
      <c r="B36" t="s">
        <v>372</v>
      </c>
      <c r="C36" t="s">
        <v>69</v>
      </c>
      <c r="D36">
        <v>1</v>
      </c>
    </row>
    <row r="37" spans="1:4">
      <c r="A37">
        <v>36</v>
      </c>
      <c r="B37" t="s">
        <v>373</v>
      </c>
      <c r="C37" t="s">
        <v>71</v>
      </c>
      <c r="D37">
        <v>14</v>
      </c>
    </row>
    <row r="38" spans="1:4">
      <c r="A38">
        <v>37</v>
      </c>
      <c r="B38" t="s">
        <v>374</v>
      </c>
      <c r="C38" t="s">
        <v>73</v>
      </c>
      <c r="D38">
        <v>11.5</v>
      </c>
    </row>
    <row r="39" spans="1:4">
      <c r="A39">
        <v>38</v>
      </c>
      <c r="B39" t="s">
        <v>375</v>
      </c>
      <c r="C39" t="s">
        <v>75</v>
      </c>
      <c r="D39">
        <v>13</v>
      </c>
    </row>
    <row r="40" spans="1:4">
      <c r="A40">
        <v>39</v>
      </c>
      <c r="B40" t="s">
        <v>376</v>
      </c>
      <c r="C40" t="s">
        <v>77</v>
      </c>
      <c r="D40">
        <v>7</v>
      </c>
    </row>
    <row r="41" spans="1:4">
      <c r="A41">
        <v>40</v>
      </c>
      <c r="B41" t="s">
        <v>377</v>
      </c>
      <c r="C41" t="s">
        <v>79</v>
      </c>
      <c r="D41">
        <v>13</v>
      </c>
    </row>
    <row r="42" spans="1:4">
      <c r="A42">
        <v>41</v>
      </c>
      <c r="B42" t="s">
        <v>378</v>
      </c>
      <c r="C42" t="s">
        <v>81</v>
      </c>
      <c r="D42">
        <v>10</v>
      </c>
    </row>
    <row r="43" spans="1:4">
      <c r="A43">
        <v>42</v>
      </c>
      <c r="B43" t="s">
        <v>379</v>
      </c>
      <c r="C43" t="s">
        <v>83</v>
      </c>
      <c r="D43">
        <v>12.5</v>
      </c>
    </row>
    <row r="44" spans="1:4">
      <c r="A44">
        <v>43</v>
      </c>
      <c r="B44" t="s">
        <v>380</v>
      </c>
      <c r="C44" t="s">
        <v>85</v>
      </c>
      <c r="D44">
        <v>9.5</v>
      </c>
    </row>
    <row r="45" spans="1:4">
      <c r="A45">
        <v>44</v>
      </c>
      <c r="B45" t="s">
        <v>562</v>
      </c>
      <c r="C45" t="s">
        <v>87</v>
      </c>
      <c r="D45">
        <v>5</v>
      </c>
    </row>
    <row r="46" spans="1:4">
      <c r="A46">
        <v>45</v>
      </c>
      <c r="B46" t="s">
        <v>382</v>
      </c>
      <c r="C46" t="s">
        <v>89</v>
      </c>
      <c r="D46">
        <v>8</v>
      </c>
    </row>
    <row r="47" spans="1:4">
      <c r="A47">
        <v>46</v>
      </c>
      <c r="B47" t="s">
        <v>383</v>
      </c>
      <c r="C47" t="s">
        <v>91</v>
      </c>
      <c r="D47">
        <v>1.5</v>
      </c>
    </row>
    <row r="48" spans="1:4">
      <c r="A48">
        <v>47</v>
      </c>
      <c r="B48" t="s">
        <v>384</v>
      </c>
      <c r="C48" t="s">
        <v>93</v>
      </c>
      <c r="D48">
        <v>7.5</v>
      </c>
    </row>
    <row r="49" spans="1:4">
      <c r="A49">
        <v>48</v>
      </c>
      <c r="B49" t="s">
        <v>385</v>
      </c>
      <c r="C49" t="s">
        <v>95</v>
      </c>
      <c r="D49">
        <v>9.5</v>
      </c>
    </row>
    <row r="50" spans="1:4">
      <c r="A50">
        <v>49</v>
      </c>
      <c r="B50" t="s">
        <v>386</v>
      </c>
      <c r="C50" t="s">
        <v>97</v>
      </c>
      <c r="D50">
        <v>17</v>
      </c>
    </row>
    <row r="51" spans="1:4">
      <c r="A51">
        <v>50</v>
      </c>
      <c r="B51" t="s">
        <v>387</v>
      </c>
      <c r="C51" t="s">
        <v>99</v>
      </c>
      <c r="D51">
        <v>12</v>
      </c>
    </row>
    <row r="52" spans="1:4">
      <c r="A52">
        <v>51</v>
      </c>
      <c r="B52" t="s">
        <v>388</v>
      </c>
      <c r="C52" t="s">
        <v>101</v>
      </c>
      <c r="D52">
        <v>14</v>
      </c>
    </row>
    <row r="53" spans="1:4">
      <c r="A53">
        <v>52</v>
      </c>
      <c r="B53" t="s">
        <v>389</v>
      </c>
      <c r="C53" t="s">
        <v>103</v>
      </c>
      <c r="D53">
        <v>9</v>
      </c>
    </row>
    <row r="54" spans="1:4">
      <c r="A54">
        <v>53</v>
      </c>
      <c r="B54" t="s">
        <v>390</v>
      </c>
      <c r="C54" t="s">
        <v>105</v>
      </c>
      <c r="D54">
        <v>13</v>
      </c>
    </row>
    <row r="55" spans="1:4">
      <c r="A55">
        <v>54</v>
      </c>
      <c r="B55" t="s">
        <v>391</v>
      </c>
      <c r="C55" t="s">
        <v>107</v>
      </c>
      <c r="D55">
        <v>2</v>
      </c>
    </row>
    <row r="56" spans="1:4">
      <c r="A56">
        <v>55</v>
      </c>
      <c r="B56" t="s">
        <v>392</v>
      </c>
      <c r="C56" t="s">
        <v>105</v>
      </c>
      <c r="D56">
        <v>11</v>
      </c>
    </row>
    <row r="57" spans="1:4">
      <c r="A57">
        <v>56</v>
      </c>
      <c r="B57" t="s">
        <v>393</v>
      </c>
      <c r="C57" t="s">
        <v>111</v>
      </c>
      <c r="D57">
        <v>9.5</v>
      </c>
    </row>
    <row r="58" spans="1:4">
      <c r="A58">
        <v>57</v>
      </c>
      <c r="B58" t="s">
        <v>394</v>
      </c>
      <c r="C58" t="s">
        <v>113</v>
      </c>
      <c r="D58">
        <v>5</v>
      </c>
    </row>
    <row r="59" spans="1:4">
      <c r="A59">
        <v>58</v>
      </c>
      <c r="B59" t="s">
        <v>395</v>
      </c>
      <c r="C59" t="s">
        <v>115</v>
      </c>
      <c r="D59">
        <v>14</v>
      </c>
    </row>
    <row r="60" spans="1:4">
      <c r="A60">
        <v>59</v>
      </c>
      <c r="B60" t="s">
        <v>396</v>
      </c>
      <c r="C60" t="s">
        <v>117</v>
      </c>
      <c r="D60">
        <v>7.5</v>
      </c>
    </row>
    <row r="61" spans="1:4">
      <c r="A61">
        <v>60</v>
      </c>
      <c r="B61" t="s">
        <v>397</v>
      </c>
      <c r="C61" t="s">
        <v>119</v>
      </c>
      <c r="D61">
        <v>5.5</v>
      </c>
    </row>
    <row r="62" spans="1:4">
      <c r="A62">
        <v>61</v>
      </c>
      <c r="B62" t="s">
        <v>398</v>
      </c>
      <c r="C62" t="s">
        <v>121</v>
      </c>
      <c r="D62">
        <v>11</v>
      </c>
    </row>
    <row r="63" spans="1:4">
      <c r="A63">
        <v>62</v>
      </c>
      <c r="B63" t="s">
        <v>402</v>
      </c>
      <c r="C63" t="s">
        <v>123</v>
      </c>
      <c r="D63" t="s">
        <v>515</v>
      </c>
    </row>
    <row r="64" spans="1:4">
      <c r="A64">
        <v>63</v>
      </c>
      <c r="B64" t="s">
        <v>403</v>
      </c>
      <c r="C64" t="s">
        <v>125</v>
      </c>
      <c r="D64">
        <v>13</v>
      </c>
    </row>
    <row r="65" spans="1:4">
      <c r="A65">
        <v>64</v>
      </c>
      <c r="B65" t="s">
        <v>316</v>
      </c>
      <c r="C65" t="s">
        <v>127</v>
      </c>
      <c r="D65">
        <v>15</v>
      </c>
    </row>
    <row r="66" spans="1:4">
      <c r="A66">
        <v>65</v>
      </c>
      <c r="B66" t="s">
        <v>404</v>
      </c>
      <c r="C66" t="s">
        <v>129</v>
      </c>
      <c r="D66">
        <v>5</v>
      </c>
    </row>
    <row r="67" spans="1:4">
      <c r="A67">
        <v>66</v>
      </c>
      <c r="B67" t="s">
        <v>405</v>
      </c>
      <c r="C67" t="s">
        <v>131</v>
      </c>
      <c r="D67">
        <v>12</v>
      </c>
    </row>
    <row r="68" spans="1:4">
      <c r="A68">
        <v>67</v>
      </c>
      <c r="B68" t="s">
        <v>406</v>
      </c>
      <c r="C68" t="s">
        <v>133</v>
      </c>
      <c r="D68">
        <v>5.5</v>
      </c>
    </row>
    <row r="69" spans="1:4">
      <c r="A69">
        <v>68</v>
      </c>
      <c r="B69" t="s">
        <v>407</v>
      </c>
      <c r="C69" t="s">
        <v>135</v>
      </c>
      <c r="D69">
        <v>11</v>
      </c>
    </row>
    <row r="70" spans="1:4">
      <c r="A70">
        <v>69</v>
      </c>
      <c r="B70" t="s">
        <v>408</v>
      </c>
      <c r="C70" t="s">
        <v>137</v>
      </c>
      <c r="D70">
        <v>11.5</v>
      </c>
    </row>
    <row r="71" spans="1:4">
      <c r="A71">
        <v>70</v>
      </c>
      <c r="B71" t="s">
        <v>409</v>
      </c>
      <c r="C71" t="s">
        <v>139</v>
      </c>
      <c r="D71">
        <v>15</v>
      </c>
    </row>
    <row r="72" spans="1:4">
      <c r="A72">
        <v>71</v>
      </c>
      <c r="B72" t="s">
        <v>410</v>
      </c>
      <c r="C72" t="s">
        <v>141</v>
      </c>
      <c r="D72">
        <v>8.5</v>
      </c>
    </row>
    <row r="73" spans="1:4">
      <c r="A73">
        <v>72</v>
      </c>
      <c r="B73" t="s">
        <v>411</v>
      </c>
      <c r="C73" t="s">
        <v>143</v>
      </c>
      <c r="D73">
        <v>0.5</v>
      </c>
    </row>
    <row r="74" spans="1:4">
      <c r="A74">
        <v>73</v>
      </c>
      <c r="B74" t="s">
        <v>412</v>
      </c>
      <c r="C74" t="s">
        <v>145</v>
      </c>
      <c r="D74">
        <v>0</v>
      </c>
    </row>
    <row r="75" spans="1:4">
      <c r="A75">
        <v>74</v>
      </c>
      <c r="B75" t="s">
        <v>413</v>
      </c>
      <c r="C75" t="s">
        <v>147</v>
      </c>
      <c r="D75">
        <v>9.5</v>
      </c>
    </row>
    <row r="76" spans="1:4">
      <c r="A76">
        <v>75</v>
      </c>
      <c r="B76" t="s">
        <v>414</v>
      </c>
      <c r="C76" t="s">
        <v>149</v>
      </c>
      <c r="D76">
        <v>5</v>
      </c>
    </row>
    <row r="77" spans="1:4">
      <c r="A77">
        <v>76</v>
      </c>
      <c r="B77" t="s">
        <v>415</v>
      </c>
      <c r="C77" t="s">
        <v>151</v>
      </c>
      <c r="D77">
        <v>11</v>
      </c>
    </row>
    <row r="78" spans="1:4">
      <c r="A78">
        <v>77</v>
      </c>
      <c r="B78" t="s">
        <v>416</v>
      </c>
      <c r="C78" t="s">
        <v>153</v>
      </c>
      <c r="D78">
        <v>13</v>
      </c>
    </row>
    <row r="79" spans="1:4">
      <c r="A79">
        <v>78</v>
      </c>
      <c r="B79" t="s">
        <v>417</v>
      </c>
      <c r="C79" t="s">
        <v>155</v>
      </c>
      <c r="D79">
        <v>8</v>
      </c>
    </row>
    <row r="80" spans="1:4">
      <c r="A80">
        <v>79</v>
      </c>
      <c r="B80" t="s">
        <v>418</v>
      </c>
      <c r="C80" t="s">
        <v>157</v>
      </c>
      <c r="D80">
        <v>3.5</v>
      </c>
    </row>
    <row r="81" spans="1:4">
      <c r="A81">
        <v>80</v>
      </c>
      <c r="B81" t="s">
        <v>419</v>
      </c>
      <c r="C81" t="s">
        <v>159</v>
      </c>
      <c r="D81">
        <v>3</v>
      </c>
    </row>
    <row r="82" spans="1:4">
      <c r="A82">
        <v>2</v>
      </c>
      <c r="B82" t="s">
        <v>421</v>
      </c>
      <c r="C82" t="s">
        <v>178</v>
      </c>
      <c r="D82">
        <v>2.5</v>
      </c>
    </row>
    <row r="83" spans="1:4">
      <c r="A83">
        <v>3</v>
      </c>
      <c r="B83" t="s">
        <v>501</v>
      </c>
      <c r="C83" t="s">
        <v>168</v>
      </c>
      <c r="D83">
        <v>1</v>
      </c>
    </row>
    <row r="84" spans="1:4">
      <c r="A84">
        <v>4</v>
      </c>
      <c r="B84" t="s">
        <v>424</v>
      </c>
      <c r="C84" t="s">
        <v>172</v>
      </c>
      <c r="D84">
        <v>1</v>
      </c>
    </row>
    <row r="85" spans="1:4">
      <c r="A85">
        <v>5</v>
      </c>
      <c r="B85" t="s">
        <v>425</v>
      </c>
      <c r="C85" t="s">
        <v>174</v>
      </c>
      <c r="D85">
        <v>10</v>
      </c>
    </row>
    <row r="86" spans="1:4">
      <c r="A86">
        <v>6</v>
      </c>
      <c r="B86" t="s">
        <v>426</v>
      </c>
      <c r="C86" t="s">
        <v>176</v>
      </c>
      <c r="D86">
        <v>9.5</v>
      </c>
    </row>
    <row r="87" spans="1:4">
      <c r="A87">
        <v>7</v>
      </c>
      <c r="B87" t="s">
        <v>427</v>
      </c>
      <c r="C87" t="s">
        <v>180</v>
      </c>
      <c r="D87">
        <v>1.5</v>
      </c>
    </row>
    <row r="88" spans="1:4">
      <c r="A88">
        <v>8</v>
      </c>
      <c r="B88" t="s">
        <v>428</v>
      </c>
      <c r="C88" t="s">
        <v>182</v>
      </c>
      <c r="D88">
        <v>12</v>
      </c>
    </row>
    <row r="89" spans="1:4">
      <c r="A89">
        <v>9</v>
      </c>
      <c r="B89" t="s">
        <v>429</v>
      </c>
      <c r="C89" t="s">
        <v>184</v>
      </c>
      <c r="D89">
        <v>16</v>
      </c>
    </row>
    <row r="90" spans="1:4">
      <c r="A90">
        <v>10</v>
      </c>
      <c r="B90" t="s">
        <v>430</v>
      </c>
      <c r="C90" t="s">
        <v>186</v>
      </c>
      <c r="D90">
        <v>12</v>
      </c>
    </row>
    <row r="91" spans="1:4">
      <c r="A91">
        <v>11</v>
      </c>
      <c r="B91" t="s">
        <v>431</v>
      </c>
      <c r="C91" t="s">
        <v>188</v>
      </c>
      <c r="D91">
        <v>1.5</v>
      </c>
    </row>
    <row r="92" spans="1:4">
      <c r="A92">
        <v>12</v>
      </c>
      <c r="B92" t="s">
        <v>502</v>
      </c>
      <c r="C92" t="s">
        <v>190</v>
      </c>
      <c r="D92">
        <v>12</v>
      </c>
    </row>
    <row r="93" spans="1:4">
      <c r="A93">
        <v>13</v>
      </c>
      <c r="B93" t="s">
        <v>433</v>
      </c>
      <c r="C93" t="s">
        <v>192</v>
      </c>
      <c r="D93">
        <v>11.5</v>
      </c>
    </row>
    <row r="94" spans="1:4">
      <c r="A94">
        <v>14</v>
      </c>
      <c r="B94" t="s">
        <v>434</v>
      </c>
      <c r="C94" t="s">
        <v>194</v>
      </c>
      <c r="D94" t="s">
        <v>563</v>
      </c>
    </row>
    <row r="95" spans="1:4">
      <c r="A95">
        <v>15</v>
      </c>
      <c r="B95" t="s">
        <v>435</v>
      </c>
      <c r="C95" t="s">
        <v>196</v>
      </c>
      <c r="D95">
        <v>12</v>
      </c>
    </row>
    <row r="96" spans="1:4">
      <c r="A96">
        <v>16</v>
      </c>
      <c r="B96" t="s">
        <v>564</v>
      </c>
      <c r="C96" t="s">
        <v>198</v>
      </c>
      <c r="D96">
        <v>14</v>
      </c>
    </row>
    <row r="97" spans="1:4">
      <c r="A97">
        <v>17</v>
      </c>
      <c r="B97" t="s">
        <v>437</v>
      </c>
      <c r="C97" t="s">
        <v>200</v>
      </c>
      <c r="D97">
        <v>12.5</v>
      </c>
    </row>
    <row r="98" spans="1:4">
      <c r="A98">
        <v>18</v>
      </c>
      <c r="B98" t="s">
        <v>438</v>
      </c>
      <c r="C98" t="s">
        <v>202</v>
      </c>
      <c r="D98">
        <v>12.5</v>
      </c>
    </row>
    <row r="99" spans="1:4">
      <c r="A99">
        <v>19</v>
      </c>
      <c r="B99" t="s">
        <v>504</v>
      </c>
      <c r="C99" t="s">
        <v>204</v>
      </c>
      <c r="D99">
        <v>8</v>
      </c>
    </row>
    <row r="100" spans="1:4">
      <c r="A100">
        <v>20</v>
      </c>
      <c r="B100" t="s">
        <v>565</v>
      </c>
      <c r="C100" t="s">
        <v>206</v>
      </c>
      <c r="D100">
        <v>16</v>
      </c>
    </row>
    <row r="101" spans="1:4">
      <c r="A101">
        <v>21</v>
      </c>
      <c r="B101" t="s">
        <v>441</v>
      </c>
      <c r="C101" t="s">
        <v>208</v>
      </c>
      <c r="D101">
        <v>13</v>
      </c>
    </row>
    <row r="102" spans="1:4">
      <c r="A102">
        <v>22</v>
      </c>
      <c r="B102" t="s">
        <v>505</v>
      </c>
      <c r="C102" t="s">
        <v>210</v>
      </c>
      <c r="D102">
        <v>4</v>
      </c>
    </row>
    <row r="103" spans="1:4">
      <c r="A103">
        <v>23</v>
      </c>
      <c r="B103" t="s">
        <v>506</v>
      </c>
      <c r="C103" t="s">
        <v>212</v>
      </c>
      <c r="D103">
        <v>8</v>
      </c>
    </row>
    <row r="104" spans="1:4">
      <c r="A104">
        <v>24</v>
      </c>
      <c r="B104" t="s">
        <v>444</v>
      </c>
      <c r="C104" t="s">
        <v>214</v>
      </c>
      <c r="D104">
        <v>16</v>
      </c>
    </row>
    <row r="105" spans="1:4">
      <c r="A105">
        <v>25</v>
      </c>
      <c r="B105" t="s">
        <v>445</v>
      </c>
      <c r="C105" t="s">
        <v>217</v>
      </c>
      <c r="D105">
        <v>15</v>
      </c>
    </row>
    <row r="106" spans="1:4">
      <c r="A106">
        <v>26</v>
      </c>
      <c r="B106" t="s">
        <v>507</v>
      </c>
      <c r="C106" t="s">
        <v>221</v>
      </c>
      <c r="D106">
        <v>11</v>
      </c>
    </row>
    <row r="107" spans="1:4">
      <c r="A107">
        <v>27</v>
      </c>
      <c r="B107" t="s">
        <v>447</v>
      </c>
      <c r="C107" t="s">
        <v>223</v>
      </c>
      <c r="D107">
        <v>14</v>
      </c>
    </row>
    <row r="108" spans="1:4">
      <c r="A108">
        <v>28</v>
      </c>
      <c r="B108" t="s">
        <v>448</v>
      </c>
      <c r="C108" t="s">
        <v>225</v>
      </c>
      <c r="D108">
        <v>16</v>
      </c>
    </row>
    <row r="109" spans="1:4">
      <c r="A109">
        <v>29</v>
      </c>
      <c r="B109" t="s">
        <v>449</v>
      </c>
      <c r="C109" t="s">
        <v>227</v>
      </c>
      <c r="D109">
        <v>3</v>
      </c>
    </row>
    <row r="110" spans="1:4">
      <c r="A110">
        <v>30</v>
      </c>
      <c r="B110" t="s">
        <v>450</v>
      </c>
      <c r="C110" t="s">
        <v>229</v>
      </c>
      <c r="D110">
        <v>9.5</v>
      </c>
    </row>
    <row r="111" spans="1:4">
      <c r="A111">
        <v>31</v>
      </c>
      <c r="B111" t="s">
        <v>451</v>
      </c>
      <c r="C111" t="s">
        <v>231</v>
      </c>
      <c r="D111">
        <v>5.5</v>
      </c>
    </row>
    <row r="112" spans="1:4">
      <c r="A112">
        <v>32</v>
      </c>
      <c r="B112" t="s">
        <v>452</v>
      </c>
      <c r="C112" t="s">
        <v>233</v>
      </c>
      <c r="D112">
        <v>10</v>
      </c>
    </row>
    <row r="113" spans="1:4">
      <c r="A113">
        <v>33</v>
      </c>
      <c r="B113" t="s">
        <v>453</v>
      </c>
      <c r="C113" t="s">
        <v>235</v>
      </c>
      <c r="D113">
        <v>10</v>
      </c>
    </row>
    <row r="114" spans="1:4">
      <c r="A114">
        <v>34</v>
      </c>
      <c r="B114" t="s">
        <v>454</v>
      </c>
      <c r="C114" t="s">
        <v>237</v>
      </c>
      <c r="D114">
        <v>11.5</v>
      </c>
    </row>
    <row r="115" spans="1:4">
      <c r="A115">
        <v>35</v>
      </c>
      <c r="B115" t="s">
        <v>455</v>
      </c>
      <c r="C115" t="s">
        <v>239</v>
      </c>
      <c r="D115">
        <v>13</v>
      </c>
    </row>
    <row r="116" spans="1:4">
      <c r="A116">
        <v>36</v>
      </c>
      <c r="B116" t="s">
        <v>456</v>
      </c>
      <c r="C116" t="s">
        <v>241</v>
      </c>
      <c r="D116">
        <v>19.5</v>
      </c>
    </row>
    <row r="117" spans="1:4">
      <c r="A117">
        <v>37</v>
      </c>
      <c r="B117" t="s">
        <v>457</v>
      </c>
      <c r="C117" t="s">
        <v>243</v>
      </c>
      <c r="D117">
        <v>3</v>
      </c>
    </row>
    <row r="118" spans="1:4">
      <c r="A118">
        <v>38</v>
      </c>
      <c r="B118" t="s">
        <v>458</v>
      </c>
      <c r="C118" t="s">
        <v>247</v>
      </c>
      <c r="D118">
        <v>10</v>
      </c>
    </row>
    <row r="119" spans="1:4">
      <c r="A119">
        <v>39</v>
      </c>
      <c r="B119" t="s">
        <v>459</v>
      </c>
      <c r="C119" t="s">
        <v>249</v>
      </c>
      <c r="D119">
        <v>1</v>
      </c>
    </row>
    <row r="120" spans="1:4">
      <c r="A120">
        <v>40</v>
      </c>
      <c r="B120" t="s">
        <v>460</v>
      </c>
      <c r="C120" t="s">
        <v>251</v>
      </c>
      <c r="D120">
        <v>11</v>
      </c>
    </row>
    <row r="121" spans="1:4">
      <c r="A121">
        <v>41</v>
      </c>
      <c r="B121" t="s">
        <v>461</v>
      </c>
      <c r="C121" t="s">
        <v>253</v>
      </c>
      <c r="D121">
        <v>16</v>
      </c>
    </row>
    <row r="122" spans="1:4">
      <c r="A122">
        <v>42</v>
      </c>
      <c r="B122" t="s">
        <v>462</v>
      </c>
      <c r="C122" t="s">
        <v>255</v>
      </c>
      <c r="D122">
        <v>16</v>
      </c>
    </row>
    <row r="123" spans="1:4">
      <c r="A123">
        <v>43</v>
      </c>
      <c r="B123" t="s">
        <v>463</v>
      </c>
      <c r="C123" t="s">
        <v>257</v>
      </c>
      <c r="D123">
        <v>11</v>
      </c>
    </row>
    <row r="124" spans="1:4">
      <c r="A124">
        <v>44</v>
      </c>
      <c r="B124" t="s">
        <v>464</v>
      </c>
      <c r="C124" t="s">
        <v>261</v>
      </c>
      <c r="D124">
        <v>2</v>
      </c>
    </row>
    <row r="125" spans="1:4">
      <c r="A125">
        <v>45</v>
      </c>
      <c r="B125" t="s">
        <v>465</v>
      </c>
      <c r="C125" t="s">
        <v>263</v>
      </c>
      <c r="D125">
        <v>8</v>
      </c>
    </row>
    <row r="126" spans="1:4">
      <c r="A126">
        <v>46</v>
      </c>
      <c r="B126" t="s">
        <v>466</v>
      </c>
      <c r="C126" t="s">
        <v>265</v>
      </c>
      <c r="D126">
        <v>7</v>
      </c>
    </row>
    <row r="127" spans="1:4">
      <c r="A127">
        <v>47</v>
      </c>
      <c r="B127" t="s">
        <v>467</v>
      </c>
      <c r="C127" t="s">
        <v>267</v>
      </c>
      <c r="D127">
        <v>13</v>
      </c>
    </row>
    <row r="128" spans="1:4">
      <c r="A128">
        <v>48</v>
      </c>
      <c r="B128" t="s">
        <v>468</v>
      </c>
      <c r="C128" t="s">
        <v>269</v>
      </c>
      <c r="D128">
        <v>11</v>
      </c>
    </row>
    <row r="129" spans="1:4">
      <c r="A129">
        <v>49</v>
      </c>
      <c r="B129" t="s">
        <v>469</v>
      </c>
      <c r="C129" t="s">
        <v>273</v>
      </c>
      <c r="D129">
        <v>7</v>
      </c>
    </row>
    <row r="130" spans="1:4">
      <c r="A130">
        <v>50</v>
      </c>
      <c r="B130" t="s">
        <v>470</v>
      </c>
      <c r="C130" t="s">
        <v>277</v>
      </c>
      <c r="D130">
        <v>11.5</v>
      </c>
    </row>
    <row r="131" spans="1:4">
      <c r="A131">
        <v>51</v>
      </c>
      <c r="B131" t="s">
        <v>471</v>
      </c>
      <c r="C131" t="s">
        <v>279</v>
      </c>
      <c r="D131">
        <v>11.5</v>
      </c>
    </row>
    <row r="132" spans="1:4">
      <c r="A132">
        <v>52</v>
      </c>
      <c r="B132" t="s">
        <v>472</v>
      </c>
      <c r="C132" t="s">
        <v>281</v>
      </c>
      <c r="D132">
        <v>1.5</v>
      </c>
    </row>
    <row r="133" spans="1:4">
      <c r="A133">
        <v>53</v>
      </c>
      <c r="B133" t="s">
        <v>473</v>
      </c>
      <c r="C133" t="s">
        <v>283</v>
      </c>
      <c r="D133">
        <v>11</v>
      </c>
    </row>
    <row r="134" spans="1:4">
      <c r="A134">
        <v>54</v>
      </c>
      <c r="B134" t="s">
        <v>508</v>
      </c>
      <c r="C134" t="s">
        <v>287</v>
      </c>
      <c r="D134">
        <v>7</v>
      </c>
    </row>
    <row r="135" spans="1:4">
      <c r="A135">
        <v>55</v>
      </c>
      <c r="B135" t="s">
        <v>475</v>
      </c>
      <c r="C135" t="s">
        <v>289</v>
      </c>
      <c r="D135">
        <v>7</v>
      </c>
    </row>
    <row r="136" spans="1:4">
      <c r="A136">
        <v>56</v>
      </c>
      <c r="B136" t="s">
        <v>509</v>
      </c>
      <c r="C136" t="s">
        <v>291</v>
      </c>
      <c r="D136">
        <v>9</v>
      </c>
    </row>
    <row r="137" spans="1:4">
      <c r="A137">
        <v>57</v>
      </c>
      <c r="B137" t="s">
        <v>510</v>
      </c>
      <c r="C137" t="s">
        <v>293</v>
      </c>
      <c r="D137">
        <v>12</v>
      </c>
    </row>
    <row r="138" spans="1:4">
      <c r="A138">
        <v>58</v>
      </c>
      <c r="B138" t="s">
        <v>478</v>
      </c>
      <c r="C138" t="s">
        <v>295</v>
      </c>
      <c r="D138">
        <v>8.5</v>
      </c>
    </row>
    <row r="139" spans="1:4">
      <c r="A139">
        <v>59</v>
      </c>
      <c r="B139" t="s">
        <v>479</v>
      </c>
      <c r="C139" t="s">
        <v>297</v>
      </c>
      <c r="D139">
        <v>4</v>
      </c>
    </row>
    <row r="140" spans="1:4">
      <c r="A140">
        <v>60</v>
      </c>
      <c r="B140" t="s">
        <v>480</v>
      </c>
      <c r="C140" t="s">
        <v>299</v>
      </c>
      <c r="D140">
        <v>3</v>
      </c>
    </row>
    <row r="141" spans="1:4">
      <c r="A141">
        <v>61</v>
      </c>
      <c r="B141" t="s">
        <v>511</v>
      </c>
      <c r="C141" t="s">
        <v>301</v>
      </c>
      <c r="D141">
        <v>10.5</v>
      </c>
    </row>
    <row r="142" spans="1:4">
      <c r="A142">
        <v>62</v>
      </c>
      <c r="B142" t="s">
        <v>482</v>
      </c>
      <c r="C142" t="s">
        <v>303</v>
      </c>
      <c r="D142">
        <v>12</v>
      </c>
    </row>
    <row r="143" spans="1:4">
      <c r="A143">
        <v>63</v>
      </c>
      <c r="B143" t="s">
        <v>483</v>
      </c>
      <c r="C143" t="s">
        <v>305</v>
      </c>
      <c r="D143">
        <v>11</v>
      </c>
    </row>
    <row r="144" spans="1:4">
      <c r="A144">
        <v>64</v>
      </c>
      <c r="B144" t="s">
        <v>484</v>
      </c>
      <c r="C144" t="s">
        <v>309</v>
      </c>
      <c r="D144">
        <v>8.5</v>
      </c>
    </row>
    <row r="145" spans="1:4">
      <c r="A145">
        <v>65</v>
      </c>
      <c r="B145" t="s">
        <v>485</v>
      </c>
      <c r="C145" t="s">
        <v>311</v>
      </c>
      <c r="D145">
        <v>19</v>
      </c>
    </row>
    <row r="146" spans="1:4">
      <c r="A146">
        <v>66</v>
      </c>
      <c r="B146" t="s">
        <v>486</v>
      </c>
      <c r="C146" t="s">
        <v>313</v>
      </c>
      <c r="D146">
        <v>3</v>
      </c>
    </row>
    <row r="147" spans="1:4">
      <c r="A147">
        <v>67</v>
      </c>
      <c r="B147" t="s">
        <v>487</v>
      </c>
      <c r="C147" t="s">
        <v>315</v>
      </c>
      <c r="D147">
        <v>17</v>
      </c>
    </row>
    <row r="148" spans="1:4">
      <c r="A148">
        <v>68</v>
      </c>
      <c r="B148" t="s">
        <v>512</v>
      </c>
      <c r="C148" t="s">
        <v>318</v>
      </c>
      <c r="D148">
        <v>3</v>
      </c>
    </row>
    <row r="149" spans="1:4">
      <c r="A149">
        <v>69</v>
      </c>
      <c r="B149" t="s">
        <v>489</v>
      </c>
      <c r="C149" t="s">
        <v>320</v>
      </c>
      <c r="D149">
        <v>6</v>
      </c>
    </row>
    <row r="150" spans="1:4">
      <c r="A150">
        <v>70</v>
      </c>
      <c r="B150" t="s">
        <v>490</v>
      </c>
      <c r="C150" t="s">
        <v>322</v>
      </c>
      <c r="D150">
        <v>15</v>
      </c>
    </row>
    <row r="151" spans="1:4">
      <c r="A151">
        <v>71</v>
      </c>
      <c r="B151" t="s">
        <v>491</v>
      </c>
      <c r="C151" t="s">
        <v>324</v>
      </c>
      <c r="D151">
        <v>9</v>
      </c>
    </row>
    <row r="152" spans="1:4">
      <c r="A152">
        <v>72</v>
      </c>
      <c r="B152" t="s">
        <v>492</v>
      </c>
      <c r="C152" t="s">
        <v>326</v>
      </c>
      <c r="D152">
        <v>12</v>
      </c>
    </row>
    <row r="153" spans="1:4">
      <c r="A153">
        <v>73</v>
      </c>
      <c r="B153" t="s">
        <v>493</v>
      </c>
      <c r="C153" t="s">
        <v>275</v>
      </c>
      <c r="D153">
        <v>1.5</v>
      </c>
    </row>
    <row r="154" spans="1:4">
      <c r="A154">
        <v>74</v>
      </c>
      <c r="B154" t="s">
        <v>494</v>
      </c>
      <c r="C154" t="s">
        <v>259</v>
      </c>
      <c r="D154">
        <v>11.5</v>
      </c>
    </row>
    <row r="155" spans="1:4">
      <c r="A155">
        <v>75</v>
      </c>
      <c r="B155" t="s">
        <v>495</v>
      </c>
      <c r="C155" t="s">
        <v>245</v>
      </c>
      <c r="D155">
        <v>14</v>
      </c>
    </row>
    <row r="156" spans="1:4">
      <c r="A156">
        <v>76</v>
      </c>
      <c r="B156" t="s">
        <v>496</v>
      </c>
      <c r="C156" t="s">
        <v>285</v>
      </c>
      <c r="D156">
        <v>5</v>
      </c>
    </row>
    <row r="157" spans="1:4">
      <c r="A157">
        <v>77</v>
      </c>
      <c r="B157" t="s">
        <v>497</v>
      </c>
      <c r="C157" t="s">
        <v>219</v>
      </c>
      <c r="D157">
        <v>14</v>
      </c>
    </row>
    <row r="158" spans="1:4">
      <c r="A158">
        <v>78</v>
      </c>
      <c r="B158" t="s">
        <v>498</v>
      </c>
      <c r="C158" t="s">
        <v>271</v>
      </c>
      <c r="D158">
        <v>2.5</v>
      </c>
    </row>
    <row r="159" spans="1:4">
      <c r="A159">
        <v>79</v>
      </c>
      <c r="B159" t="s">
        <v>499</v>
      </c>
      <c r="C159" t="s">
        <v>307</v>
      </c>
      <c r="D159">
        <v>16</v>
      </c>
    </row>
    <row r="160" spans="1:4">
      <c r="A160">
        <v>50</v>
      </c>
      <c r="B160" t="s">
        <v>470</v>
      </c>
      <c r="C160" t="s">
        <v>277</v>
      </c>
      <c r="D160">
        <v>11.5</v>
      </c>
    </row>
    <row r="161" spans="1:4">
      <c r="A161">
        <v>51</v>
      </c>
      <c r="B161" t="s">
        <v>471</v>
      </c>
      <c r="C161" t="s">
        <v>279</v>
      </c>
      <c r="D161">
        <v>11.5</v>
      </c>
    </row>
    <row r="162" spans="1:4">
      <c r="A162">
        <v>52</v>
      </c>
      <c r="B162" t="s">
        <v>472</v>
      </c>
      <c r="C162" t="s">
        <v>281</v>
      </c>
      <c r="D162">
        <v>1.5</v>
      </c>
    </row>
    <row r="163" spans="1:4">
      <c r="A163">
        <v>53</v>
      </c>
      <c r="B163" t="s">
        <v>473</v>
      </c>
      <c r="C163" t="s">
        <v>283</v>
      </c>
      <c r="D163">
        <v>11</v>
      </c>
    </row>
    <row r="164" spans="1:4">
      <c r="A164">
        <v>54</v>
      </c>
      <c r="B164" t="s">
        <v>508</v>
      </c>
      <c r="C164" t="s">
        <v>287</v>
      </c>
      <c r="D164">
        <v>7</v>
      </c>
    </row>
    <row r="165" spans="1:4">
      <c r="A165">
        <v>55</v>
      </c>
      <c r="B165" t="s">
        <v>475</v>
      </c>
      <c r="C165" t="s">
        <v>289</v>
      </c>
      <c r="D165">
        <v>7</v>
      </c>
    </row>
    <row r="166" spans="1:4">
      <c r="A166">
        <v>56</v>
      </c>
      <c r="B166" t="s">
        <v>509</v>
      </c>
      <c r="C166" t="s">
        <v>291</v>
      </c>
      <c r="D166">
        <v>9</v>
      </c>
    </row>
    <row r="167" spans="1:4">
      <c r="A167">
        <v>57</v>
      </c>
      <c r="B167" t="s">
        <v>510</v>
      </c>
      <c r="C167" t="s">
        <v>293</v>
      </c>
      <c r="D167">
        <v>12</v>
      </c>
    </row>
    <row r="168" spans="1:4">
      <c r="A168">
        <v>58</v>
      </c>
      <c r="B168" t="s">
        <v>478</v>
      </c>
      <c r="C168" t="s">
        <v>295</v>
      </c>
      <c r="D168">
        <v>8.5</v>
      </c>
    </row>
    <row r="169" spans="1:4">
      <c r="A169">
        <v>59</v>
      </c>
      <c r="B169" t="s">
        <v>479</v>
      </c>
      <c r="C169" t="s">
        <v>297</v>
      </c>
      <c r="D169">
        <v>4</v>
      </c>
    </row>
    <row r="170" spans="1:4">
      <c r="A170">
        <v>60</v>
      </c>
      <c r="B170" t="s">
        <v>480</v>
      </c>
      <c r="C170" t="s">
        <v>299</v>
      </c>
      <c r="D170">
        <v>3</v>
      </c>
    </row>
    <row r="171" spans="1:4">
      <c r="A171">
        <v>61</v>
      </c>
      <c r="B171" t="s">
        <v>511</v>
      </c>
      <c r="C171" t="s">
        <v>301</v>
      </c>
      <c r="D171">
        <v>10.5</v>
      </c>
    </row>
    <row r="172" spans="1:4">
      <c r="A172">
        <v>62</v>
      </c>
      <c r="B172" t="s">
        <v>482</v>
      </c>
      <c r="C172" t="s">
        <v>303</v>
      </c>
      <c r="D172">
        <v>12</v>
      </c>
    </row>
    <row r="173" spans="1:4">
      <c r="A173">
        <v>63</v>
      </c>
      <c r="B173" t="s">
        <v>483</v>
      </c>
      <c r="C173" t="s">
        <v>305</v>
      </c>
      <c r="D173">
        <v>11</v>
      </c>
    </row>
    <row r="174" spans="1:4">
      <c r="A174">
        <v>64</v>
      </c>
      <c r="B174" t="s">
        <v>484</v>
      </c>
      <c r="C174" t="s">
        <v>309</v>
      </c>
      <c r="D174">
        <v>8.5</v>
      </c>
    </row>
    <row r="175" spans="1:4">
      <c r="A175">
        <v>65</v>
      </c>
      <c r="B175" t="s">
        <v>485</v>
      </c>
      <c r="C175" t="s">
        <v>311</v>
      </c>
      <c r="D175">
        <v>19</v>
      </c>
    </row>
    <row r="176" spans="1:4">
      <c r="A176">
        <v>66</v>
      </c>
      <c r="B176" t="s">
        <v>486</v>
      </c>
      <c r="C176" t="s">
        <v>313</v>
      </c>
      <c r="D176">
        <v>3</v>
      </c>
    </row>
    <row r="177" spans="1:4">
      <c r="A177">
        <v>67</v>
      </c>
      <c r="B177" t="s">
        <v>487</v>
      </c>
      <c r="C177" t="s">
        <v>315</v>
      </c>
      <c r="D177">
        <v>17</v>
      </c>
    </row>
    <row r="178" spans="1:4">
      <c r="A178">
        <v>68</v>
      </c>
      <c r="B178" t="s">
        <v>512</v>
      </c>
      <c r="C178" t="s">
        <v>318</v>
      </c>
      <c r="D178">
        <v>3</v>
      </c>
    </row>
    <row r="179" spans="1:4">
      <c r="A179">
        <v>69</v>
      </c>
      <c r="B179" t="s">
        <v>489</v>
      </c>
      <c r="C179" t="s">
        <v>320</v>
      </c>
      <c r="D179">
        <v>6</v>
      </c>
    </row>
    <row r="180" spans="1:4">
      <c r="A180">
        <v>70</v>
      </c>
      <c r="B180" t="s">
        <v>490</v>
      </c>
      <c r="C180" t="s">
        <v>322</v>
      </c>
      <c r="D180">
        <v>15</v>
      </c>
    </row>
    <row r="181" spans="1:4">
      <c r="A181">
        <v>71</v>
      </c>
      <c r="B181" t="s">
        <v>491</v>
      </c>
      <c r="C181" t="s">
        <v>324</v>
      </c>
      <c r="D181">
        <v>9</v>
      </c>
    </row>
    <row r="182" spans="1:4">
      <c r="A182">
        <v>72</v>
      </c>
      <c r="B182" t="s">
        <v>492</v>
      </c>
      <c r="C182" t="s">
        <v>326</v>
      </c>
      <c r="D182">
        <v>12</v>
      </c>
    </row>
    <row r="183" spans="1:4">
      <c r="A183">
        <v>73</v>
      </c>
      <c r="B183" t="s">
        <v>493</v>
      </c>
      <c r="C183" t="s">
        <v>275</v>
      </c>
      <c r="D183">
        <v>1.5</v>
      </c>
    </row>
    <row r="184" spans="1:4">
      <c r="A184">
        <v>74</v>
      </c>
      <c r="B184" t="s">
        <v>494</v>
      </c>
      <c r="C184" t="s">
        <v>259</v>
      </c>
      <c r="D184">
        <v>11.5</v>
      </c>
    </row>
    <row r="185" spans="1:4">
      <c r="A185">
        <v>75</v>
      </c>
      <c r="B185" t="s">
        <v>495</v>
      </c>
      <c r="C185" t="s">
        <v>245</v>
      </c>
      <c r="D185">
        <v>14</v>
      </c>
    </row>
    <row r="186" spans="1:4">
      <c r="A186">
        <v>76</v>
      </c>
      <c r="B186" t="s">
        <v>496</v>
      </c>
      <c r="C186" t="s">
        <v>285</v>
      </c>
      <c r="D186">
        <v>5</v>
      </c>
    </row>
    <row r="187" spans="1:4">
      <c r="A187">
        <v>77</v>
      </c>
      <c r="B187" t="s">
        <v>497</v>
      </c>
      <c r="C187" t="s">
        <v>219</v>
      </c>
      <c r="D187">
        <v>14</v>
      </c>
    </row>
    <row r="188" spans="1:4">
      <c r="A188">
        <v>78</v>
      </c>
      <c r="B188" t="s">
        <v>498</v>
      </c>
      <c r="C188" t="s">
        <v>271</v>
      </c>
      <c r="D188">
        <v>2.5</v>
      </c>
    </row>
    <row r="189" spans="1:4">
      <c r="A189">
        <v>79</v>
      </c>
      <c r="B189" t="s">
        <v>499</v>
      </c>
      <c r="C189" t="s">
        <v>307</v>
      </c>
      <c r="D189">
        <v>16</v>
      </c>
    </row>
    <row r="190" spans="1:4">
      <c r="A190">
        <v>1</v>
      </c>
      <c r="B190" t="s">
        <v>420</v>
      </c>
      <c r="C190" t="s">
        <v>170</v>
      </c>
      <c r="D190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DC3D-BD5A-400D-95DE-2C42C7D6E890}">
  <dimension ref="A1:O162"/>
  <sheetViews>
    <sheetView workbookViewId="0">
      <selection activeCell="B89" sqref="B89"/>
    </sheetView>
  </sheetViews>
  <sheetFormatPr defaultRowHeight="14.5"/>
  <cols>
    <col min="2" max="2" width="32.08984375" customWidth="1"/>
    <col min="3" max="3" width="16.90625" customWidth="1"/>
    <col min="4" max="4" width="14" customWidth="1"/>
    <col min="5" max="5" width="12" customWidth="1"/>
    <col min="9" max="9" width="11.6328125" customWidth="1"/>
  </cols>
  <sheetData>
    <row r="1" spans="1:15" ht="20" thickBot="1">
      <c r="A1" s="24" t="s">
        <v>164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15" thickTop="1"/>
    <row r="3" spans="1:15" ht="15" thickBot="1">
      <c r="A3" s="1" t="s">
        <v>160</v>
      </c>
      <c r="B3" s="1" t="s">
        <v>161</v>
      </c>
      <c r="C3" s="1" t="s">
        <v>162</v>
      </c>
      <c r="D3" s="1" t="s">
        <v>165</v>
      </c>
      <c r="E3" s="2" t="s">
        <v>166</v>
      </c>
      <c r="F3" s="2" t="s">
        <v>516</v>
      </c>
      <c r="G3" s="2" t="s">
        <v>514</v>
      </c>
    </row>
    <row r="4" spans="1:15">
      <c r="A4">
        <v>1</v>
      </c>
      <c r="B4" t="s">
        <v>0</v>
      </c>
      <c r="C4" t="s">
        <v>1</v>
      </c>
      <c r="D4">
        <v>12.5</v>
      </c>
      <c r="E4">
        <v>6.25</v>
      </c>
    </row>
    <row r="5" spans="1:15">
      <c r="A5">
        <v>2</v>
      </c>
      <c r="B5" t="s">
        <v>2</v>
      </c>
      <c r="C5" t="s">
        <v>3</v>
      </c>
      <c r="D5">
        <v>17.5</v>
      </c>
      <c r="E5">
        <v>5.25</v>
      </c>
    </row>
    <row r="6" spans="1:15">
      <c r="A6">
        <v>3</v>
      </c>
      <c r="B6" t="s">
        <v>4</v>
      </c>
      <c r="C6" t="s">
        <v>5</v>
      </c>
      <c r="D6">
        <v>17.5</v>
      </c>
      <c r="E6">
        <v>7.5</v>
      </c>
    </row>
    <row r="7" spans="1:15">
      <c r="A7">
        <v>4</v>
      </c>
      <c r="B7" t="s">
        <v>6</v>
      </c>
      <c r="C7" t="s">
        <v>7</v>
      </c>
      <c r="D7">
        <v>16</v>
      </c>
      <c r="E7">
        <v>5</v>
      </c>
    </row>
    <row r="8" spans="1:15">
      <c r="A8">
        <v>5</v>
      </c>
      <c r="B8" t="s">
        <v>8</v>
      </c>
      <c r="C8" t="s">
        <v>9</v>
      </c>
      <c r="D8">
        <v>16.5</v>
      </c>
      <c r="E8">
        <v>11.25</v>
      </c>
    </row>
    <row r="9" spans="1:15">
      <c r="A9">
        <v>6</v>
      </c>
      <c r="B9" t="s">
        <v>10</v>
      </c>
      <c r="C9" t="s">
        <v>11</v>
      </c>
      <c r="D9">
        <v>17.5</v>
      </c>
      <c r="E9">
        <v>8.25</v>
      </c>
    </row>
    <row r="10" spans="1:15">
      <c r="A10">
        <v>7</v>
      </c>
      <c r="B10" t="s">
        <v>12</v>
      </c>
      <c r="C10" t="s">
        <v>13</v>
      </c>
      <c r="D10">
        <v>10</v>
      </c>
      <c r="E10">
        <v>3.75</v>
      </c>
    </row>
    <row r="11" spans="1:15">
      <c r="A11">
        <v>8</v>
      </c>
      <c r="B11" t="s">
        <v>14</v>
      </c>
      <c r="C11" t="s">
        <v>15</v>
      </c>
      <c r="D11">
        <v>19</v>
      </c>
      <c r="E11">
        <v>8.75</v>
      </c>
    </row>
    <row r="12" spans="1:15">
      <c r="A12">
        <v>9</v>
      </c>
      <c r="B12" t="s">
        <v>16</v>
      </c>
      <c r="C12" t="s">
        <v>17</v>
      </c>
      <c r="D12">
        <v>19</v>
      </c>
      <c r="E12">
        <v>6.25</v>
      </c>
    </row>
    <row r="13" spans="1:15">
      <c r="A13">
        <v>10</v>
      </c>
      <c r="B13" t="s">
        <v>18</v>
      </c>
      <c r="C13" t="s">
        <v>19</v>
      </c>
      <c r="D13">
        <v>20</v>
      </c>
      <c r="E13">
        <v>12.5</v>
      </c>
    </row>
    <row r="14" spans="1:15">
      <c r="A14">
        <v>11</v>
      </c>
      <c r="B14" t="s">
        <v>20</v>
      </c>
      <c r="C14" t="s">
        <v>21</v>
      </c>
      <c r="D14">
        <v>20</v>
      </c>
      <c r="E14">
        <v>7</v>
      </c>
    </row>
    <row r="15" spans="1:15">
      <c r="A15">
        <v>12</v>
      </c>
      <c r="B15" t="s">
        <v>22</v>
      </c>
      <c r="C15" t="s">
        <v>23</v>
      </c>
      <c r="D15">
        <v>20</v>
      </c>
      <c r="E15">
        <v>9.25</v>
      </c>
    </row>
    <row r="16" spans="1:15">
      <c r="A16">
        <v>13</v>
      </c>
      <c r="B16" t="s">
        <v>24</v>
      </c>
      <c r="C16" t="s">
        <v>25</v>
      </c>
      <c r="D16">
        <v>13</v>
      </c>
      <c r="E16">
        <v>3</v>
      </c>
    </row>
    <row r="17" spans="1:5">
      <c r="A17">
        <v>14</v>
      </c>
      <c r="B17" t="s">
        <v>26</v>
      </c>
      <c r="C17" t="s">
        <v>27</v>
      </c>
      <c r="D17">
        <v>15.5</v>
      </c>
      <c r="E17">
        <v>8.75</v>
      </c>
    </row>
    <row r="18" spans="1:5">
      <c r="A18">
        <v>15</v>
      </c>
      <c r="B18" t="s">
        <v>28</v>
      </c>
      <c r="C18" t="s">
        <v>29</v>
      </c>
      <c r="D18">
        <v>16.5</v>
      </c>
      <c r="E18">
        <v>9</v>
      </c>
    </row>
    <row r="19" spans="1:5">
      <c r="A19">
        <v>16</v>
      </c>
      <c r="B19" t="s">
        <v>30</v>
      </c>
      <c r="C19" t="s">
        <v>31</v>
      </c>
      <c r="D19">
        <v>16</v>
      </c>
      <c r="E19">
        <v>7.5</v>
      </c>
    </row>
    <row r="20" spans="1:5">
      <c r="A20">
        <v>17</v>
      </c>
      <c r="B20" t="s">
        <v>32</v>
      </c>
      <c r="C20" t="s">
        <v>33</v>
      </c>
      <c r="D20">
        <v>15</v>
      </c>
      <c r="E20">
        <v>3.5</v>
      </c>
    </row>
    <row r="21" spans="1:5">
      <c r="A21">
        <v>18</v>
      </c>
      <c r="B21" t="s">
        <v>34</v>
      </c>
      <c r="C21" t="s">
        <v>35</v>
      </c>
      <c r="D21">
        <v>16</v>
      </c>
      <c r="E21">
        <v>7.75</v>
      </c>
    </row>
    <row r="22" spans="1:5">
      <c r="A22">
        <v>19</v>
      </c>
      <c r="B22" t="s">
        <v>36</v>
      </c>
      <c r="C22" t="s">
        <v>37</v>
      </c>
      <c r="D22">
        <v>16.5</v>
      </c>
      <c r="E22">
        <v>10.25</v>
      </c>
    </row>
    <row r="23" spans="1:5">
      <c r="A23">
        <v>20</v>
      </c>
      <c r="B23" t="s">
        <v>38</v>
      </c>
      <c r="C23" t="s">
        <v>39</v>
      </c>
      <c r="D23">
        <v>15</v>
      </c>
      <c r="E23">
        <v>4.75</v>
      </c>
    </row>
    <row r="24" spans="1:5">
      <c r="A24">
        <v>21</v>
      </c>
      <c r="B24" t="s">
        <v>40</v>
      </c>
      <c r="C24" t="s">
        <v>41</v>
      </c>
      <c r="D24">
        <v>16</v>
      </c>
      <c r="E24">
        <v>9</v>
      </c>
    </row>
    <row r="25" spans="1:5">
      <c r="A25">
        <v>22</v>
      </c>
      <c r="B25" t="s">
        <v>42</v>
      </c>
      <c r="C25" t="s">
        <v>43</v>
      </c>
      <c r="D25">
        <v>20</v>
      </c>
      <c r="E25">
        <v>5.5</v>
      </c>
    </row>
    <row r="26" spans="1:5">
      <c r="A26">
        <v>23</v>
      </c>
      <c r="B26" t="s">
        <v>44</v>
      </c>
      <c r="C26" t="s">
        <v>45</v>
      </c>
      <c r="D26">
        <v>16.5</v>
      </c>
      <c r="E26">
        <v>3.5</v>
      </c>
    </row>
    <row r="27" spans="1:5">
      <c r="A27">
        <v>24</v>
      </c>
      <c r="B27" t="s">
        <v>46</v>
      </c>
      <c r="C27" t="s">
        <v>47</v>
      </c>
      <c r="D27">
        <v>16.5</v>
      </c>
      <c r="E27">
        <v>7.5</v>
      </c>
    </row>
    <row r="28" spans="1:5">
      <c r="A28">
        <v>25</v>
      </c>
      <c r="B28" t="s">
        <v>48</v>
      </c>
      <c r="C28" t="s">
        <v>49</v>
      </c>
      <c r="D28">
        <v>20</v>
      </c>
      <c r="E28">
        <v>8.75</v>
      </c>
    </row>
    <row r="29" spans="1:5">
      <c r="A29">
        <v>26</v>
      </c>
      <c r="B29" t="s">
        <v>50</v>
      </c>
      <c r="C29" t="s">
        <v>51</v>
      </c>
      <c r="D29">
        <v>19</v>
      </c>
      <c r="E29">
        <v>8.5</v>
      </c>
    </row>
    <row r="30" spans="1:5">
      <c r="A30">
        <v>27</v>
      </c>
      <c r="B30" t="s">
        <v>52</v>
      </c>
      <c r="C30" t="s">
        <v>53</v>
      </c>
      <c r="D30">
        <v>15.5</v>
      </c>
      <c r="E30">
        <v>6.25</v>
      </c>
    </row>
    <row r="31" spans="1:5">
      <c r="A31">
        <v>28</v>
      </c>
      <c r="B31" t="s">
        <v>54</v>
      </c>
      <c r="C31" t="s">
        <v>55</v>
      </c>
      <c r="D31">
        <v>20</v>
      </c>
      <c r="E31">
        <v>8.5</v>
      </c>
    </row>
    <row r="32" spans="1:5">
      <c r="A32">
        <v>29</v>
      </c>
      <c r="B32" t="s">
        <v>56</v>
      </c>
      <c r="C32" t="s">
        <v>57</v>
      </c>
      <c r="D32">
        <v>16</v>
      </c>
      <c r="E32">
        <v>6.25</v>
      </c>
    </row>
    <row r="33" spans="1:5">
      <c r="A33">
        <v>30</v>
      </c>
      <c r="B33" t="s">
        <v>58</v>
      </c>
      <c r="C33" t="s">
        <v>59</v>
      </c>
      <c r="D33">
        <v>17.5</v>
      </c>
      <c r="E33">
        <v>5.75</v>
      </c>
    </row>
    <row r="34" spans="1:5">
      <c r="A34">
        <v>31</v>
      </c>
      <c r="B34" t="s">
        <v>60</v>
      </c>
      <c r="C34" t="s">
        <v>61</v>
      </c>
      <c r="D34">
        <v>14.5</v>
      </c>
      <c r="E34">
        <v>9.25</v>
      </c>
    </row>
    <row r="35" spans="1:5">
      <c r="A35">
        <v>32</v>
      </c>
      <c r="B35" t="s">
        <v>62</v>
      </c>
      <c r="C35" t="s">
        <v>63</v>
      </c>
      <c r="D35">
        <v>15</v>
      </c>
      <c r="E35">
        <v>6.75</v>
      </c>
    </row>
    <row r="36" spans="1:5">
      <c r="A36">
        <v>33</v>
      </c>
      <c r="B36" t="s">
        <v>64</v>
      </c>
      <c r="C36" t="s">
        <v>65</v>
      </c>
      <c r="D36">
        <v>15.5</v>
      </c>
      <c r="E36">
        <v>0.75</v>
      </c>
    </row>
    <row r="37" spans="1:5">
      <c r="A37">
        <v>34</v>
      </c>
      <c r="B37" t="s">
        <v>66</v>
      </c>
      <c r="C37" t="s">
        <v>67</v>
      </c>
      <c r="D37">
        <v>11.5</v>
      </c>
      <c r="E37">
        <v>4.75</v>
      </c>
    </row>
    <row r="38" spans="1:5">
      <c r="A38">
        <v>35</v>
      </c>
      <c r="B38" t="s">
        <v>68</v>
      </c>
      <c r="C38" t="s">
        <v>69</v>
      </c>
      <c r="D38">
        <v>15</v>
      </c>
      <c r="E38">
        <v>12.5</v>
      </c>
    </row>
    <row r="39" spans="1:5">
      <c r="A39">
        <v>36</v>
      </c>
      <c r="B39" t="s">
        <v>70</v>
      </c>
      <c r="C39" t="s">
        <v>71</v>
      </c>
      <c r="D39">
        <v>20</v>
      </c>
      <c r="E39">
        <v>9.25</v>
      </c>
    </row>
    <row r="40" spans="1:5">
      <c r="A40">
        <v>37</v>
      </c>
      <c r="B40" t="s">
        <v>72</v>
      </c>
      <c r="C40" t="s">
        <v>73</v>
      </c>
      <c r="D40">
        <v>14.5</v>
      </c>
      <c r="E40">
        <v>5</v>
      </c>
    </row>
    <row r="41" spans="1:5">
      <c r="A41">
        <v>38</v>
      </c>
      <c r="B41" t="s">
        <v>74</v>
      </c>
      <c r="C41" t="s">
        <v>75</v>
      </c>
      <c r="D41">
        <v>17.5</v>
      </c>
      <c r="E41">
        <v>5.75</v>
      </c>
    </row>
    <row r="42" spans="1:5">
      <c r="A42">
        <v>39</v>
      </c>
      <c r="B42" t="s">
        <v>76</v>
      </c>
      <c r="C42" t="s">
        <v>77</v>
      </c>
      <c r="D42">
        <v>20</v>
      </c>
      <c r="E42">
        <v>7</v>
      </c>
    </row>
    <row r="43" spans="1:5">
      <c r="A43">
        <v>40</v>
      </c>
      <c r="B43" t="s">
        <v>78</v>
      </c>
      <c r="C43" t="s">
        <v>79</v>
      </c>
      <c r="D43">
        <v>20</v>
      </c>
      <c r="E43">
        <v>9.25</v>
      </c>
    </row>
    <row r="44" spans="1:5">
      <c r="A44">
        <v>41</v>
      </c>
      <c r="B44" t="s">
        <v>80</v>
      </c>
      <c r="C44" t="s">
        <v>81</v>
      </c>
      <c r="D44">
        <v>16.5</v>
      </c>
      <c r="E44">
        <v>5.5</v>
      </c>
    </row>
    <row r="45" spans="1:5">
      <c r="A45">
        <v>42</v>
      </c>
      <c r="B45" t="s">
        <v>82</v>
      </c>
      <c r="C45" t="s">
        <v>83</v>
      </c>
      <c r="D45">
        <v>20</v>
      </c>
      <c r="E45">
        <v>6.75</v>
      </c>
    </row>
    <row r="46" spans="1:5">
      <c r="A46">
        <v>43</v>
      </c>
      <c r="B46" t="s">
        <v>84</v>
      </c>
      <c r="C46" t="s">
        <v>85</v>
      </c>
      <c r="D46">
        <v>19</v>
      </c>
      <c r="E46">
        <v>6.5</v>
      </c>
    </row>
    <row r="47" spans="1:5">
      <c r="A47">
        <v>44</v>
      </c>
      <c r="B47" t="s">
        <v>86</v>
      </c>
      <c r="C47" t="s">
        <v>87</v>
      </c>
      <c r="D47">
        <v>20</v>
      </c>
      <c r="E47">
        <v>7.75</v>
      </c>
    </row>
    <row r="48" spans="1:5">
      <c r="A48">
        <v>45</v>
      </c>
      <c r="B48" t="s">
        <v>88</v>
      </c>
      <c r="C48" t="s">
        <v>89</v>
      </c>
      <c r="D48">
        <v>16.5</v>
      </c>
      <c r="E48">
        <v>8.25</v>
      </c>
    </row>
    <row r="49" spans="1:5">
      <c r="A49">
        <v>46</v>
      </c>
      <c r="B49" t="s">
        <v>90</v>
      </c>
      <c r="C49" t="s">
        <v>91</v>
      </c>
      <c r="D49">
        <v>17.5</v>
      </c>
      <c r="E49">
        <v>6.25</v>
      </c>
    </row>
    <row r="50" spans="1:5">
      <c r="A50">
        <v>47</v>
      </c>
      <c r="B50" t="s">
        <v>92</v>
      </c>
      <c r="C50" t="s">
        <v>93</v>
      </c>
      <c r="D50">
        <v>11.5</v>
      </c>
      <c r="E50">
        <v>7.25</v>
      </c>
    </row>
    <row r="51" spans="1:5">
      <c r="A51">
        <v>48</v>
      </c>
      <c r="B51" t="s">
        <v>94</v>
      </c>
      <c r="C51" t="s">
        <v>95</v>
      </c>
      <c r="D51">
        <v>6</v>
      </c>
      <c r="E51">
        <v>1.75</v>
      </c>
    </row>
    <row r="52" spans="1:5">
      <c r="A52">
        <v>49</v>
      </c>
      <c r="B52" t="s">
        <v>96</v>
      </c>
      <c r="C52" t="s">
        <v>97</v>
      </c>
      <c r="D52">
        <v>17.5</v>
      </c>
      <c r="E52">
        <v>7.75</v>
      </c>
    </row>
    <row r="53" spans="1:5">
      <c r="A53">
        <v>50</v>
      </c>
      <c r="B53" t="s">
        <v>98</v>
      </c>
      <c r="C53" t="s">
        <v>99</v>
      </c>
      <c r="D53">
        <v>16.5</v>
      </c>
      <c r="E53">
        <v>8.75</v>
      </c>
    </row>
    <row r="54" spans="1:5">
      <c r="A54">
        <v>51</v>
      </c>
      <c r="B54" t="s">
        <v>100</v>
      </c>
      <c r="C54" t="s">
        <v>101</v>
      </c>
      <c r="D54">
        <v>17.5</v>
      </c>
      <c r="E54">
        <v>10</v>
      </c>
    </row>
    <row r="55" spans="1:5">
      <c r="A55">
        <v>52</v>
      </c>
      <c r="B55" t="s">
        <v>102</v>
      </c>
      <c r="C55" t="s">
        <v>103</v>
      </c>
      <c r="D55">
        <v>17.5</v>
      </c>
      <c r="E55">
        <v>8.75</v>
      </c>
    </row>
    <row r="56" spans="1:5">
      <c r="A56">
        <v>53</v>
      </c>
      <c r="B56" t="s">
        <v>104</v>
      </c>
      <c r="C56" t="s">
        <v>105</v>
      </c>
      <c r="D56">
        <v>20</v>
      </c>
      <c r="E56">
        <v>7.75</v>
      </c>
    </row>
    <row r="57" spans="1:5">
      <c r="A57">
        <v>54</v>
      </c>
      <c r="B57" t="s">
        <v>106</v>
      </c>
      <c r="C57" t="s">
        <v>107</v>
      </c>
      <c r="D57">
        <v>17.5</v>
      </c>
      <c r="E57">
        <v>7.5</v>
      </c>
    </row>
    <row r="58" spans="1:5">
      <c r="A58">
        <v>55</v>
      </c>
      <c r="B58" t="s">
        <v>108</v>
      </c>
      <c r="C58" t="s">
        <v>109</v>
      </c>
      <c r="D58">
        <v>15.5</v>
      </c>
      <c r="E58">
        <v>5</v>
      </c>
    </row>
    <row r="59" spans="1:5">
      <c r="A59">
        <v>56</v>
      </c>
      <c r="B59" t="s">
        <v>110</v>
      </c>
      <c r="C59" t="s">
        <v>111</v>
      </c>
      <c r="D59">
        <v>10.5</v>
      </c>
      <c r="E59">
        <v>8.75</v>
      </c>
    </row>
    <row r="60" spans="1:5">
      <c r="A60">
        <v>57</v>
      </c>
      <c r="B60" t="s">
        <v>112</v>
      </c>
      <c r="C60" t="s">
        <v>113</v>
      </c>
      <c r="D60">
        <v>17.5</v>
      </c>
      <c r="E60">
        <v>5</v>
      </c>
    </row>
    <row r="61" spans="1:5">
      <c r="A61">
        <v>58</v>
      </c>
      <c r="B61" t="s">
        <v>114</v>
      </c>
      <c r="C61" t="s">
        <v>115</v>
      </c>
      <c r="D61">
        <v>15</v>
      </c>
      <c r="E61">
        <v>10.25</v>
      </c>
    </row>
    <row r="62" spans="1:5">
      <c r="A62">
        <v>59</v>
      </c>
      <c r="B62" t="s">
        <v>116</v>
      </c>
      <c r="C62" t="s">
        <v>117</v>
      </c>
      <c r="D62">
        <v>17.5</v>
      </c>
      <c r="E62">
        <v>4.25</v>
      </c>
    </row>
    <row r="63" spans="1:5">
      <c r="A63">
        <v>60</v>
      </c>
      <c r="B63" t="s">
        <v>118</v>
      </c>
      <c r="C63" t="s">
        <v>119</v>
      </c>
      <c r="D63">
        <v>15.5</v>
      </c>
      <c r="E63">
        <v>6.5</v>
      </c>
    </row>
    <row r="64" spans="1:5">
      <c r="A64">
        <v>61</v>
      </c>
      <c r="B64" t="s">
        <v>120</v>
      </c>
      <c r="C64" t="s">
        <v>121</v>
      </c>
      <c r="D64">
        <v>14</v>
      </c>
      <c r="E64">
        <v>2.25</v>
      </c>
    </row>
    <row r="65" spans="1:5">
      <c r="A65">
        <v>62</v>
      </c>
      <c r="B65" t="s">
        <v>122</v>
      </c>
      <c r="C65" t="s">
        <v>123</v>
      </c>
      <c r="D65">
        <v>20</v>
      </c>
      <c r="E65">
        <v>10</v>
      </c>
    </row>
    <row r="66" spans="1:5">
      <c r="A66">
        <v>63</v>
      </c>
      <c r="B66" t="s">
        <v>124</v>
      </c>
      <c r="C66" t="s">
        <v>125</v>
      </c>
      <c r="D66">
        <v>16.5</v>
      </c>
      <c r="E66">
        <v>4.5</v>
      </c>
    </row>
    <row r="67" spans="1:5">
      <c r="A67">
        <v>64</v>
      </c>
      <c r="B67" t="s">
        <v>126</v>
      </c>
      <c r="C67" t="s">
        <v>127</v>
      </c>
      <c r="D67">
        <v>16.5</v>
      </c>
      <c r="E67">
        <v>8</v>
      </c>
    </row>
    <row r="68" spans="1:5">
      <c r="A68">
        <v>65</v>
      </c>
      <c r="B68" t="s">
        <v>128</v>
      </c>
      <c r="C68" t="s">
        <v>129</v>
      </c>
      <c r="D68">
        <v>16</v>
      </c>
      <c r="E68">
        <v>7</v>
      </c>
    </row>
    <row r="69" spans="1:5">
      <c r="A69">
        <v>66</v>
      </c>
      <c r="B69" t="s">
        <v>130</v>
      </c>
      <c r="C69" t="s">
        <v>131</v>
      </c>
      <c r="D69">
        <v>16.5</v>
      </c>
      <c r="E69">
        <v>4.5</v>
      </c>
    </row>
    <row r="70" spans="1:5">
      <c r="A70">
        <v>67</v>
      </c>
      <c r="B70" t="s">
        <v>132</v>
      </c>
      <c r="C70" t="s">
        <v>133</v>
      </c>
      <c r="D70">
        <v>17.5</v>
      </c>
      <c r="E70">
        <v>6.5</v>
      </c>
    </row>
    <row r="71" spans="1:5">
      <c r="A71">
        <v>68</v>
      </c>
      <c r="B71" t="s">
        <v>134</v>
      </c>
      <c r="C71" t="s">
        <v>135</v>
      </c>
      <c r="D71">
        <v>16.5</v>
      </c>
      <c r="E71">
        <v>4.25</v>
      </c>
    </row>
    <row r="72" spans="1:5">
      <c r="A72">
        <v>69</v>
      </c>
      <c r="B72" t="s">
        <v>136</v>
      </c>
      <c r="C72" t="s">
        <v>137</v>
      </c>
      <c r="D72">
        <v>9</v>
      </c>
      <c r="E72">
        <v>4.5</v>
      </c>
    </row>
    <row r="73" spans="1:5">
      <c r="A73">
        <v>70</v>
      </c>
      <c r="B73" t="s">
        <v>138</v>
      </c>
      <c r="C73" t="s">
        <v>139</v>
      </c>
      <c r="D73">
        <v>17.5</v>
      </c>
      <c r="E73">
        <v>6.25</v>
      </c>
    </row>
    <row r="74" spans="1:5">
      <c r="A74">
        <v>71</v>
      </c>
      <c r="B74" t="s">
        <v>140</v>
      </c>
      <c r="C74" t="s">
        <v>141</v>
      </c>
      <c r="D74">
        <v>17</v>
      </c>
      <c r="E74">
        <v>10.5</v>
      </c>
    </row>
    <row r="75" spans="1:5">
      <c r="A75">
        <v>72</v>
      </c>
      <c r="B75" t="s">
        <v>142</v>
      </c>
      <c r="C75" t="s">
        <v>143</v>
      </c>
      <c r="D75">
        <v>16.5</v>
      </c>
      <c r="E75">
        <v>3.75</v>
      </c>
    </row>
    <row r="76" spans="1:5">
      <c r="A76">
        <v>73</v>
      </c>
      <c r="B76" t="s">
        <v>144</v>
      </c>
      <c r="C76" t="s">
        <v>145</v>
      </c>
      <c r="D76">
        <v>15.5</v>
      </c>
      <c r="E76">
        <v>10</v>
      </c>
    </row>
    <row r="77" spans="1:5">
      <c r="A77">
        <v>74</v>
      </c>
      <c r="B77" t="s">
        <v>146</v>
      </c>
      <c r="C77" t="s">
        <v>147</v>
      </c>
      <c r="D77">
        <v>17.5</v>
      </c>
      <c r="E77">
        <v>7</v>
      </c>
    </row>
    <row r="78" spans="1:5">
      <c r="A78">
        <v>75</v>
      </c>
      <c r="B78" t="s">
        <v>148</v>
      </c>
      <c r="C78" t="s">
        <v>149</v>
      </c>
      <c r="D78">
        <v>8.5</v>
      </c>
      <c r="E78">
        <v>2</v>
      </c>
    </row>
    <row r="79" spans="1:5">
      <c r="A79">
        <v>76</v>
      </c>
      <c r="B79" t="s">
        <v>150</v>
      </c>
      <c r="C79" t="s">
        <v>151</v>
      </c>
      <c r="D79">
        <v>16</v>
      </c>
      <c r="E79">
        <v>5</v>
      </c>
    </row>
    <row r="80" spans="1:5">
      <c r="A80">
        <v>77</v>
      </c>
      <c r="B80" t="s">
        <v>152</v>
      </c>
      <c r="C80" t="s">
        <v>153</v>
      </c>
      <c r="D80">
        <v>20</v>
      </c>
      <c r="E80">
        <v>10.25</v>
      </c>
    </row>
    <row r="81" spans="1:5">
      <c r="A81">
        <v>78</v>
      </c>
      <c r="B81" t="s">
        <v>154</v>
      </c>
      <c r="C81" t="s">
        <v>155</v>
      </c>
      <c r="D81">
        <v>20</v>
      </c>
      <c r="E81">
        <v>5</v>
      </c>
    </row>
    <row r="82" spans="1:5">
      <c r="A82">
        <v>79</v>
      </c>
      <c r="B82" t="s">
        <v>156</v>
      </c>
      <c r="C82" t="s">
        <v>157</v>
      </c>
      <c r="D82">
        <v>12.5</v>
      </c>
      <c r="E82">
        <v>2.25</v>
      </c>
    </row>
    <row r="83" spans="1:5">
      <c r="A83">
        <v>80</v>
      </c>
      <c r="B83" t="s">
        <v>158</v>
      </c>
      <c r="C83" t="s">
        <v>159</v>
      </c>
      <c r="D83">
        <v>17.5</v>
      </c>
      <c r="E83">
        <v>8</v>
      </c>
    </row>
    <row r="84" spans="1:5">
      <c r="A84">
        <v>81</v>
      </c>
      <c r="B84" t="s">
        <v>177</v>
      </c>
      <c r="C84" t="s">
        <v>178</v>
      </c>
      <c r="D84">
        <v>13.5</v>
      </c>
      <c r="E84" t="s">
        <v>515</v>
      </c>
    </row>
    <row r="85" spans="1:5">
      <c r="A85">
        <v>82</v>
      </c>
      <c r="B85" t="s">
        <v>169</v>
      </c>
      <c r="C85" t="s">
        <v>170</v>
      </c>
      <c r="D85">
        <v>9</v>
      </c>
      <c r="E85">
        <v>5</v>
      </c>
    </row>
    <row r="86" spans="1:5">
      <c r="A86">
        <v>83</v>
      </c>
      <c r="B86" t="s">
        <v>167</v>
      </c>
      <c r="C86" t="s">
        <v>168</v>
      </c>
      <c r="D86">
        <v>15.5</v>
      </c>
      <c r="E86">
        <v>3.75</v>
      </c>
    </row>
    <row r="87" spans="1:5">
      <c r="A87">
        <v>84</v>
      </c>
      <c r="B87" t="s">
        <v>171</v>
      </c>
      <c r="C87" t="s">
        <v>172</v>
      </c>
      <c r="D87">
        <v>14.5</v>
      </c>
      <c r="E87">
        <v>6.75</v>
      </c>
    </row>
    <row r="88" spans="1:5">
      <c r="A88">
        <v>85</v>
      </c>
      <c r="B88" t="s">
        <v>173</v>
      </c>
      <c r="C88" t="s">
        <v>174</v>
      </c>
      <c r="D88">
        <v>17.5</v>
      </c>
      <c r="E88">
        <v>7</v>
      </c>
    </row>
    <row r="89" spans="1:5">
      <c r="A89">
        <v>86</v>
      </c>
      <c r="B89" t="s">
        <v>175</v>
      </c>
      <c r="C89" t="s">
        <v>176</v>
      </c>
      <c r="D89">
        <v>5.5</v>
      </c>
      <c r="E89">
        <v>3.75</v>
      </c>
    </row>
    <row r="90" spans="1:5">
      <c r="A90">
        <v>87</v>
      </c>
      <c r="B90" t="s">
        <v>179</v>
      </c>
      <c r="C90" t="s">
        <v>180</v>
      </c>
      <c r="D90">
        <v>10.5</v>
      </c>
      <c r="E90">
        <v>3.25</v>
      </c>
    </row>
    <row r="91" spans="1:5">
      <c r="A91">
        <v>88</v>
      </c>
      <c r="B91" t="s">
        <v>181</v>
      </c>
      <c r="C91" t="s">
        <v>182</v>
      </c>
      <c r="D91">
        <v>15.5</v>
      </c>
      <c r="E91">
        <v>5</v>
      </c>
    </row>
    <row r="92" spans="1:5">
      <c r="A92">
        <v>89</v>
      </c>
      <c r="B92" t="s">
        <v>183</v>
      </c>
      <c r="C92" t="s">
        <v>184</v>
      </c>
      <c r="D92">
        <v>17</v>
      </c>
      <c r="E92">
        <v>5.75</v>
      </c>
    </row>
    <row r="93" spans="1:5">
      <c r="A93">
        <v>90</v>
      </c>
      <c r="B93" t="s">
        <v>185</v>
      </c>
      <c r="C93" t="s">
        <v>186</v>
      </c>
      <c r="D93">
        <v>9.5</v>
      </c>
      <c r="E93">
        <v>9.25</v>
      </c>
    </row>
    <row r="94" spans="1:5">
      <c r="A94">
        <v>91</v>
      </c>
      <c r="B94" t="s">
        <v>187</v>
      </c>
      <c r="C94" t="s">
        <v>188</v>
      </c>
      <c r="D94">
        <v>17.5</v>
      </c>
      <c r="E94">
        <v>2.75</v>
      </c>
    </row>
    <row r="95" spans="1:5">
      <c r="A95">
        <v>92</v>
      </c>
      <c r="B95" t="s">
        <v>189</v>
      </c>
      <c r="C95" t="s">
        <v>190</v>
      </c>
      <c r="D95">
        <v>16.5</v>
      </c>
      <c r="E95">
        <v>8</v>
      </c>
    </row>
    <row r="96" spans="1:5">
      <c r="A96">
        <v>93</v>
      </c>
      <c r="B96" t="s">
        <v>191</v>
      </c>
      <c r="C96" t="s">
        <v>192</v>
      </c>
      <c r="D96">
        <v>20</v>
      </c>
      <c r="E96">
        <v>8.75</v>
      </c>
    </row>
    <row r="97" spans="1:5">
      <c r="A97">
        <v>94</v>
      </c>
      <c r="B97" t="s">
        <v>193</v>
      </c>
      <c r="C97" t="s">
        <v>194</v>
      </c>
      <c r="D97">
        <v>14</v>
      </c>
      <c r="E97">
        <v>5</v>
      </c>
    </row>
    <row r="98" spans="1:5">
      <c r="A98">
        <v>95</v>
      </c>
      <c r="B98" t="s">
        <v>195</v>
      </c>
      <c r="C98" t="s">
        <v>196</v>
      </c>
      <c r="D98">
        <v>20</v>
      </c>
      <c r="E98">
        <v>6.5</v>
      </c>
    </row>
    <row r="99" spans="1:5">
      <c r="A99">
        <v>96</v>
      </c>
      <c r="B99" t="s">
        <v>197</v>
      </c>
      <c r="C99" t="s">
        <v>198</v>
      </c>
      <c r="D99">
        <v>18</v>
      </c>
      <c r="E99">
        <v>6.75</v>
      </c>
    </row>
    <row r="100" spans="1:5">
      <c r="A100">
        <v>97</v>
      </c>
      <c r="B100" t="s">
        <v>199</v>
      </c>
      <c r="C100" t="s">
        <v>200</v>
      </c>
      <c r="D100">
        <v>18</v>
      </c>
      <c r="E100">
        <v>6.25</v>
      </c>
    </row>
    <row r="101" spans="1:5">
      <c r="A101">
        <v>98</v>
      </c>
      <c r="B101" t="s">
        <v>201</v>
      </c>
      <c r="C101" t="s">
        <v>202</v>
      </c>
      <c r="D101">
        <v>20</v>
      </c>
      <c r="E101">
        <v>7.5</v>
      </c>
    </row>
    <row r="102" spans="1:5">
      <c r="A102">
        <v>99</v>
      </c>
      <c r="B102" t="s">
        <v>203</v>
      </c>
      <c r="C102" t="s">
        <v>204</v>
      </c>
      <c r="D102">
        <v>15.5</v>
      </c>
      <c r="E102">
        <v>2.75</v>
      </c>
    </row>
    <row r="103" spans="1:5">
      <c r="A103">
        <v>100</v>
      </c>
      <c r="B103" t="s">
        <v>205</v>
      </c>
      <c r="C103" t="s">
        <v>206</v>
      </c>
      <c r="D103">
        <v>17</v>
      </c>
      <c r="E103">
        <v>10</v>
      </c>
    </row>
    <row r="104" spans="1:5">
      <c r="A104">
        <v>101</v>
      </c>
      <c r="B104" t="s">
        <v>207</v>
      </c>
      <c r="C104" t="s">
        <v>208</v>
      </c>
      <c r="D104">
        <v>15.5</v>
      </c>
      <c r="E104">
        <v>9.25</v>
      </c>
    </row>
    <row r="105" spans="1:5">
      <c r="A105">
        <v>102</v>
      </c>
      <c r="B105" t="s">
        <v>209</v>
      </c>
      <c r="C105" t="s">
        <v>210</v>
      </c>
      <c r="D105">
        <v>17.5</v>
      </c>
      <c r="E105">
        <v>7.75</v>
      </c>
    </row>
    <row r="106" spans="1:5">
      <c r="A106">
        <v>103</v>
      </c>
      <c r="B106" t="s">
        <v>211</v>
      </c>
      <c r="C106" t="s">
        <v>212</v>
      </c>
      <c r="D106">
        <v>19</v>
      </c>
      <c r="E106">
        <v>8.75</v>
      </c>
    </row>
    <row r="107" spans="1:5">
      <c r="A107">
        <v>104</v>
      </c>
      <c r="B107" t="s">
        <v>213</v>
      </c>
      <c r="C107" t="s">
        <v>214</v>
      </c>
      <c r="D107">
        <v>20</v>
      </c>
      <c r="E107">
        <v>10</v>
      </c>
    </row>
    <row r="108" spans="1:5">
      <c r="A108">
        <v>105</v>
      </c>
      <c r="B108" t="s">
        <v>216</v>
      </c>
      <c r="C108" t="s">
        <v>217</v>
      </c>
      <c r="D108">
        <v>15.5</v>
      </c>
      <c r="E108">
        <v>7.5</v>
      </c>
    </row>
    <row r="109" spans="1:5">
      <c r="A109">
        <v>106</v>
      </c>
      <c r="B109" t="s">
        <v>220</v>
      </c>
      <c r="C109" t="s">
        <v>221</v>
      </c>
      <c r="D109">
        <v>13</v>
      </c>
      <c r="E109">
        <v>10</v>
      </c>
    </row>
    <row r="110" spans="1:5">
      <c r="A110">
        <v>107</v>
      </c>
      <c r="B110" t="s">
        <v>222</v>
      </c>
      <c r="C110" t="s">
        <v>223</v>
      </c>
      <c r="D110">
        <v>16</v>
      </c>
      <c r="E110">
        <v>8.75</v>
      </c>
    </row>
    <row r="111" spans="1:5">
      <c r="A111">
        <v>108</v>
      </c>
      <c r="B111" t="s">
        <v>224</v>
      </c>
      <c r="C111" t="s">
        <v>225</v>
      </c>
      <c r="D111">
        <v>17.5</v>
      </c>
      <c r="E111">
        <v>7</v>
      </c>
    </row>
    <row r="112" spans="1:5">
      <c r="A112">
        <v>109</v>
      </c>
      <c r="B112" t="s">
        <v>226</v>
      </c>
      <c r="C112" t="s">
        <v>227</v>
      </c>
      <c r="D112">
        <v>17.5</v>
      </c>
      <c r="E112">
        <v>5.5</v>
      </c>
    </row>
    <row r="113" spans="1:5">
      <c r="A113">
        <v>110</v>
      </c>
      <c r="B113" t="s">
        <v>228</v>
      </c>
      <c r="C113" t="s">
        <v>229</v>
      </c>
      <c r="D113">
        <v>16.5</v>
      </c>
      <c r="E113">
        <v>6.25</v>
      </c>
    </row>
    <row r="114" spans="1:5">
      <c r="A114">
        <v>111</v>
      </c>
      <c r="B114" t="s">
        <v>230</v>
      </c>
      <c r="C114" t="s">
        <v>231</v>
      </c>
      <c r="D114">
        <v>16.5</v>
      </c>
      <c r="E114">
        <v>4</v>
      </c>
    </row>
    <row r="115" spans="1:5">
      <c r="A115">
        <v>112</v>
      </c>
      <c r="B115" t="s">
        <v>232</v>
      </c>
      <c r="C115" t="s">
        <v>233</v>
      </c>
      <c r="D115">
        <v>11</v>
      </c>
      <c r="E115">
        <v>3</v>
      </c>
    </row>
    <row r="116" spans="1:5">
      <c r="A116">
        <v>113</v>
      </c>
      <c r="B116" t="s">
        <v>234</v>
      </c>
      <c r="C116" t="s">
        <v>235</v>
      </c>
      <c r="D116">
        <v>20</v>
      </c>
      <c r="E116">
        <v>2.75</v>
      </c>
    </row>
    <row r="117" spans="1:5">
      <c r="A117">
        <v>114</v>
      </c>
      <c r="B117" t="s">
        <v>236</v>
      </c>
      <c r="C117" t="s">
        <v>237</v>
      </c>
      <c r="D117">
        <v>17</v>
      </c>
      <c r="E117">
        <v>9</v>
      </c>
    </row>
    <row r="118" spans="1:5">
      <c r="A118">
        <v>115</v>
      </c>
      <c r="B118" t="s">
        <v>238</v>
      </c>
      <c r="C118" t="s">
        <v>239</v>
      </c>
      <c r="D118">
        <v>20</v>
      </c>
      <c r="E118">
        <v>4</v>
      </c>
    </row>
    <row r="119" spans="1:5">
      <c r="A119">
        <v>116</v>
      </c>
      <c r="B119" t="s">
        <v>240</v>
      </c>
      <c r="C119" t="s">
        <v>241</v>
      </c>
      <c r="D119">
        <v>17.5</v>
      </c>
      <c r="E119">
        <v>6.25</v>
      </c>
    </row>
    <row r="120" spans="1:5">
      <c r="A120">
        <v>117</v>
      </c>
      <c r="B120" t="s">
        <v>242</v>
      </c>
      <c r="C120" t="s">
        <v>243</v>
      </c>
      <c r="D120">
        <v>15.5</v>
      </c>
      <c r="E120">
        <v>4.25</v>
      </c>
    </row>
    <row r="121" spans="1:5">
      <c r="A121">
        <v>118</v>
      </c>
      <c r="B121" t="s">
        <v>246</v>
      </c>
      <c r="C121" t="s">
        <v>247</v>
      </c>
      <c r="D121">
        <v>14.5</v>
      </c>
      <c r="E121">
        <v>9</v>
      </c>
    </row>
    <row r="122" spans="1:5">
      <c r="A122">
        <v>119</v>
      </c>
      <c r="B122" t="s">
        <v>248</v>
      </c>
      <c r="C122" t="s">
        <v>249</v>
      </c>
      <c r="D122">
        <v>15.5</v>
      </c>
      <c r="E122">
        <v>10.25</v>
      </c>
    </row>
    <row r="123" spans="1:5">
      <c r="A123">
        <v>120</v>
      </c>
      <c r="B123" t="s">
        <v>250</v>
      </c>
      <c r="C123" t="s">
        <v>251</v>
      </c>
      <c r="D123">
        <v>20</v>
      </c>
      <c r="E123">
        <v>4.25</v>
      </c>
    </row>
    <row r="124" spans="1:5">
      <c r="A124">
        <v>121</v>
      </c>
      <c r="B124" t="s">
        <v>252</v>
      </c>
      <c r="C124" t="s">
        <v>253</v>
      </c>
      <c r="D124">
        <v>20</v>
      </c>
      <c r="E124">
        <v>6.75</v>
      </c>
    </row>
    <row r="125" spans="1:5">
      <c r="A125">
        <v>122</v>
      </c>
      <c r="B125" t="s">
        <v>254</v>
      </c>
      <c r="C125" t="s">
        <v>255</v>
      </c>
      <c r="D125">
        <v>20</v>
      </c>
      <c r="E125">
        <v>7.5</v>
      </c>
    </row>
    <row r="126" spans="1:5">
      <c r="A126">
        <v>123</v>
      </c>
      <c r="B126" t="s">
        <v>256</v>
      </c>
      <c r="C126" t="s">
        <v>257</v>
      </c>
      <c r="D126">
        <v>17.5</v>
      </c>
      <c r="E126">
        <v>5.75</v>
      </c>
    </row>
    <row r="127" spans="1:5">
      <c r="A127">
        <v>124</v>
      </c>
      <c r="B127" t="s">
        <v>260</v>
      </c>
      <c r="C127" t="s">
        <v>261</v>
      </c>
      <c r="D127">
        <v>14.5</v>
      </c>
      <c r="E127">
        <v>4.25</v>
      </c>
    </row>
    <row r="128" spans="1:5">
      <c r="A128">
        <v>125</v>
      </c>
      <c r="B128" t="s">
        <v>262</v>
      </c>
      <c r="C128" t="s">
        <v>263</v>
      </c>
      <c r="D128">
        <v>15.5</v>
      </c>
      <c r="E128">
        <v>5.25</v>
      </c>
    </row>
    <row r="129" spans="1:5">
      <c r="A129">
        <v>126</v>
      </c>
      <c r="B129" t="s">
        <v>264</v>
      </c>
      <c r="C129" t="s">
        <v>265</v>
      </c>
      <c r="D129">
        <v>16</v>
      </c>
      <c r="E129">
        <v>8</v>
      </c>
    </row>
    <row r="130" spans="1:5">
      <c r="A130">
        <v>127</v>
      </c>
      <c r="B130" t="s">
        <v>266</v>
      </c>
      <c r="C130" t="s">
        <v>267</v>
      </c>
      <c r="D130">
        <v>20</v>
      </c>
      <c r="E130">
        <v>9</v>
      </c>
    </row>
    <row r="131" spans="1:5">
      <c r="A131">
        <v>128</v>
      </c>
      <c r="B131" t="s">
        <v>268</v>
      </c>
      <c r="C131" t="s">
        <v>269</v>
      </c>
      <c r="D131">
        <v>17.5</v>
      </c>
      <c r="E131">
        <v>3.75</v>
      </c>
    </row>
    <row r="132" spans="1:5">
      <c r="A132">
        <v>129</v>
      </c>
      <c r="B132" t="s">
        <v>272</v>
      </c>
      <c r="C132" t="s">
        <v>273</v>
      </c>
      <c r="D132">
        <v>17.5</v>
      </c>
      <c r="E132">
        <v>8.75</v>
      </c>
    </row>
    <row r="133" spans="1:5">
      <c r="A133">
        <v>130</v>
      </c>
      <c r="B133" t="s">
        <v>276</v>
      </c>
      <c r="C133" t="s">
        <v>277</v>
      </c>
      <c r="D133">
        <v>16.5</v>
      </c>
      <c r="E133">
        <v>6</v>
      </c>
    </row>
    <row r="134" spans="1:5">
      <c r="A134">
        <v>131</v>
      </c>
      <c r="B134" t="s">
        <v>278</v>
      </c>
      <c r="C134" t="s">
        <v>279</v>
      </c>
      <c r="D134">
        <v>16.5</v>
      </c>
      <c r="E134">
        <v>3.25</v>
      </c>
    </row>
    <row r="135" spans="1:5">
      <c r="A135">
        <v>132</v>
      </c>
      <c r="B135" t="s">
        <v>280</v>
      </c>
      <c r="C135" t="s">
        <v>281</v>
      </c>
      <c r="D135">
        <v>15.5</v>
      </c>
      <c r="E135">
        <v>2.5</v>
      </c>
    </row>
    <row r="136" spans="1:5">
      <c r="A136">
        <v>133</v>
      </c>
      <c r="B136" t="s">
        <v>282</v>
      </c>
      <c r="C136" t="s">
        <v>283</v>
      </c>
      <c r="D136">
        <v>15.5</v>
      </c>
      <c r="E136">
        <v>6.25</v>
      </c>
    </row>
    <row r="137" spans="1:5">
      <c r="A137">
        <v>134</v>
      </c>
      <c r="B137" t="s">
        <v>286</v>
      </c>
      <c r="C137" t="s">
        <v>287</v>
      </c>
      <c r="D137">
        <v>16.5</v>
      </c>
      <c r="E137">
        <v>6.25</v>
      </c>
    </row>
    <row r="138" spans="1:5">
      <c r="A138">
        <v>135</v>
      </c>
      <c r="B138" t="s">
        <v>288</v>
      </c>
      <c r="C138" t="s">
        <v>289</v>
      </c>
      <c r="D138">
        <v>13.5</v>
      </c>
      <c r="E138">
        <v>0.5</v>
      </c>
    </row>
    <row r="139" spans="1:5">
      <c r="A139">
        <v>136</v>
      </c>
      <c r="B139" t="s">
        <v>290</v>
      </c>
      <c r="C139" t="s">
        <v>291</v>
      </c>
      <c r="D139">
        <v>19</v>
      </c>
      <c r="E139">
        <v>8.75</v>
      </c>
    </row>
    <row r="140" spans="1:5">
      <c r="A140">
        <v>137</v>
      </c>
      <c r="B140" t="s">
        <v>292</v>
      </c>
      <c r="C140" t="s">
        <v>293</v>
      </c>
      <c r="D140">
        <v>17.5</v>
      </c>
      <c r="E140">
        <v>5</v>
      </c>
    </row>
    <row r="141" spans="1:5">
      <c r="A141">
        <v>138</v>
      </c>
      <c r="B141" t="s">
        <v>294</v>
      </c>
      <c r="C141" t="s">
        <v>295</v>
      </c>
      <c r="D141">
        <v>15</v>
      </c>
      <c r="E141">
        <v>6.25</v>
      </c>
    </row>
    <row r="142" spans="1:5">
      <c r="A142">
        <v>139</v>
      </c>
      <c r="B142" t="s">
        <v>296</v>
      </c>
      <c r="C142" t="s">
        <v>297</v>
      </c>
      <c r="D142">
        <v>17.5</v>
      </c>
      <c r="E142">
        <v>8.75</v>
      </c>
    </row>
    <row r="143" spans="1:5">
      <c r="A143">
        <v>140</v>
      </c>
      <c r="B143" t="s">
        <v>298</v>
      </c>
      <c r="C143" t="s">
        <v>299</v>
      </c>
      <c r="D143">
        <v>16.5</v>
      </c>
      <c r="E143" t="s">
        <v>515</v>
      </c>
    </row>
    <row r="144" spans="1:5">
      <c r="A144">
        <v>141</v>
      </c>
      <c r="B144" t="s">
        <v>300</v>
      </c>
      <c r="C144" t="s">
        <v>301</v>
      </c>
      <c r="D144">
        <v>19</v>
      </c>
      <c r="E144">
        <v>6.25</v>
      </c>
    </row>
    <row r="145" spans="1:5">
      <c r="A145">
        <v>142</v>
      </c>
      <c r="B145" t="s">
        <v>302</v>
      </c>
      <c r="C145" t="s">
        <v>303</v>
      </c>
      <c r="D145">
        <v>20</v>
      </c>
      <c r="E145">
        <v>6.75</v>
      </c>
    </row>
    <row r="146" spans="1:5">
      <c r="A146">
        <v>143</v>
      </c>
      <c r="B146" t="s">
        <v>304</v>
      </c>
      <c r="C146" t="s">
        <v>305</v>
      </c>
      <c r="D146">
        <v>17.5</v>
      </c>
      <c r="E146">
        <v>10</v>
      </c>
    </row>
    <row r="147" spans="1:5">
      <c r="A147">
        <v>144</v>
      </c>
      <c r="B147" t="s">
        <v>308</v>
      </c>
      <c r="C147" t="s">
        <v>309</v>
      </c>
      <c r="D147">
        <v>15.5</v>
      </c>
      <c r="E147">
        <v>1.25</v>
      </c>
    </row>
    <row r="148" spans="1:5">
      <c r="A148">
        <v>145</v>
      </c>
      <c r="B148" t="s">
        <v>310</v>
      </c>
      <c r="C148" t="s">
        <v>311</v>
      </c>
      <c r="D148">
        <v>17.5</v>
      </c>
      <c r="E148">
        <v>8</v>
      </c>
    </row>
    <row r="149" spans="1:5">
      <c r="A149">
        <v>146</v>
      </c>
      <c r="B149" t="s">
        <v>312</v>
      </c>
      <c r="C149" t="s">
        <v>313</v>
      </c>
      <c r="D149">
        <v>15.5</v>
      </c>
      <c r="E149">
        <v>8</v>
      </c>
    </row>
    <row r="150" spans="1:5">
      <c r="A150">
        <v>147</v>
      </c>
      <c r="B150" t="s">
        <v>314</v>
      </c>
      <c r="C150" t="s">
        <v>315</v>
      </c>
      <c r="D150">
        <v>7</v>
      </c>
      <c r="E150">
        <v>8.75</v>
      </c>
    </row>
    <row r="151" spans="1:5">
      <c r="A151">
        <v>148</v>
      </c>
      <c r="B151" t="s">
        <v>317</v>
      </c>
      <c r="C151" t="s">
        <v>318</v>
      </c>
      <c r="D151">
        <v>20</v>
      </c>
      <c r="E151">
        <v>8.75</v>
      </c>
    </row>
    <row r="152" spans="1:5">
      <c r="A152">
        <v>149</v>
      </c>
      <c r="B152" t="s">
        <v>319</v>
      </c>
      <c r="C152" t="s">
        <v>320</v>
      </c>
      <c r="D152">
        <v>16</v>
      </c>
      <c r="E152">
        <v>3.75</v>
      </c>
    </row>
    <row r="153" spans="1:5">
      <c r="A153">
        <v>150</v>
      </c>
      <c r="B153" t="s">
        <v>321</v>
      </c>
      <c r="C153" t="s">
        <v>322</v>
      </c>
      <c r="D153">
        <v>17.5</v>
      </c>
      <c r="E153">
        <v>4.5</v>
      </c>
    </row>
    <row r="154" spans="1:5">
      <c r="A154">
        <v>151</v>
      </c>
      <c r="B154" t="s">
        <v>323</v>
      </c>
      <c r="C154" t="s">
        <v>324</v>
      </c>
      <c r="D154">
        <v>19</v>
      </c>
      <c r="E154">
        <v>6.25</v>
      </c>
    </row>
    <row r="155" spans="1:5">
      <c r="A155">
        <v>152</v>
      </c>
      <c r="B155" t="s">
        <v>325</v>
      </c>
      <c r="C155" t="s">
        <v>326</v>
      </c>
      <c r="D155">
        <v>17</v>
      </c>
      <c r="E155">
        <v>5.25</v>
      </c>
    </row>
    <row r="156" spans="1:5">
      <c r="A156">
        <v>153</v>
      </c>
      <c r="B156" t="s">
        <v>274</v>
      </c>
      <c r="C156" t="s">
        <v>275</v>
      </c>
      <c r="D156">
        <v>14</v>
      </c>
      <c r="E156">
        <v>6.5</v>
      </c>
    </row>
    <row r="157" spans="1:5">
      <c r="A157">
        <v>154</v>
      </c>
      <c r="B157" t="s">
        <v>258</v>
      </c>
      <c r="C157" t="s">
        <v>259</v>
      </c>
      <c r="D157">
        <v>16</v>
      </c>
      <c r="E157">
        <v>3.75</v>
      </c>
    </row>
    <row r="158" spans="1:5">
      <c r="A158">
        <v>155</v>
      </c>
      <c r="B158" t="s">
        <v>244</v>
      </c>
      <c r="C158" t="s">
        <v>245</v>
      </c>
      <c r="D158">
        <v>15.5</v>
      </c>
      <c r="E158">
        <v>5</v>
      </c>
    </row>
    <row r="159" spans="1:5">
      <c r="A159">
        <v>156</v>
      </c>
      <c r="B159" t="s">
        <v>284</v>
      </c>
      <c r="C159" t="s">
        <v>285</v>
      </c>
      <c r="D159">
        <v>17.5</v>
      </c>
      <c r="E159">
        <v>5.75</v>
      </c>
    </row>
    <row r="160" spans="1:5">
      <c r="A160">
        <v>157</v>
      </c>
      <c r="B160" t="s">
        <v>218</v>
      </c>
      <c r="C160" t="s">
        <v>219</v>
      </c>
      <c r="D160">
        <v>16.5</v>
      </c>
      <c r="E160">
        <v>10.75</v>
      </c>
    </row>
    <row r="161" spans="1:5">
      <c r="A161">
        <v>158</v>
      </c>
      <c r="B161" t="s">
        <v>270</v>
      </c>
      <c r="C161" t="s">
        <v>271</v>
      </c>
      <c r="D161">
        <v>19</v>
      </c>
      <c r="E161" t="s">
        <v>515</v>
      </c>
    </row>
    <row r="162" spans="1:5">
      <c r="A162">
        <v>159</v>
      </c>
      <c r="B162" t="s">
        <v>306</v>
      </c>
      <c r="C162" t="s">
        <v>307</v>
      </c>
      <c r="D162">
        <v>17.5</v>
      </c>
      <c r="E162">
        <v>6.5</v>
      </c>
    </row>
  </sheetData>
  <mergeCells count="1">
    <mergeCell ref="A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29C9-B863-451D-A815-F39B82649855}">
  <sheetPr>
    <tabColor rgb="FFFFFFFF"/>
  </sheetPr>
  <dimension ref="A1:N160"/>
  <sheetViews>
    <sheetView topLeftCell="A15" workbookViewId="0">
      <selection activeCell="C68" sqref="C68"/>
    </sheetView>
  </sheetViews>
  <sheetFormatPr defaultRowHeight="14.5"/>
  <cols>
    <col min="2" max="2" width="12.81640625" customWidth="1"/>
    <col min="3" max="3" width="28.08984375" customWidth="1"/>
    <col min="4" max="4" width="8.1796875" customWidth="1"/>
    <col min="9" max="9" width="17.1796875" customWidth="1"/>
    <col min="13" max="13" width="15.90625" customWidth="1"/>
    <col min="14" max="14" width="7" customWidth="1"/>
  </cols>
  <sheetData>
    <row r="1" spans="1:14">
      <c r="A1" t="s">
        <v>160</v>
      </c>
      <c r="B1" t="s">
        <v>336</v>
      </c>
      <c r="C1" t="s">
        <v>161</v>
      </c>
      <c r="D1" t="s">
        <v>554</v>
      </c>
      <c r="E1" t="s">
        <v>550</v>
      </c>
      <c r="F1" t="s">
        <v>551</v>
      </c>
      <c r="G1" t="s">
        <v>542</v>
      </c>
      <c r="H1" t="s">
        <v>552</v>
      </c>
      <c r="I1" t="s">
        <v>553</v>
      </c>
      <c r="J1" t="s">
        <v>525</v>
      </c>
    </row>
    <row r="2" spans="1:14" ht="15" thickBot="1">
      <c r="A2">
        <v>1</v>
      </c>
      <c r="B2" t="s">
        <v>1</v>
      </c>
      <c r="C2" t="s">
        <v>0</v>
      </c>
      <c r="D2">
        <f>VLOOKUP(Table2[[#This Row],[Roll No.]],Table3[[Roll No.]:[Total Weighted ABS Score]],7,FALSE)</f>
        <v>0.113</v>
      </c>
      <c r="E2">
        <f ca="1">+VLOOKUP(Table2[[#This Row],[Roll No.]],Table3567[[Roll No.]:[Total Weighted ABS Score]],8,FALSE)</f>
        <v>3.4000000000000002E-2</v>
      </c>
      <c r="F2">
        <f>+VLOOKUP(Table2[[#This Row],[Roll No.]],Table35[[Roll No.]:[Total Weighted ABS Score]], 7,FALSE)</f>
        <v>0.25</v>
      </c>
      <c r="G2">
        <f>VLOOKUP(Table2[[#This Row],[Roll No.]],Table35672[[Roll No.]:[Total Weighted ABS Score]], 7,FALSE)</f>
        <v>8.8999999999999996E-2</v>
      </c>
      <c r="H2">
        <f>VLOOKUP(Table2[[#This Row],[Roll No.]],Table356[[Roll No.]:[Total Weighted ABS Score]],7,FALSE)</f>
        <v>0.191</v>
      </c>
      <c r="I2">
        <f ca="1">(Table2[[#This Row],[Prob]]*$N$4+Table2[[#This Row],[Macro]]*$N$5+$N$6+Table2[[#This Row],[ITDS]]*$N$7+Table2[[#This Row],[IC]]*$N$3)/$N$9</f>
        <v>0.27899999999999997</v>
      </c>
      <c r="J2">
        <f ca="1">_xlfn.RANK.EQ(Table2[[#This Row],[Overall ABS Score]],Table2[Overall ABS Score],)</f>
        <v>153</v>
      </c>
      <c r="M2" s="23" t="s">
        <v>555</v>
      </c>
      <c r="N2" s="23"/>
    </row>
    <row r="3" spans="1:14">
      <c r="A3">
        <v>2</v>
      </c>
      <c r="B3" t="s">
        <v>3</v>
      </c>
      <c r="C3" t="s">
        <v>2</v>
      </c>
      <c r="D3">
        <f>VLOOKUP(Table2[[#This Row],[Roll No.]],Table3[[Roll No.]:[Total Weighted ABS Score]],7,FALSE)</f>
        <v>0.17</v>
      </c>
      <c r="E3">
        <f ca="1">+VLOOKUP(Table2[[#This Row],[Roll No.]],Table3567[[Roll No.]:[Total Weighted ABS Score]],8,FALSE)</f>
        <v>3.3000000000000002E-2</v>
      </c>
      <c r="F3">
        <f>+VLOOKUP(Table2[[#This Row],[Roll No.]],Table35[[Roll No.]:[Total Weighted ABS Score]], 7,FALSE)</f>
        <v>0.315</v>
      </c>
      <c r="G3">
        <f>VLOOKUP(Table2[[#This Row],[Roll No.]],Table35672[[Roll No.]:[Total Weighted ABS Score]], 7,FALSE)</f>
        <v>9.4E-2</v>
      </c>
      <c r="H3">
        <f>VLOOKUP(Table2[[#This Row],[Roll No.]],Table356[[Roll No.]:[Total Weighted ABS Score]],7,FALSE)</f>
        <v>0.17799999999999999</v>
      </c>
      <c r="I3">
        <f ca="1">(Table2[[#This Row],[Prob]]*$N$4+Table2[[#This Row],[Macro]]*$N$5+$N$6+Table2[[#This Row],[ITDS]]*$N$7+Table2[[#This Row],[IC]]*$N$3)/$N$9</f>
        <v>0.29127272727272724</v>
      </c>
      <c r="J3">
        <f ca="1">_xlfn.RANK.EQ(Table2[[#This Row],[Overall ABS Score]],Table2[Overall ABS Score],)</f>
        <v>148</v>
      </c>
      <c r="M3" s="17" t="s">
        <v>552</v>
      </c>
      <c r="N3" s="17">
        <v>6</v>
      </c>
    </row>
    <row r="4" spans="1:14">
      <c r="A4">
        <v>3</v>
      </c>
      <c r="B4" t="s">
        <v>5</v>
      </c>
      <c r="C4" t="s">
        <v>4</v>
      </c>
      <c r="D4">
        <f>VLOOKUP(Table2[[#This Row],[Roll No.]],Table3[[Roll No.]:[Total Weighted ABS Score]],7,FALSE)</f>
        <v>0.316</v>
      </c>
      <c r="E4">
        <f ca="1">+VLOOKUP(Table2[[#This Row],[Roll No.]],Table3567[[Roll No.]:[Total Weighted ABS Score]],8,FALSE)</f>
        <v>0.23300000000000001</v>
      </c>
      <c r="F4">
        <f>+VLOOKUP(Table2[[#This Row],[Roll No.]],Table35[[Roll No.]:[Total Weighted ABS Score]], 7,FALSE)</f>
        <v>0.33800000000000002</v>
      </c>
      <c r="G4">
        <f>VLOOKUP(Table2[[#This Row],[Roll No.]],Table35672[[Roll No.]:[Total Weighted ABS Score]], 7,FALSE)</f>
        <v>0.19400000000000001</v>
      </c>
      <c r="H4">
        <f>VLOOKUP(Table2[[#This Row],[Roll No.]],Table356[[Roll No.]:[Total Weighted ABS Score]],7,FALSE)</f>
        <v>0.45600000000000002</v>
      </c>
      <c r="I4">
        <f ca="1">(Table2[[#This Row],[Prob]]*$N$4+Table2[[#This Row],[Macro]]*$N$5+$N$6+Table2[[#This Row],[ITDS]]*$N$7+Table2[[#This Row],[IC]]*$N$3)/$N$9</f>
        <v>0.45236363636363636</v>
      </c>
      <c r="J4">
        <f ca="1">_xlfn.RANK.EQ(Table2[[#This Row],[Overall ABS Score]],Table2[Overall ABS Score],)</f>
        <v>61</v>
      </c>
      <c r="M4" s="17" t="s">
        <v>554</v>
      </c>
      <c r="N4" s="17">
        <v>6</v>
      </c>
    </row>
    <row r="5" spans="1:14">
      <c r="A5">
        <v>4</v>
      </c>
      <c r="B5" t="s">
        <v>7</v>
      </c>
      <c r="C5" t="s">
        <v>6</v>
      </c>
      <c r="D5">
        <f>VLOOKUP(Table2[[#This Row],[Roll No.]],Table3[[Roll No.]:[Total Weighted ABS Score]],7,FALSE)</f>
        <v>0.44</v>
      </c>
      <c r="E5">
        <f ca="1">+VLOOKUP(Table2[[#This Row],[Roll No.]],Table3567[[Roll No.]:[Total Weighted ABS Score]],8,FALSE)</f>
        <v>0.309</v>
      </c>
      <c r="F5">
        <f>+VLOOKUP(Table2[[#This Row],[Roll No.]],Table35[[Roll No.]:[Total Weighted ABS Score]], 7,FALSE)</f>
        <v>0.28999999999999998</v>
      </c>
      <c r="G5">
        <f>VLOOKUP(Table2[[#This Row],[Roll No.]],Table35672[[Roll No.]:[Total Weighted ABS Score]], 7,FALSE)</f>
        <v>0.13900000000000001</v>
      </c>
      <c r="H5">
        <f>VLOOKUP(Table2[[#This Row],[Roll No.]],Table356[[Roll No.]:[Total Weighted ABS Score]],7,FALSE)</f>
        <v>0.311</v>
      </c>
      <c r="I5">
        <f ca="1">(Table2[[#This Row],[Prob]]*$N$4+Table2[[#This Row],[Macro]]*$N$5+$N$6+Table2[[#This Row],[ITDS]]*$N$7+Table2[[#This Row],[IC]]*$N$3)/$N$9</f>
        <v>0.45545454545454545</v>
      </c>
      <c r="J5">
        <f ca="1">_xlfn.RANK.EQ(Table2[[#This Row],[Overall ABS Score]],Table2[Overall ABS Score],)</f>
        <v>57</v>
      </c>
      <c r="M5" s="17" t="s">
        <v>550</v>
      </c>
      <c r="N5" s="17">
        <v>4</v>
      </c>
    </row>
    <row r="6" spans="1:14">
      <c r="A6">
        <v>5</v>
      </c>
      <c r="B6" t="s">
        <v>9</v>
      </c>
      <c r="C6" t="s">
        <v>8</v>
      </c>
      <c r="D6">
        <f>VLOOKUP(Table2[[#This Row],[Roll No.]],Table3[[Roll No.]:[Total Weighted ABS Score]],7,FALSE)</f>
        <v>0.51400000000000001</v>
      </c>
      <c r="E6">
        <f ca="1">+VLOOKUP(Table2[[#This Row],[Roll No.]],Table3567[[Roll No.]:[Total Weighted ABS Score]],8,FALSE)</f>
        <v>0.23200000000000001</v>
      </c>
      <c r="F6">
        <f>+VLOOKUP(Table2[[#This Row],[Roll No.]],Table35[[Roll No.]:[Total Weighted ABS Score]], 7,FALSE)</f>
        <v>0.36</v>
      </c>
      <c r="G6">
        <f>VLOOKUP(Table2[[#This Row],[Roll No.]],Table35672[[Roll No.]:[Total Weighted ABS Score]], 7,FALSE)</f>
        <v>0.13900000000000001</v>
      </c>
      <c r="H6">
        <f>VLOOKUP(Table2[[#This Row],[Roll No.]],Table356[[Roll No.]:[Total Weighted ABS Score]],7,FALSE)</f>
        <v>0.374</v>
      </c>
      <c r="I6">
        <f ca="1">(Table2[[#This Row],[Prob]]*$N$4+Table2[[#This Row],[Macro]]*$N$5+$N$6+Table2[[#This Row],[ITDS]]*$N$7+Table2[[#This Row],[IC]]*$N$3)/$N$9</f>
        <v>0.47881818181818186</v>
      </c>
      <c r="J6">
        <f ca="1">_xlfn.RANK.EQ(Table2[[#This Row],[Overall ABS Score]],Table2[Overall ABS Score],)</f>
        <v>38</v>
      </c>
      <c r="M6" s="17" t="s">
        <v>551</v>
      </c>
      <c r="N6" s="17">
        <v>4</v>
      </c>
    </row>
    <row r="7" spans="1:14">
      <c r="A7">
        <v>6</v>
      </c>
      <c r="B7" t="s">
        <v>11</v>
      </c>
      <c r="C7" t="s">
        <v>10</v>
      </c>
      <c r="D7">
        <f>VLOOKUP(Table2[[#This Row],[Roll No.]],Table3[[Roll No.]:[Total Weighted ABS Score]],7,FALSE)</f>
        <v>0.44800000000000001</v>
      </c>
      <c r="E7">
        <f ca="1">+VLOOKUP(Table2[[#This Row],[Roll No.]],Table3567[[Roll No.]:[Total Weighted ABS Score]],8,FALSE)</f>
        <v>0.24</v>
      </c>
      <c r="F7">
        <f>+VLOOKUP(Table2[[#This Row],[Roll No.]],Table35[[Roll No.]:[Total Weighted ABS Score]], 7,FALSE)</f>
        <v>0.34499999999999997</v>
      </c>
      <c r="G7">
        <f>VLOOKUP(Table2[[#This Row],[Roll No.]],Table35672[[Roll No.]:[Total Weighted ABS Score]], 7,FALSE)</f>
        <v>0.20599999999999999</v>
      </c>
      <c r="H7">
        <f>VLOOKUP(Table2[[#This Row],[Roll No.]],Table356[[Roll No.]:[Total Weighted ABS Score]],7,FALSE)</f>
        <v>0.40799999999999997</v>
      </c>
      <c r="I7">
        <f ca="1">(Table2[[#This Row],[Prob]]*$N$4+Table2[[#This Row],[Macro]]*$N$5+$N$6+Table2[[#This Row],[ITDS]]*$N$7+Table2[[#This Row],[IC]]*$N$3)/$N$9</f>
        <v>0.47763636363636369</v>
      </c>
      <c r="J7">
        <f ca="1">_xlfn.RANK.EQ(Table2[[#This Row],[Overall ABS Score]],Table2[Overall ABS Score],)</f>
        <v>39</v>
      </c>
      <c r="M7" s="17" t="s">
        <v>542</v>
      </c>
      <c r="N7" s="17">
        <v>2</v>
      </c>
    </row>
    <row r="8" spans="1:14">
      <c r="A8">
        <v>7</v>
      </c>
      <c r="B8" t="s">
        <v>13</v>
      </c>
      <c r="C8" t="s">
        <v>12</v>
      </c>
      <c r="D8">
        <f>VLOOKUP(Table2[[#This Row],[Roll No.]],Table3[[Roll No.]:[Total Weighted ABS Score]],7,FALSE)</f>
        <v>0.246</v>
      </c>
      <c r="E8">
        <f ca="1">+VLOOKUP(Table2[[#This Row],[Roll No.]],Table3567[[Roll No.]:[Total Weighted ABS Score]],8,FALSE)</f>
        <v>0.152</v>
      </c>
      <c r="F8">
        <f>+VLOOKUP(Table2[[#This Row],[Roll No.]],Table35[[Roll No.]:[Total Weighted ABS Score]], 7,FALSE)</f>
        <v>0.188</v>
      </c>
      <c r="G8">
        <f>VLOOKUP(Table2[[#This Row],[Roll No.]],Table35672[[Roll No.]:[Total Weighted ABS Score]], 7,FALSE)</f>
        <v>0.156</v>
      </c>
      <c r="H8">
        <f>VLOOKUP(Table2[[#This Row],[Roll No.]],Table356[[Roll No.]:[Total Weighted ABS Score]],7,FALSE)</f>
        <v>0.23899999999999999</v>
      </c>
      <c r="I8">
        <f ca="1">(Table2[[#This Row],[Prob]]*$N$4+Table2[[#This Row],[Macro]]*$N$5+$N$6+Table2[[#This Row],[ITDS]]*$N$7+Table2[[#This Row],[IC]]*$N$3)/$N$9</f>
        <v>0.3559090909090909</v>
      </c>
      <c r="J8">
        <f ca="1">_xlfn.RANK.EQ(Table2[[#This Row],[Overall ABS Score]],Table2[Overall ABS Score],)</f>
        <v>129</v>
      </c>
    </row>
    <row r="9" spans="1:14">
      <c r="A9">
        <v>8</v>
      </c>
      <c r="B9" t="s">
        <v>15</v>
      </c>
      <c r="C9" t="s">
        <v>14</v>
      </c>
      <c r="D9">
        <f>VLOOKUP(Table2[[#This Row],[Roll No.]],Table3[[Roll No.]:[Total Weighted ABS Score]],7,FALSE)</f>
        <v>0.29199999999999998</v>
      </c>
      <c r="E9">
        <f ca="1">+VLOOKUP(Table2[[#This Row],[Roll No.]],Table3567[[Roll No.]:[Total Weighted ABS Score]],8,FALSE)</f>
        <v>0.105</v>
      </c>
      <c r="F9">
        <f>+VLOOKUP(Table2[[#This Row],[Roll No.]],Table35[[Roll No.]:[Total Weighted ABS Score]], 7,FALSE)</f>
        <v>0.373</v>
      </c>
      <c r="G9">
        <f>VLOOKUP(Table2[[#This Row],[Roll No.]],Table35672[[Roll No.]:[Total Weighted ABS Score]], 7,FALSE)</f>
        <v>0.222</v>
      </c>
      <c r="H9">
        <f>VLOOKUP(Table2[[#This Row],[Roll No.]],Table356[[Roll No.]:[Total Weighted ABS Score]],7,FALSE)</f>
        <v>0.379</v>
      </c>
      <c r="I9">
        <f ca="1">(Table2[[#This Row],[Prob]]*$N$4+Table2[[#This Row],[Macro]]*$N$5+$N$6+Table2[[#This Row],[ITDS]]*$N$7+Table2[[#This Row],[IC]]*$N$3)/$N$9</f>
        <v>0.40409090909090911</v>
      </c>
      <c r="J9">
        <f ca="1">_xlfn.RANK.EQ(Table2[[#This Row],[Overall ABS Score]],Table2[Overall ABS Score],)</f>
        <v>100</v>
      </c>
      <c r="M9" s="18" t="s">
        <v>556</v>
      </c>
      <c r="N9">
        <f>SUM(N3:N7)</f>
        <v>22</v>
      </c>
    </row>
    <row r="10" spans="1:14">
      <c r="A10">
        <v>9</v>
      </c>
      <c r="B10" t="s">
        <v>17</v>
      </c>
      <c r="C10" t="s">
        <v>16</v>
      </c>
      <c r="D10">
        <f>VLOOKUP(Table2[[#This Row],[Roll No.]],Table3[[Roll No.]:[Total Weighted ABS Score]],7,FALSE)</f>
        <v>0.35899999999999999</v>
      </c>
      <c r="E10">
        <f ca="1">+VLOOKUP(Table2[[#This Row],[Roll No.]],Table3567[[Roll No.]:[Total Weighted ABS Score]],8,FALSE)</f>
        <v>0.28399999999999997</v>
      </c>
      <c r="F10">
        <f>+VLOOKUP(Table2[[#This Row],[Roll No.]],Table35[[Roll No.]:[Total Weighted ABS Score]], 7,FALSE)</f>
        <v>0.34799999999999998</v>
      </c>
      <c r="G10">
        <f>VLOOKUP(Table2[[#This Row],[Roll No.]],Table35672[[Roll No.]:[Total Weighted ABS Score]], 7,FALSE)</f>
        <v>0.15</v>
      </c>
      <c r="H10">
        <f>VLOOKUP(Table2[[#This Row],[Roll No.]],Table356[[Roll No.]:[Total Weighted ABS Score]],7,FALSE)</f>
        <v>0.40500000000000003</v>
      </c>
      <c r="I10">
        <f ca="1">(Table2[[#This Row],[Prob]]*$N$4+Table2[[#This Row],[Macro]]*$N$5+$N$6+Table2[[#This Row],[ITDS]]*$N$7+Table2[[#This Row],[IC]]*$N$3)/$N$9</f>
        <v>0.45545454545454545</v>
      </c>
      <c r="J10">
        <f ca="1">_xlfn.RANK.EQ(Table2[[#This Row],[Overall ABS Score]],Table2[Overall ABS Score],)</f>
        <v>57</v>
      </c>
      <c r="M10" s="21"/>
    </row>
    <row r="11" spans="1:14">
      <c r="A11">
        <v>10</v>
      </c>
      <c r="B11" t="s">
        <v>19</v>
      </c>
      <c r="C11" t="s">
        <v>18</v>
      </c>
      <c r="D11">
        <f>VLOOKUP(Table2[[#This Row],[Roll No.]],Table3[[Roll No.]:[Total Weighted ABS Score]],7,FALSE)</f>
        <v>8.6999999999999994E-2</v>
      </c>
      <c r="E11">
        <f ca="1">+VLOOKUP(Table2[[#This Row],[Roll No.]],Table3567[[Roll No.]:[Total Weighted ABS Score]],8,FALSE)</f>
        <v>0.11600000000000001</v>
      </c>
      <c r="F11">
        <f>+VLOOKUP(Table2[[#This Row],[Roll No.]],Table35[[Roll No.]:[Total Weighted ABS Score]], 7,FALSE)</f>
        <v>0.42499999999999999</v>
      </c>
      <c r="G11">
        <f>VLOOKUP(Table2[[#This Row],[Roll No.]],Table35672[[Roll No.]:[Total Weighted ABS Score]], 7,FALSE)</f>
        <v>0.28299999999999997</v>
      </c>
      <c r="H11">
        <f>VLOOKUP(Table2[[#This Row],[Roll No.]],Table356[[Roll No.]:[Total Weighted ABS Score]],7,FALSE)</f>
        <v>0.224</v>
      </c>
      <c r="I11">
        <f ca="1">(Table2[[#This Row],[Prob]]*$N$4+Table2[[#This Row],[Macro]]*$N$5+$N$6+Table2[[#This Row],[ITDS]]*$N$7+Table2[[#This Row],[IC]]*$N$3)/$N$9</f>
        <v>0.31345454545454543</v>
      </c>
      <c r="J11">
        <f ca="1">_xlfn.RANK.EQ(Table2[[#This Row],[Overall ABS Score]],Table2[Overall ABS Score],)</f>
        <v>143</v>
      </c>
    </row>
    <row r="12" spans="1:14">
      <c r="A12">
        <v>11</v>
      </c>
      <c r="B12" t="s">
        <v>21</v>
      </c>
      <c r="C12" t="s">
        <v>20</v>
      </c>
      <c r="D12">
        <f>VLOOKUP(Table2[[#This Row],[Roll No.]],Table3[[Roll No.]:[Total Weighted ABS Score]],7,FALSE)</f>
        <v>0.42199999999999999</v>
      </c>
      <c r="E12">
        <f ca="1">+VLOOKUP(Table2[[#This Row],[Roll No.]],Table3567[[Roll No.]:[Total Weighted ABS Score]],8,FALSE)</f>
        <v>0.14499999999999999</v>
      </c>
      <c r="F12">
        <f>+VLOOKUP(Table2[[#This Row],[Roll No.]],Table35[[Roll No.]:[Total Weighted ABS Score]], 7,FALSE)</f>
        <v>0.37</v>
      </c>
      <c r="G12">
        <f>VLOOKUP(Table2[[#This Row],[Roll No.]],Table35672[[Roll No.]:[Total Weighted ABS Score]], 7,FALSE)</f>
        <v>0.16700000000000001</v>
      </c>
      <c r="H12">
        <f>VLOOKUP(Table2[[#This Row],[Roll No.]],Table356[[Roll No.]:[Total Weighted ABS Score]],7,FALSE)</f>
        <v>0.36899999999999999</v>
      </c>
      <c r="I12">
        <f ca="1">(Table2[[#This Row],[Prob]]*$N$4+Table2[[#This Row],[Macro]]*$N$5+$N$6+Table2[[#This Row],[ITDS]]*$N$7+Table2[[#This Row],[IC]]*$N$3)/$N$9</f>
        <v>0.43909090909090909</v>
      </c>
      <c r="J12">
        <f ca="1">_xlfn.RANK.EQ(Table2[[#This Row],[Overall ABS Score]],Table2[Overall ABS Score],)</f>
        <v>73</v>
      </c>
    </row>
    <row r="13" spans="1:14">
      <c r="A13">
        <v>12</v>
      </c>
      <c r="B13" t="s">
        <v>23</v>
      </c>
      <c r="C13" t="s">
        <v>22</v>
      </c>
      <c r="D13">
        <f>VLOOKUP(Table2[[#This Row],[Roll No.]],Table3[[Roll No.]:[Total Weighted ABS Score]],7,FALSE)</f>
        <v>0.51500000000000001</v>
      </c>
      <c r="E13">
        <f ca="1">+VLOOKUP(Table2[[#This Row],[Roll No.]],Table3567[[Roll No.]:[Total Weighted ABS Score]],8,FALSE)</f>
        <v>0.24</v>
      </c>
      <c r="F13">
        <f>+VLOOKUP(Table2[[#This Row],[Roll No.]],Table35[[Roll No.]:[Total Weighted ABS Score]], 7,FALSE)</f>
        <v>0.39300000000000002</v>
      </c>
      <c r="G13">
        <f>VLOOKUP(Table2[[#This Row],[Roll No.]],Table35672[[Roll No.]:[Total Weighted ABS Score]], 7,FALSE)</f>
        <v>0.222</v>
      </c>
      <c r="H13">
        <f>VLOOKUP(Table2[[#This Row],[Roll No.]],Table356[[Roll No.]:[Total Weighted ABS Score]],7,FALSE)</f>
        <v>0.436</v>
      </c>
      <c r="I13">
        <f ca="1">(Table2[[#This Row],[Prob]]*$N$4+Table2[[#This Row],[Macro]]*$N$5+$N$6+Table2[[#This Row],[ITDS]]*$N$7+Table2[[#This Row],[IC]]*$N$3)/$N$9</f>
        <v>0.505</v>
      </c>
      <c r="J13">
        <f ca="1">_xlfn.RANK.EQ(Table2[[#This Row],[Overall ABS Score]],Table2[Overall ABS Score],)</f>
        <v>19</v>
      </c>
    </row>
    <row r="14" spans="1:14">
      <c r="A14">
        <v>13</v>
      </c>
      <c r="B14" t="s">
        <v>25</v>
      </c>
      <c r="C14" t="s">
        <v>24</v>
      </c>
      <c r="D14">
        <f>VLOOKUP(Table2[[#This Row],[Roll No.]],Table3[[Roll No.]:[Total Weighted ABS Score]],7,FALSE)</f>
        <v>0.374</v>
      </c>
      <c r="E14">
        <f ca="1">+VLOOKUP(Table2[[#This Row],[Roll No.]],Table3567[[Roll No.]:[Total Weighted ABS Score]],8,FALSE)</f>
        <v>0.30499999999999999</v>
      </c>
      <c r="F14">
        <f>+VLOOKUP(Table2[[#This Row],[Roll No.]],Table35[[Roll No.]:[Total Weighted ABS Score]], 7,FALSE)</f>
        <v>0.22500000000000001</v>
      </c>
      <c r="G14">
        <f>VLOOKUP(Table2[[#This Row],[Roll No.]],Table35672[[Roll No.]:[Total Weighted ABS Score]], 7,FALSE)</f>
        <v>0.23300000000000001</v>
      </c>
      <c r="H14">
        <f>VLOOKUP(Table2[[#This Row],[Roll No.]],Table356[[Roll No.]:[Total Weighted ABS Score]],7,FALSE)</f>
        <v>0.308</v>
      </c>
      <c r="I14">
        <f ca="1">(Table2[[#This Row],[Prob]]*$N$4+Table2[[#This Row],[Macro]]*$N$5+$N$6+Table2[[#This Row],[ITDS]]*$N$7+Table2[[#This Row],[IC]]*$N$3)/$N$9</f>
        <v>0.44445454545454538</v>
      </c>
      <c r="J14">
        <f ca="1">_xlfn.RANK.EQ(Table2[[#This Row],[Overall ABS Score]],Table2[Overall ABS Score],)</f>
        <v>70</v>
      </c>
    </row>
    <row r="15" spans="1:14">
      <c r="A15">
        <v>14</v>
      </c>
      <c r="B15" t="s">
        <v>27</v>
      </c>
      <c r="C15" t="s">
        <v>26</v>
      </c>
      <c r="D15">
        <f>VLOOKUP(Table2[[#This Row],[Roll No.]],Table3[[Roll No.]:[Total Weighted ABS Score]],7,FALSE)</f>
        <v>0.45200000000000001</v>
      </c>
      <c r="E15">
        <f ca="1">+VLOOKUP(Table2[[#This Row],[Roll No.]],Table3567[[Roll No.]:[Total Weighted ABS Score]],8,FALSE)</f>
        <v>0.27200000000000002</v>
      </c>
      <c r="F15">
        <f>+VLOOKUP(Table2[[#This Row],[Roll No.]],Table35[[Roll No.]:[Total Weighted ABS Score]], 7,FALSE)</f>
        <v>0.32</v>
      </c>
      <c r="G15">
        <f>VLOOKUP(Table2[[#This Row],[Roll No.]],Table35672[[Roll No.]:[Total Weighted ABS Score]], 7,FALSE)</f>
        <v>0.156</v>
      </c>
      <c r="H15">
        <f>VLOOKUP(Table2[[#This Row],[Roll No.]],Table356[[Roll No.]:[Total Weighted ABS Score]],7,FALSE)</f>
        <v>0.42699999999999999</v>
      </c>
      <c r="I15">
        <f ca="1">(Table2[[#This Row],[Prob]]*$N$4+Table2[[#This Row],[Macro]]*$N$5+$N$6+Table2[[#This Row],[ITDS]]*$N$7+Table2[[#This Row],[IC]]*$N$3)/$N$9</f>
        <v>0.48518181818181816</v>
      </c>
      <c r="J15">
        <f ca="1">_xlfn.RANK.EQ(Table2[[#This Row],[Overall ABS Score]],Table2[Overall ABS Score],)</f>
        <v>32</v>
      </c>
    </row>
    <row r="16" spans="1:14">
      <c r="A16">
        <v>15</v>
      </c>
      <c r="B16" t="s">
        <v>29</v>
      </c>
      <c r="C16" t="s">
        <v>28</v>
      </c>
      <c r="D16">
        <f>VLOOKUP(Table2[[#This Row],[Roll No.]],Table3[[Roll No.]:[Total Weighted ABS Score]],7,FALSE)</f>
        <v>0.47499999999999998</v>
      </c>
      <c r="E16">
        <f ca="1">+VLOOKUP(Table2[[#This Row],[Roll No.]],Table3567[[Roll No.]:[Total Weighted ABS Score]],8,FALSE)</f>
        <v>0.215</v>
      </c>
      <c r="F16">
        <f>+VLOOKUP(Table2[[#This Row],[Roll No.]],Table35[[Roll No.]:[Total Weighted ABS Score]], 7,FALSE)</f>
        <v>0.33800000000000002</v>
      </c>
      <c r="G16">
        <f>VLOOKUP(Table2[[#This Row],[Roll No.]],Table35672[[Roll No.]:[Total Weighted ABS Score]], 7,FALSE)</f>
        <v>0</v>
      </c>
      <c r="H16">
        <f>VLOOKUP(Table2[[#This Row],[Roll No.]],Table356[[Roll No.]:[Total Weighted ABS Score]],7,FALSE)</f>
        <v>0.437</v>
      </c>
      <c r="I16">
        <f ca="1">(Table2[[#This Row],[Prob]]*$N$4+Table2[[#This Row],[Macro]]*$N$5+$N$6+Table2[[#This Row],[ITDS]]*$N$7+Table2[[#This Row],[IC]]*$N$3)/$N$9</f>
        <v>0.46963636363636357</v>
      </c>
      <c r="J16">
        <f ca="1">_xlfn.RANK.EQ(Table2[[#This Row],[Overall ABS Score]],Table2[Overall ABS Score],)</f>
        <v>49</v>
      </c>
    </row>
    <row r="17" spans="1:14">
      <c r="A17">
        <v>16</v>
      </c>
      <c r="B17" t="s">
        <v>31</v>
      </c>
      <c r="C17" t="s">
        <v>30</v>
      </c>
      <c r="D17">
        <f>VLOOKUP(Table2[[#This Row],[Roll No.]],Table3[[Roll No.]:[Total Weighted ABS Score]],7,FALSE)</f>
        <v>0.22900000000000001</v>
      </c>
      <c r="E17">
        <f ca="1">+VLOOKUP(Table2[[#This Row],[Roll No.]],Table3567[[Roll No.]:[Total Weighted ABS Score]],8,FALSE)</f>
        <v>0.27</v>
      </c>
      <c r="F17">
        <f>+VLOOKUP(Table2[[#This Row],[Roll No.]],Table35[[Roll No.]:[Total Weighted ABS Score]], 7,FALSE)</f>
        <v>0.315</v>
      </c>
      <c r="G17">
        <f>VLOOKUP(Table2[[#This Row],[Roll No.]],Table35672[[Roll No.]:[Total Weighted ABS Score]], 7,FALSE)</f>
        <v>0.14399999999999999</v>
      </c>
      <c r="H17">
        <f>VLOOKUP(Table2[[#This Row],[Roll No.]],Table356[[Roll No.]:[Total Weighted ABS Score]],7,FALSE)</f>
        <v>0.38300000000000001</v>
      </c>
      <c r="I17">
        <f ca="1">(Table2[[#This Row],[Prob]]*$N$4+Table2[[#This Row],[Macro]]*$N$5+$N$6+Table2[[#This Row],[ITDS]]*$N$7+Table2[[#This Row],[IC]]*$N$3)/$N$9</f>
        <v>0.41090909090909095</v>
      </c>
      <c r="J17">
        <f ca="1">_xlfn.RANK.EQ(Table2[[#This Row],[Overall ABS Score]],Table2[Overall ABS Score],)</f>
        <v>97</v>
      </c>
    </row>
    <row r="18" spans="1:14">
      <c r="A18">
        <v>17</v>
      </c>
      <c r="B18" t="s">
        <v>33</v>
      </c>
      <c r="C18" t="s">
        <v>32</v>
      </c>
      <c r="D18">
        <f>VLOOKUP(Table2[[#This Row],[Roll No.]],Table3[[Roll No.]:[Total Weighted ABS Score]],7,FALSE)</f>
        <v>0.38300000000000001</v>
      </c>
      <c r="E18">
        <f ca="1">+VLOOKUP(Table2[[#This Row],[Roll No.]],Table3567[[Roll No.]:[Total Weighted ABS Score]],8,FALSE)</f>
        <v>5.5E-2</v>
      </c>
      <c r="F18">
        <f>+VLOOKUP(Table2[[#This Row],[Roll No.]],Table35[[Roll No.]:[Total Weighted ABS Score]], 7,FALSE)</f>
        <v>0.26</v>
      </c>
      <c r="G18">
        <f>VLOOKUP(Table2[[#This Row],[Roll No.]],Table35672[[Roll No.]:[Total Weighted ABS Score]], 7,FALSE)</f>
        <v>0.122</v>
      </c>
      <c r="H18">
        <f>VLOOKUP(Table2[[#This Row],[Roll No.]],Table356[[Roll No.]:[Total Weighted ABS Score]],7,FALSE)</f>
        <v>0.31900000000000001</v>
      </c>
      <c r="I18">
        <f ca="1">(Table2[[#This Row],[Prob]]*$N$4+Table2[[#This Row],[Macro]]*$N$5+$N$6+Table2[[#This Row],[ITDS]]*$N$7+Table2[[#This Row],[IC]]*$N$3)/$N$9</f>
        <v>0.39436363636363636</v>
      </c>
      <c r="J18">
        <f ca="1">_xlfn.RANK.EQ(Table2[[#This Row],[Overall ABS Score]],Table2[Overall ABS Score],)</f>
        <v>107</v>
      </c>
    </row>
    <row r="19" spans="1:14">
      <c r="A19">
        <v>18</v>
      </c>
      <c r="B19" t="s">
        <v>35</v>
      </c>
      <c r="C19" t="s">
        <v>34</v>
      </c>
      <c r="D19">
        <f>VLOOKUP(Table2[[#This Row],[Roll No.]],Table3[[Roll No.]:[Total Weighted ABS Score]],7,FALSE)</f>
        <v>0.46300000000000002</v>
      </c>
      <c r="E19">
        <f ca="1">+VLOOKUP(Table2[[#This Row],[Roll No.]],Table3567[[Roll No.]:[Total Weighted ABS Score]],8,FALSE)</f>
        <v>0.39200000000000002</v>
      </c>
      <c r="F19">
        <f>+VLOOKUP(Table2[[#This Row],[Roll No.]],Table35[[Roll No.]:[Total Weighted ABS Score]], 7,FALSE)</f>
        <v>0.318</v>
      </c>
      <c r="G19">
        <f>VLOOKUP(Table2[[#This Row],[Roll No.]],Table35672[[Roll No.]:[Total Weighted ABS Score]], 7,FALSE)</f>
        <v>0.25600000000000001</v>
      </c>
      <c r="H19">
        <f>VLOOKUP(Table2[[#This Row],[Roll No.]],Table356[[Roll No.]:[Total Weighted ABS Score]],7,FALSE)</f>
        <v>0.45600000000000002</v>
      </c>
      <c r="I19">
        <f ca="1">(Table2[[#This Row],[Prob]]*$N$4+Table2[[#This Row],[Macro]]*$N$5+$N$6+Table2[[#This Row],[ITDS]]*$N$7+Table2[[#This Row],[IC]]*$N$3)/$N$9</f>
        <v>0.52700000000000002</v>
      </c>
      <c r="J19">
        <f ca="1">_xlfn.RANK.EQ(Table2[[#This Row],[Overall ABS Score]],Table2[Overall ABS Score],)</f>
        <v>4</v>
      </c>
    </row>
    <row r="20" spans="1:14">
      <c r="A20">
        <v>19</v>
      </c>
      <c r="B20" t="s">
        <v>37</v>
      </c>
      <c r="C20" t="s">
        <v>36</v>
      </c>
      <c r="D20">
        <f>VLOOKUP(Table2[[#This Row],[Roll No.]],Table3[[Roll No.]:[Total Weighted ABS Score]],7,FALSE)</f>
        <v>0.51800000000000002</v>
      </c>
      <c r="E20">
        <f ca="1">+VLOOKUP(Table2[[#This Row],[Roll No.]],Table3567[[Roll No.]:[Total Weighted ABS Score]],8,FALSE)</f>
        <v>0.35399999999999998</v>
      </c>
      <c r="F20">
        <f>+VLOOKUP(Table2[[#This Row],[Roll No.]],Table35[[Roll No.]:[Total Weighted ABS Score]], 7,FALSE)</f>
        <v>0.35</v>
      </c>
      <c r="G20">
        <f>VLOOKUP(Table2[[#This Row],[Roll No.]],Table35672[[Roll No.]:[Total Weighted ABS Score]], 7,FALSE)</f>
        <v>0.2</v>
      </c>
      <c r="H20">
        <f>VLOOKUP(Table2[[#This Row],[Roll No.]],Table356[[Roll No.]:[Total Weighted ABS Score]],7,FALSE)</f>
        <v>0.441</v>
      </c>
      <c r="I20">
        <f ca="1">(Table2[[#This Row],[Prob]]*$N$4+Table2[[#This Row],[Macro]]*$N$5+$N$6+Table2[[#This Row],[ITDS]]*$N$7+Table2[[#This Row],[IC]]*$N$3)/$N$9</f>
        <v>0.52590909090909088</v>
      </c>
      <c r="J20">
        <f ca="1">_xlfn.RANK.EQ(Table2[[#This Row],[Overall ABS Score]],Table2[Overall ABS Score],)</f>
        <v>6</v>
      </c>
    </row>
    <row r="21" spans="1:14">
      <c r="A21">
        <v>20</v>
      </c>
      <c r="B21" t="s">
        <v>39</v>
      </c>
      <c r="C21" t="s">
        <v>38</v>
      </c>
      <c r="D21">
        <f>VLOOKUP(Table2[[#This Row],[Roll No.]],Table3[[Roll No.]:[Total Weighted ABS Score]],7,FALSE)</f>
        <v>0.42099999999999999</v>
      </c>
      <c r="E21">
        <f ca="1">+VLOOKUP(Table2[[#This Row],[Roll No.]],Table3567[[Roll No.]:[Total Weighted ABS Score]],8,FALSE)</f>
        <v>0.221</v>
      </c>
      <c r="F21">
        <f>+VLOOKUP(Table2[[#This Row],[Roll No.]],Table35[[Roll No.]:[Total Weighted ABS Score]], 7,FALSE)</f>
        <v>0.27300000000000002</v>
      </c>
      <c r="G21">
        <f>VLOOKUP(Table2[[#This Row],[Roll No.]],Table35672[[Roll No.]:[Total Weighted ABS Score]], 7,FALSE)</f>
        <v>0.21099999999999999</v>
      </c>
      <c r="H21">
        <f>VLOOKUP(Table2[[#This Row],[Roll No.]],Table356[[Roll No.]:[Total Weighted ABS Score]],7,FALSE)</f>
        <v>0.34</v>
      </c>
      <c r="I21">
        <f ca="1">(Table2[[#This Row],[Prob]]*$N$4+Table2[[#This Row],[Macro]]*$N$5+$N$6+Table2[[#This Row],[ITDS]]*$N$7+Table2[[#This Row],[IC]]*$N$3)/$N$9</f>
        <v>0.4487272727272727</v>
      </c>
      <c r="J21">
        <f ca="1">_xlfn.RANK.EQ(Table2[[#This Row],[Overall ABS Score]],Table2[Overall ABS Score],)</f>
        <v>67</v>
      </c>
    </row>
    <row r="22" spans="1:14">
      <c r="A22">
        <v>21</v>
      </c>
      <c r="B22" t="s">
        <v>41</v>
      </c>
      <c r="C22" t="s">
        <v>40</v>
      </c>
      <c r="D22">
        <f>VLOOKUP(Table2[[#This Row],[Roll No.]],Table3[[Roll No.]:[Total Weighted ABS Score]],7,FALSE)</f>
        <v>0.45500000000000002</v>
      </c>
      <c r="E22">
        <f ca="1">+VLOOKUP(Table2[[#This Row],[Roll No.]],Table3567[[Roll No.]:[Total Weighted ABS Score]],8,FALSE)</f>
        <v>0.26</v>
      </c>
      <c r="F22">
        <f>+VLOOKUP(Table2[[#This Row],[Roll No.]],Table35[[Roll No.]:[Total Weighted ABS Score]], 7,FALSE)</f>
        <v>0.33</v>
      </c>
      <c r="G22">
        <f>VLOOKUP(Table2[[#This Row],[Roll No.]],Table35672[[Roll No.]:[Total Weighted ABS Score]], 7,FALSE)</f>
        <v>0.222</v>
      </c>
      <c r="H22">
        <f>VLOOKUP(Table2[[#This Row],[Roll No.]],Table356[[Roll No.]:[Total Weighted ABS Score]],7,FALSE)</f>
        <v>0.40600000000000003</v>
      </c>
      <c r="I22">
        <f ca="1">(Table2[[#This Row],[Prob]]*$N$4+Table2[[#This Row],[Macro]]*$N$5+$N$6+Table2[[#This Row],[ITDS]]*$N$7+Table2[[#This Row],[IC]]*$N$3)/$N$9</f>
        <v>0.48409090909090913</v>
      </c>
      <c r="J22">
        <f ca="1">_xlfn.RANK.EQ(Table2[[#This Row],[Overall ABS Score]],Table2[Overall ABS Score],)</f>
        <v>35</v>
      </c>
    </row>
    <row r="23" spans="1:14">
      <c r="A23">
        <v>22</v>
      </c>
      <c r="B23" t="s">
        <v>43</v>
      </c>
      <c r="C23" t="s">
        <v>42</v>
      </c>
      <c r="D23">
        <f>VLOOKUP(Table2[[#This Row],[Roll No.]],Table3[[Roll No.]:[Total Weighted ABS Score]],7,FALSE)</f>
        <v>0.39600000000000002</v>
      </c>
      <c r="E23">
        <f ca="1">+VLOOKUP(Table2[[#This Row],[Roll No.]],Table3567[[Roll No.]:[Total Weighted ABS Score]],8,FALSE)</f>
        <v>0.10299999999999999</v>
      </c>
      <c r="F23">
        <f>+VLOOKUP(Table2[[#This Row],[Roll No.]],Table35[[Roll No.]:[Total Weighted ABS Score]], 7,FALSE)</f>
        <v>0.35499999999999998</v>
      </c>
      <c r="G23">
        <f>VLOOKUP(Table2[[#This Row],[Roll No.]],Table35672[[Roll No.]:[Total Weighted ABS Score]], 7,FALSE)</f>
        <v>0.2</v>
      </c>
      <c r="H23">
        <f>VLOOKUP(Table2[[#This Row],[Roll No.]],Table356[[Roll No.]:[Total Weighted ABS Score]],7,FALSE)</f>
        <v>0.42899999999999999</v>
      </c>
      <c r="I23">
        <f ca="1">(Table2[[#This Row],[Prob]]*$N$4+Table2[[#This Row],[Macro]]*$N$5+$N$6+Table2[[#This Row],[ITDS]]*$N$7+Table2[[#This Row],[IC]]*$N$3)/$N$9</f>
        <v>0.44372727272727275</v>
      </c>
      <c r="J23">
        <f ca="1">_xlfn.RANK.EQ(Table2[[#This Row],[Overall ABS Score]],Table2[Overall ABS Score],)</f>
        <v>71</v>
      </c>
    </row>
    <row r="24" spans="1:14">
      <c r="A24">
        <v>23</v>
      </c>
      <c r="B24" t="s">
        <v>45</v>
      </c>
      <c r="C24" t="s">
        <v>44</v>
      </c>
      <c r="D24">
        <f>VLOOKUP(Table2[[#This Row],[Roll No.]],Table3[[Roll No.]:[Total Weighted ABS Score]],7,FALSE)</f>
        <v>0.38500000000000001</v>
      </c>
      <c r="E24">
        <f ca="1">+VLOOKUP(Table2[[#This Row],[Roll No.]],Table3567[[Roll No.]:[Total Weighted ABS Score]],8,FALSE)</f>
        <v>0.246</v>
      </c>
      <c r="F24">
        <f>+VLOOKUP(Table2[[#This Row],[Roll No.]],Table35[[Roll No.]:[Total Weighted ABS Score]], 7,FALSE)</f>
        <v>0.28299999999999997</v>
      </c>
      <c r="G24">
        <f>VLOOKUP(Table2[[#This Row],[Roll No.]],Table35672[[Roll No.]:[Total Weighted ABS Score]], 7,FALSE)</f>
        <v>0.22800000000000001</v>
      </c>
      <c r="H24">
        <f>VLOOKUP(Table2[[#This Row],[Roll No.]],Table356[[Roll No.]:[Total Weighted ABS Score]],7,FALSE)</f>
        <v>0.29099999999999998</v>
      </c>
      <c r="I24">
        <f ca="1">(Table2[[#This Row],[Prob]]*$N$4+Table2[[#This Row],[Macro]]*$N$5+$N$6+Table2[[#This Row],[ITDS]]*$N$7+Table2[[#This Row],[IC]]*$N$3)/$N$9</f>
        <v>0.43163636363636365</v>
      </c>
      <c r="J24">
        <f ca="1">_xlfn.RANK.EQ(Table2[[#This Row],[Overall ABS Score]],Table2[Overall ABS Score],)</f>
        <v>80</v>
      </c>
    </row>
    <row r="25" spans="1:14">
      <c r="A25">
        <v>24</v>
      </c>
      <c r="B25" t="s">
        <v>47</v>
      </c>
      <c r="C25" t="s">
        <v>46</v>
      </c>
      <c r="D25">
        <f>VLOOKUP(Table2[[#This Row],[Roll No.]],Table3[[Roll No.]:[Total Weighted ABS Score]],7,FALSE)</f>
        <v>0.503</v>
      </c>
      <c r="E25">
        <f ca="1">+VLOOKUP(Table2[[#This Row],[Roll No.]],Table3567[[Roll No.]:[Total Weighted ABS Score]],8,FALSE)</f>
        <v>0.19</v>
      </c>
      <c r="F25">
        <f>+VLOOKUP(Table2[[#This Row],[Roll No.]],Table35[[Roll No.]:[Total Weighted ABS Score]], 7,FALSE)</f>
        <v>0.32300000000000001</v>
      </c>
      <c r="G25">
        <f>VLOOKUP(Table2[[#This Row],[Roll No.]],Table35672[[Roll No.]:[Total Weighted ABS Score]], 7,FALSE)</f>
        <v>0.19400000000000001</v>
      </c>
      <c r="H25">
        <f>VLOOKUP(Table2[[#This Row],[Roll No.]],Table356[[Roll No.]:[Total Weighted ABS Score]],7,FALSE)</f>
        <v>0.35099999999999998</v>
      </c>
      <c r="I25">
        <f ca="1">(Table2[[#This Row],[Prob]]*$N$4+Table2[[#This Row],[Macro]]*$N$5+$N$6+Table2[[#This Row],[ITDS]]*$N$7+Table2[[#This Row],[IC]]*$N$3)/$N$9</f>
        <v>0.46690909090909094</v>
      </c>
      <c r="J25">
        <f ca="1">_xlfn.RANK.EQ(Table2[[#This Row],[Overall ABS Score]],Table2[Overall ABS Score],)</f>
        <v>51</v>
      </c>
    </row>
    <row r="26" spans="1:14">
      <c r="A26">
        <v>25</v>
      </c>
      <c r="B26" t="s">
        <v>49</v>
      </c>
      <c r="C26" t="s">
        <v>48</v>
      </c>
      <c r="D26">
        <f>VLOOKUP(Table2[[#This Row],[Roll No.]],Table3[[Roll No.]:[Total Weighted ABS Score]],7,FALSE)</f>
        <v>0.28000000000000003</v>
      </c>
      <c r="E26">
        <f ca="1">+VLOOKUP(Table2[[#This Row],[Roll No.]],Table3567[[Roll No.]:[Total Weighted ABS Score]],8,FALSE)</f>
        <v>0.21299999999999999</v>
      </c>
      <c r="F26">
        <f>+VLOOKUP(Table2[[#This Row],[Roll No.]],Table35[[Roll No.]:[Total Weighted ABS Score]], 7,FALSE)</f>
        <v>0.38800000000000001</v>
      </c>
      <c r="G26">
        <f>VLOOKUP(Table2[[#This Row],[Roll No.]],Table35672[[Roll No.]:[Total Weighted ABS Score]], 7,FALSE)</f>
        <v>0.25600000000000001</v>
      </c>
      <c r="H26">
        <f>VLOOKUP(Table2[[#This Row],[Roll No.]],Table356[[Roll No.]:[Total Weighted ABS Score]],7,FALSE)</f>
        <v>0.36299999999999999</v>
      </c>
      <c r="I26">
        <f ca="1">(Table2[[#This Row],[Prob]]*$N$4+Table2[[#This Row],[Macro]]*$N$5+$N$6+Table2[[#This Row],[ITDS]]*$N$7+Table2[[#This Row],[IC]]*$N$3)/$N$9</f>
        <v>0.41918181818181827</v>
      </c>
      <c r="J26">
        <f ca="1">_xlfn.RANK.EQ(Table2[[#This Row],[Overall ABS Score]],Table2[Overall ABS Score],)</f>
        <v>90</v>
      </c>
    </row>
    <row r="27" spans="1:14">
      <c r="A27">
        <v>26</v>
      </c>
      <c r="B27" t="s">
        <v>51</v>
      </c>
      <c r="C27" t="s">
        <v>50</v>
      </c>
      <c r="D27">
        <f>VLOOKUP(Table2[[#This Row],[Roll No.]],Table3[[Roll No.]:[Total Weighted ABS Score]],7,FALSE)</f>
        <v>0.48</v>
      </c>
      <c r="E27">
        <f ca="1">+VLOOKUP(Table2[[#This Row],[Roll No.]],Table3567[[Roll No.]:[Total Weighted ABS Score]],8,FALSE)</f>
        <v>0.36099999999999999</v>
      </c>
      <c r="F27">
        <f>+VLOOKUP(Table2[[#This Row],[Roll No.]],Table35[[Roll No.]:[Total Weighted ABS Score]], 7,FALSE)</f>
        <v>0.37</v>
      </c>
      <c r="G27">
        <f>VLOOKUP(Table2[[#This Row],[Roll No.]],Table35672[[Roll No.]:[Total Weighted ABS Score]], 7,FALSE)</f>
        <v>0.25</v>
      </c>
      <c r="H27">
        <f>VLOOKUP(Table2[[#This Row],[Roll No.]],Table356[[Roll No.]:[Total Weighted ABS Score]],7,FALSE)</f>
        <v>0.43</v>
      </c>
      <c r="I27">
        <f ca="1">(Table2[[#This Row],[Prob]]*$N$4+Table2[[#This Row],[Macro]]*$N$5+$N$6+Table2[[#This Row],[ITDS]]*$N$7+Table2[[#This Row],[IC]]*$N$3)/$N$9</f>
        <v>0.51836363636363636</v>
      </c>
      <c r="J27">
        <f ca="1">_xlfn.RANK.EQ(Table2[[#This Row],[Overall ABS Score]],Table2[Overall ABS Score],)</f>
        <v>8</v>
      </c>
    </row>
    <row r="28" spans="1:14">
      <c r="A28">
        <v>27</v>
      </c>
      <c r="B28" t="s">
        <v>53</v>
      </c>
      <c r="C28" t="s">
        <v>52</v>
      </c>
      <c r="D28">
        <f>VLOOKUP(Table2[[#This Row],[Roll No.]],Table3[[Roll No.]:[Total Weighted ABS Score]],7,FALSE)</f>
        <v>0.34</v>
      </c>
      <c r="E28">
        <f>+VLOOKUP(Table2[[#This Row],[Roll No.]],Table3567[[Roll No.]:[Total Weighted ABS Score]],8,FALSE)</f>
        <v>9.1999999999999998E-2</v>
      </c>
      <c r="F28">
        <f>+VLOOKUP(Table2[[#This Row],[Roll No.]],Table35[[Roll No.]:[Total Weighted ABS Score]], 7,FALSE)</f>
        <v>0.29499999999999998</v>
      </c>
      <c r="G28">
        <f>VLOOKUP(Table2[[#This Row],[Roll No.]],Table35672[[Roll No.]:[Total Weighted ABS Score]], 7,FALSE)</f>
        <v>0.13900000000000001</v>
      </c>
      <c r="H28">
        <f>VLOOKUP(Table2[[#This Row],[Roll No.]],Table356[[Roll No.]:[Total Weighted ABS Score]],7,FALSE)</f>
        <v>0.29699999999999999</v>
      </c>
      <c r="I28">
        <f>(Table2[[#This Row],[Prob]]*$N$4+Table2[[#This Row],[Macro]]*$N$5+$N$6+Table2[[#This Row],[ITDS]]*$N$7+Table2[[#This Row],[IC]]*$N$3)/$N$9</f>
        <v>0.38490909090909092</v>
      </c>
      <c r="J28">
        <f ca="1">_xlfn.RANK.EQ(Table2[[#This Row],[Overall ABS Score]],Table2[Overall ABS Score],)</f>
        <v>117</v>
      </c>
    </row>
    <row r="29" spans="1:14">
      <c r="A29">
        <v>28</v>
      </c>
      <c r="B29" t="s">
        <v>55</v>
      </c>
      <c r="C29" t="s">
        <v>54</v>
      </c>
      <c r="D29">
        <f>VLOOKUP(Table2[[#This Row],[Roll No.]],Table3[[Roll No.]:[Total Weighted ABS Score]],7,FALSE)</f>
        <v>0.38900000000000001</v>
      </c>
      <c r="E29">
        <f>+VLOOKUP(Table2[[#This Row],[Roll No.]],Table3567[[Roll No.]:[Total Weighted ABS Score]],8,FALSE)</f>
        <v>0.251</v>
      </c>
      <c r="F29">
        <f>+VLOOKUP(Table2[[#This Row],[Roll No.]],Table35[[Roll No.]:[Total Weighted ABS Score]], 7,FALSE)</f>
        <v>0.38500000000000001</v>
      </c>
      <c r="G29">
        <f>VLOOKUP(Table2[[#This Row],[Roll No.]],Table35672[[Roll No.]:[Total Weighted ABS Score]], 7,FALSE)</f>
        <v>0.25</v>
      </c>
      <c r="H29">
        <f>VLOOKUP(Table2[[#This Row],[Roll No.]],Table356[[Roll No.]:[Total Weighted ABS Score]],7,FALSE)</f>
        <v>0.35499999999999998</v>
      </c>
      <c r="I29">
        <f>(Table2[[#This Row],[Prob]]*$N$4+Table2[[#This Row],[Macro]]*$N$5+$N$6+Table2[[#This Row],[ITDS]]*$N$7+Table2[[#This Row],[IC]]*$N$3)/$N$9</f>
        <v>0.4530909090909091</v>
      </c>
      <c r="J29">
        <f ca="1">_xlfn.RANK.EQ(Table2[[#This Row],[Overall ABS Score]],Table2[Overall ABS Score],)</f>
        <v>59</v>
      </c>
    </row>
    <row r="30" spans="1:14">
      <c r="A30">
        <v>29</v>
      </c>
      <c r="B30" t="s">
        <v>57</v>
      </c>
      <c r="C30" t="s">
        <v>56</v>
      </c>
      <c r="D30">
        <f>VLOOKUP(Table2[[#This Row],[Roll No.]],Table3[[Roll No.]:[Total Weighted ABS Score]],7,FALSE)</f>
        <v>0.24</v>
      </c>
      <c r="E30">
        <f ca="1">+VLOOKUP(Table2[[#This Row],[Roll No.]],Table3567[[Roll No.]:[Total Weighted ABS Score]],8,FALSE)</f>
        <v>0.20699999999999999</v>
      </c>
      <c r="F30">
        <f>+VLOOKUP(Table2[[#This Row],[Roll No.]],Table35[[Roll No.]:[Total Weighted ABS Score]], 7,FALSE)</f>
        <v>0.30299999999999999</v>
      </c>
      <c r="G30">
        <f>VLOOKUP(Table2[[#This Row],[Roll No.]],Table35672[[Roll No.]:[Total Weighted ABS Score]], 7,FALSE)</f>
        <v>0.2</v>
      </c>
      <c r="H30">
        <f>VLOOKUP(Table2[[#This Row],[Roll No.]],Table356[[Roll No.]:[Total Weighted ABS Score]],7,FALSE)</f>
        <v>0.309</v>
      </c>
      <c r="I30">
        <f ca="1">(Table2[[#This Row],[Prob]]*$N$4+Table2[[#This Row],[Macro]]*$N$5+$N$6+Table2[[#This Row],[ITDS]]*$N$7+Table2[[#This Row],[IC]]*$N$3)/$N$9</f>
        <v>0.38736363636363635</v>
      </c>
      <c r="J30">
        <f ca="1">_xlfn.RANK.EQ(Table2[[#This Row],[Overall ABS Score]],Table2[Overall ABS Score],)</f>
        <v>114</v>
      </c>
      <c r="M30" s="19" t="s">
        <v>557</v>
      </c>
      <c r="N30" s="19">
        <f ca="1">AVERAGE(Table2[Overall ABS Score])</f>
        <v>0.4206300743281875</v>
      </c>
    </row>
    <row r="31" spans="1:14">
      <c r="A31">
        <v>30</v>
      </c>
      <c r="B31" t="s">
        <v>59</v>
      </c>
      <c r="C31" t="s">
        <v>58</v>
      </c>
      <c r="D31">
        <f>VLOOKUP(Table2[[#This Row],[Roll No.]],Table3[[Roll No.]:[Total Weighted ABS Score]],7,FALSE)</f>
        <v>0.40300000000000002</v>
      </c>
      <c r="E31">
        <f ca="1">+VLOOKUP(Table2[[#This Row],[Roll No.]],Table3567[[Roll No.]:[Total Weighted ABS Score]],8,FALSE)</f>
        <v>0.16600000000000001</v>
      </c>
      <c r="F31">
        <f>+VLOOKUP(Table2[[#This Row],[Roll No.]],Table35[[Roll No.]:[Total Weighted ABS Score]], 7,FALSE)</f>
        <v>0.32</v>
      </c>
      <c r="G31">
        <f>VLOOKUP(Table2[[#This Row],[Roll No.]],Table35672[[Roll No.]:[Total Weighted ABS Score]], 7,FALSE)</f>
        <v>0.1</v>
      </c>
      <c r="H31">
        <f>VLOOKUP(Table2[[#This Row],[Roll No.]],Table356[[Roll No.]:[Total Weighted ABS Score]],7,FALSE)</f>
        <v>0.36699999999999999</v>
      </c>
      <c r="I31">
        <f ca="1">(Table2[[#This Row],[Prob]]*$N$4+Table2[[#This Row],[Macro]]*$N$5+$N$6+Table2[[#This Row],[ITDS]]*$N$7+Table2[[#This Row],[IC]]*$N$3)/$N$9</f>
        <v>0.43109090909090919</v>
      </c>
      <c r="J31">
        <f ca="1">_xlfn.RANK.EQ(Table2[[#This Row],[Overall ABS Score]],Table2[Overall ABS Score],)</f>
        <v>81</v>
      </c>
      <c r="M31" s="19" t="s">
        <v>529</v>
      </c>
      <c r="N31" s="19">
        <f ca="1">_xlfn.STDEV.P(Table2[Overall ABS Score])</f>
        <v>7.116255378883847E-2</v>
      </c>
    </row>
    <row r="32" spans="1:14">
      <c r="A32">
        <v>31</v>
      </c>
      <c r="B32" t="s">
        <v>61</v>
      </c>
      <c r="C32" t="s">
        <v>60</v>
      </c>
      <c r="D32">
        <f>VLOOKUP(Table2[[#This Row],[Roll No.]],Table3[[Roll No.]:[Total Weighted ABS Score]],7,FALSE)</f>
        <v>0.34399999999999997</v>
      </c>
      <c r="E32">
        <f ca="1">+VLOOKUP(Table2[[#This Row],[Roll No.]],Table3567[[Roll No.]:[Total Weighted ABS Score]],8,FALSE)</f>
        <v>0.36699999999999999</v>
      </c>
      <c r="F32">
        <f>+VLOOKUP(Table2[[#This Row],[Roll No.]],Table35[[Roll No.]:[Total Weighted ABS Score]], 7,FALSE)</f>
        <v>0.31</v>
      </c>
      <c r="G32">
        <f>VLOOKUP(Table2[[#This Row],[Roll No.]],Table35672[[Roll No.]:[Total Weighted ABS Score]], 7,FALSE)</f>
        <v>0.13300000000000001</v>
      </c>
      <c r="H32">
        <f>VLOOKUP(Table2[[#This Row],[Roll No.]],Table356[[Roll No.]:[Total Weighted ABS Score]],7,FALSE)</f>
        <v>0.38800000000000001</v>
      </c>
      <c r="I32">
        <f ca="1">(Table2[[#This Row],[Prob]]*$N$4+Table2[[#This Row],[Macro]]*$N$5+$N$6+Table2[[#This Row],[ITDS]]*$N$7+Table2[[#This Row],[IC]]*$N$3)/$N$9</f>
        <v>0.46027272727272733</v>
      </c>
      <c r="J32">
        <f ca="1">_xlfn.RANK.EQ(Table2[[#This Row],[Overall ABS Score]],Table2[Overall ABS Score],)</f>
        <v>55</v>
      </c>
    </row>
    <row r="33" spans="1:10">
      <c r="A33">
        <v>32</v>
      </c>
      <c r="B33" t="s">
        <v>63</v>
      </c>
      <c r="C33" t="s">
        <v>62</v>
      </c>
      <c r="D33">
        <f>VLOOKUP(Table2[[#This Row],[Roll No.]],Table3[[Roll No.]:[Total Weighted ABS Score]],7,FALSE)</f>
        <v>0.46500000000000002</v>
      </c>
      <c r="E33">
        <f ca="1">+VLOOKUP(Table2[[#This Row],[Roll No.]],Table3567[[Roll No.]:[Total Weighted ABS Score]],8,FALSE)</f>
        <v>0.20399999999999999</v>
      </c>
      <c r="F33">
        <f>+VLOOKUP(Table2[[#This Row],[Roll No.]],Table35[[Roll No.]:[Total Weighted ABS Score]], 7,FALSE)</f>
        <v>0.29299999999999998</v>
      </c>
      <c r="G33">
        <f>VLOOKUP(Table2[[#This Row],[Roll No.]],Table35672[[Roll No.]:[Total Weighted ABS Score]], 7,FALSE)</f>
        <v>0.2</v>
      </c>
      <c r="H33">
        <f>VLOOKUP(Table2[[#This Row],[Roll No.]],Table356[[Roll No.]:[Total Weighted ABS Score]],7,FALSE)</f>
        <v>0.31900000000000001</v>
      </c>
      <c r="I33">
        <f ca="1">(Table2[[#This Row],[Prob]]*$N$4+Table2[[#This Row],[Macro]]*$N$5+$N$6+Table2[[#This Row],[ITDS]]*$N$7+Table2[[#This Row],[IC]]*$N$3)/$N$9</f>
        <v>0.45090909090909093</v>
      </c>
      <c r="J33">
        <f ca="1">_xlfn.RANK.EQ(Table2[[#This Row],[Overall ABS Score]],Table2[Overall ABS Score],)</f>
        <v>64</v>
      </c>
    </row>
    <row r="34" spans="1:10">
      <c r="A34">
        <v>33</v>
      </c>
      <c r="B34" t="s">
        <v>65</v>
      </c>
      <c r="C34" t="s">
        <v>64</v>
      </c>
      <c r="D34">
        <f>VLOOKUP(Table2[[#This Row],[Roll No.]],Table3[[Roll No.]:[Total Weighted ABS Score]],7,FALSE)</f>
        <v>0.32100000000000001</v>
      </c>
      <c r="E34">
        <f ca="1">+VLOOKUP(Table2[[#This Row],[Roll No.]],Table3567[[Roll No.]:[Total Weighted ABS Score]],8,FALSE)</f>
        <v>0.249</v>
      </c>
      <c r="F34">
        <f>+VLOOKUP(Table2[[#This Row],[Roll No.]],Table35[[Roll No.]:[Total Weighted ABS Score]], 7,FALSE)</f>
        <v>0.24</v>
      </c>
      <c r="G34">
        <f>VLOOKUP(Table2[[#This Row],[Roll No.]],Table35672[[Roll No.]:[Total Weighted ABS Score]], 7,FALSE)</f>
        <v>7.1999999999999995E-2</v>
      </c>
      <c r="H34">
        <f>VLOOKUP(Table2[[#This Row],[Roll No.]],Table356[[Roll No.]:[Total Weighted ABS Score]],7,FALSE)</f>
        <v>0.254</v>
      </c>
      <c r="I34">
        <f ca="1">(Table2[[#This Row],[Prob]]*$N$4+Table2[[#This Row],[Macro]]*$N$5+$N$6+Table2[[#This Row],[ITDS]]*$N$7+Table2[[#This Row],[IC]]*$N$3)/$N$9</f>
        <v>0.39045454545454544</v>
      </c>
      <c r="J34">
        <f ca="1">_xlfn.RANK.EQ(Table2[[#This Row],[Overall ABS Score]],Table2[Overall ABS Score],)</f>
        <v>110</v>
      </c>
    </row>
    <row r="35" spans="1:10">
      <c r="A35">
        <v>34</v>
      </c>
      <c r="B35" t="s">
        <v>67</v>
      </c>
      <c r="C35" t="s">
        <v>66</v>
      </c>
      <c r="D35">
        <f>VLOOKUP(Table2[[#This Row],[Roll No.]],Table3[[Roll No.]:[Total Weighted ABS Score]],7,FALSE)</f>
        <v>0.27200000000000002</v>
      </c>
      <c r="E35">
        <f ca="1">+VLOOKUP(Table2[[#This Row],[Roll No.]],Table3567[[Roll No.]:[Total Weighted ABS Score]],8,FALSE)</f>
        <v>0.125</v>
      </c>
      <c r="F35">
        <f>+VLOOKUP(Table2[[#This Row],[Roll No.]],Table35[[Roll No.]:[Total Weighted ABS Score]], 7,FALSE)</f>
        <v>0.22</v>
      </c>
      <c r="G35">
        <f>VLOOKUP(Table2[[#This Row],[Roll No.]],Table35672[[Roll No.]:[Total Weighted ABS Score]], 7,FALSE)</f>
        <v>1.0999999999999999E-2</v>
      </c>
      <c r="H35">
        <f>VLOOKUP(Table2[[#This Row],[Roll No.]],Table356[[Roll No.]:[Total Weighted ABS Score]],7,FALSE)</f>
        <v>0.17499999999999999</v>
      </c>
      <c r="I35">
        <f ca="1">(Table2[[#This Row],[Prob]]*$N$4+Table2[[#This Row],[Macro]]*$N$5+$N$6+Table2[[#This Row],[ITDS]]*$N$7+Table2[[#This Row],[IC]]*$N$3)/$N$9</f>
        <v>0.32745454545454544</v>
      </c>
      <c r="J35">
        <f ca="1">_xlfn.RANK.EQ(Table2[[#This Row],[Overall ABS Score]],Table2[Overall ABS Score],)</f>
        <v>140</v>
      </c>
    </row>
    <row r="36" spans="1:10">
      <c r="A36">
        <v>35</v>
      </c>
      <c r="B36" t="s">
        <v>69</v>
      </c>
      <c r="C36" t="s">
        <v>68</v>
      </c>
      <c r="D36">
        <f>VLOOKUP(Table2[[#This Row],[Roll No.]],Table3[[Roll No.]:[Total Weighted ABS Score]],7,FALSE)</f>
        <v>0.27600000000000002</v>
      </c>
      <c r="E36">
        <f ca="1">+VLOOKUP(Table2[[#This Row],[Roll No.]],Table3567[[Roll No.]:[Total Weighted ABS Score]],8,FALSE)</f>
        <v>5.0999999999999997E-2</v>
      </c>
      <c r="F36">
        <f>+VLOOKUP(Table2[[#This Row],[Roll No.]],Table35[[Roll No.]:[Total Weighted ABS Score]], 7,FALSE)</f>
        <v>0.35</v>
      </c>
      <c r="G36">
        <f>VLOOKUP(Table2[[#This Row],[Roll No.]],Table35672[[Roll No.]:[Total Weighted ABS Score]], 7,FALSE)</f>
        <v>0.25</v>
      </c>
      <c r="H36">
        <f>VLOOKUP(Table2[[#This Row],[Roll No.]],Table356[[Roll No.]:[Total Weighted ABS Score]],7,FALSE)</f>
        <v>0.21099999999999999</v>
      </c>
      <c r="I36">
        <f ca="1">(Table2[[#This Row],[Prob]]*$N$4+Table2[[#This Row],[Macro]]*$N$5+$N$6+Table2[[#This Row],[ITDS]]*$N$7+Table2[[#This Row],[IC]]*$N$3)/$N$9</f>
        <v>0.34663636363636363</v>
      </c>
      <c r="J36">
        <f ca="1">_xlfn.RANK.EQ(Table2[[#This Row],[Overall ABS Score]],Table2[Overall ABS Score],)</f>
        <v>131</v>
      </c>
    </row>
    <row r="37" spans="1:10">
      <c r="A37">
        <v>36</v>
      </c>
      <c r="B37" t="s">
        <v>71</v>
      </c>
      <c r="C37" t="s">
        <v>70</v>
      </c>
      <c r="D37">
        <f>VLOOKUP(Table2[[#This Row],[Roll No.]],Table3[[Roll No.]:[Total Weighted ABS Score]],7,FALSE)</f>
        <v>0.48</v>
      </c>
      <c r="E37">
        <f ca="1">+VLOOKUP(Table2[[#This Row],[Roll No.]],Table3567[[Roll No.]:[Total Weighted ABS Score]],8,FALSE)</f>
        <v>0.29399999999999998</v>
      </c>
      <c r="F37">
        <f>+VLOOKUP(Table2[[#This Row],[Roll No.]],Table35[[Roll No.]:[Total Weighted ABS Score]], 7,FALSE)</f>
        <v>0.39300000000000002</v>
      </c>
      <c r="G37">
        <f>VLOOKUP(Table2[[#This Row],[Roll No.]],Table35672[[Roll No.]:[Total Weighted ABS Score]], 7,FALSE)</f>
        <v>0.19400000000000001</v>
      </c>
      <c r="H37">
        <f>VLOOKUP(Table2[[#This Row],[Roll No.]],Table356[[Roll No.]:[Total Weighted ABS Score]],7,FALSE)</f>
        <v>0.45700000000000002</v>
      </c>
      <c r="I37">
        <f ca="1">(Table2[[#This Row],[Prob]]*$N$4+Table2[[#This Row],[Macro]]*$N$5+$N$6+Table2[[#This Row],[ITDS]]*$N$7+Table2[[#This Row],[IC]]*$N$3)/$N$9</f>
        <v>0.50845454545454549</v>
      </c>
      <c r="J37">
        <f ca="1">_xlfn.RANK.EQ(Table2[[#This Row],[Overall ABS Score]],Table2[Overall ABS Score],)</f>
        <v>16</v>
      </c>
    </row>
    <row r="38" spans="1:10">
      <c r="A38">
        <v>37</v>
      </c>
      <c r="B38" t="s">
        <v>73</v>
      </c>
      <c r="C38" t="s">
        <v>72</v>
      </c>
      <c r="D38">
        <f>VLOOKUP(Table2[[#This Row],[Roll No.]],Table3[[Roll No.]:[Total Weighted ABS Score]],7,FALSE)</f>
        <v>0.41599999999999998</v>
      </c>
      <c r="E38">
        <f ca="1">+VLOOKUP(Table2[[#This Row],[Roll No.]],Table3567[[Roll No.]:[Total Weighted ABS Score]],8,FALSE)</f>
        <v>0.33100000000000002</v>
      </c>
      <c r="F38">
        <f>+VLOOKUP(Table2[[#This Row],[Roll No.]],Table35[[Roll No.]:[Total Weighted ABS Score]], 7,FALSE)</f>
        <v>0.26800000000000002</v>
      </c>
      <c r="G38">
        <f>VLOOKUP(Table2[[#This Row],[Roll No.]],Table35672[[Roll No.]:[Total Weighted ABS Score]], 7,FALSE)</f>
        <v>0.2</v>
      </c>
      <c r="H38">
        <f>VLOOKUP(Table2[[#This Row],[Roll No.]],Table356[[Roll No.]:[Total Weighted ABS Score]],7,FALSE)</f>
        <v>0.38</v>
      </c>
      <c r="I38">
        <f ca="1">(Table2[[#This Row],[Prob]]*$N$4+Table2[[#This Row],[Macro]]*$N$5+$N$6+Table2[[#This Row],[ITDS]]*$N$7+Table2[[#This Row],[IC]]*$N$3)/$N$9</f>
        <v>0.47727272727272729</v>
      </c>
      <c r="J38">
        <f ca="1">_xlfn.RANK.EQ(Table2[[#This Row],[Overall ABS Score]],Table2[Overall ABS Score],)</f>
        <v>41</v>
      </c>
    </row>
    <row r="39" spans="1:10">
      <c r="A39">
        <v>38</v>
      </c>
      <c r="B39" t="s">
        <v>75</v>
      </c>
      <c r="C39" t="s">
        <v>74</v>
      </c>
      <c r="D39">
        <f>VLOOKUP(Table2[[#This Row],[Roll No.]],Table3[[Roll No.]:[Total Weighted ABS Score]],7,FALSE)</f>
        <v>0.41099999999999998</v>
      </c>
      <c r="E39">
        <f ca="1">+VLOOKUP(Table2[[#This Row],[Roll No.]],Table3567[[Roll No.]:[Total Weighted ABS Score]],8,FALSE)</f>
        <v>0.38200000000000001</v>
      </c>
      <c r="F39">
        <f>+VLOOKUP(Table2[[#This Row],[Roll No.]],Table35[[Roll No.]:[Total Weighted ABS Score]], 7,FALSE)</f>
        <v>0.32</v>
      </c>
      <c r="G39">
        <f>VLOOKUP(Table2[[#This Row],[Roll No.]],Table35672[[Roll No.]:[Total Weighted ABS Score]], 7,FALSE)</f>
        <v>6.7000000000000004E-2</v>
      </c>
      <c r="H39">
        <f>VLOOKUP(Table2[[#This Row],[Roll No.]],Table356[[Roll No.]:[Total Weighted ABS Score]],7,FALSE)</f>
        <v>0.36099999999999999</v>
      </c>
      <c r="I39">
        <f ca="1">(Table2[[#This Row],[Prob]]*$N$4+Table2[[#This Row],[Macro]]*$N$5+$N$6+Table2[[#This Row],[ITDS]]*$N$7+Table2[[#This Row],[IC]]*$N$3)/$N$9</f>
        <v>0.46790909090909094</v>
      </c>
      <c r="J39">
        <f ca="1">_xlfn.RANK.EQ(Table2[[#This Row],[Overall ABS Score]],Table2[Overall ABS Score],)</f>
        <v>50</v>
      </c>
    </row>
    <row r="40" spans="1:10">
      <c r="A40">
        <v>39</v>
      </c>
      <c r="B40" t="s">
        <v>77</v>
      </c>
      <c r="C40" t="s">
        <v>76</v>
      </c>
      <c r="D40">
        <f>VLOOKUP(Table2[[#This Row],[Roll No.]],Table3[[Roll No.]:[Total Weighted ABS Score]],7,FALSE)</f>
        <v>0.34399999999999997</v>
      </c>
      <c r="E40">
        <f ca="1">+VLOOKUP(Table2[[#This Row],[Roll No.]],Table3567[[Roll No.]:[Total Weighted ABS Score]],8,FALSE)</f>
        <v>0.16300000000000001</v>
      </c>
      <c r="F40">
        <f>+VLOOKUP(Table2[[#This Row],[Roll No.]],Table35[[Roll No.]:[Total Weighted ABS Score]], 7,FALSE)</f>
        <v>0.37</v>
      </c>
      <c r="G40">
        <f>VLOOKUP(Table2[[#This Row],[Roll No.]],Table35672[[Roll No.]:[Total Weighted ABS Score]], 7,FALSE)</f>
        <v>0.16700000000000001</v>
      </c>
      <c r="H40">
        <f>VLOOKUP(Table2[[#This Row],[Roll No.]],Table356[[Roll No.]:[Total Weighted ABS Score]],7,FALSE)</f>
        <v>0.372</v>
      </c>
      <c r="I40">
        <f ca="1">(Table2[[#This Row],[Prob]]*$N$4+Table2[[#This Row],[Macro]]*$N$5+$N$6+Table2[[#This Row],[ITDS]]*$N$7+Table2[[#This Row],[IC]]*$N$3)/$N$9</f>
        <v>0.4219090909090909</v>
      </c>
      <c r="J40">
        <f ca="1">_xlfn.RANK.EQ(Table2[[#This Row],[Overall ABS Score]],Table2[Overall ABS Score],)</f>
        <v>89</v>
      </c>
    </row>
    <row r="41" spans="1:10">
      <c r="A41">
        <v>40</v>
      </c>
      <c r="B41" t="s">
        <v>79</v>
      </c>
      <c r="C41" t="s">
        <v>78</v>
      </c>
      <c r="D41">
        <f>VLOOKUP(Table2[[#This Row],[Roll No.]],Table3[[Roll No.]:[Total Weighted ABS Score]],7,FALSE)</f>
        <v>0.47699999999999998</v>
      </c>
      <c r="E41">
        <f ca="1">+VLOOKUP(Table2[[#This Row],[Roll No.]],Table3567[[Roll No.]:[Total Weighted ABS Score]],8,FALSE)</f>
        <v>0.26200000000000001</v>
      </c>
      <c r="F41">
        <f>+VLOOKUP(Table2[[#This Row],[Roll No.]],Table35[[Roll No.]:[Total Weighted ABS Score]], 7,FALSE)</f>
        <v>0.39300000000000002</v>
      </c>
      <c r="G41">
        <f>VLOOKUP(Table2[[#This Row],[Roll No.]],Table35672[[Roll No.]:[Total Weighted ABS Score]], 7,FALSE)</f>
        <v>0.22800000000000001</v>
      </c>
      <c r="H41">
        <f>VLOOKUP(Table2[[#This Row],[Roll No.]],Table356[[Roll No.]:[Total Weighted ABS Score]],7,FALSE)</f>
        <v>0.47799999999999998</v>
      </c>
      <c r="I41">
        <f ca="1">(Table2[[#This Row],[Prob]]*$N$4+Table2[[#This Row],[Macro]]*$N$5+$N$6+Table2[[#This Row],[ITDS]]*$N$7+Table2[[#This Row],[IC]]*$N$3)/$N$9</f>
        <v>0.51063636363636367</v>
      </c>
      <c r="J41">
        <f ca="1">_xlfn.RANK.EQ(Table2[[#This Row],[Overall ABS Score]],Table2[Overall ABS Score],)</f>
        <v>13</v>
      </c>
    </row>
    <row r="42" spans="1:10">
      <c r="A42">
        <v>41</v>
      </c>
      <c r="B42" t="s">
        <v>81</v>
      </c>
      <c r="C42" t="s">
        <v>80</v>
      </c>
      <c r="D42">
        <f>VLOOKUP(Table2[[#This Row],[Roll No.]],Table3[[Roll No.]:[Total Weighted ABS Score]],7,FALSE)</f>
        <v>0.433</v>
      </c>
      <c r="E42">
        <f ca="1">+VLOOKUP(Table2[[#This Row],[Roll No.]],Table3567[[Roll No.]:[Total Weighted ABS Score]],8,FALSE)</f>
        <v>0.221</v>
      </c>
      <c r="F42">
        <f>+VLOOKUP(Table2[[#This Row],[Roll No.]],Table35[[Roll No.]:[Total Weighted ABS Score]], 7,FALSE)</f>
        <v>0.30299999999999999</v>
      </c>
      <c r="G42">
        <f>VLOOKUP(Table2[[#This Row],[Roll No.]],Table35672[[Roll No.]:[Total Weighted ABS Score]], 7,FALSE)</f>
        <v>9.4E-2</v>
      </c>
      <c r="H42">
        <f>VLOOKUP(Table2[[#This Row],[Roll No.]],Table356[[Roll No.]:[Total Weighted ABS Score]],7,FALSE)</f>
        <v>0.33900000000000002</v>
      </c>
      <c r="I42">
        <f ca="1">(Table2[[#This Row],[Prob]]*$N$4+Table2[[#This Row],[Macro]]*$N$5+$N$6+Table2[[#This Row],[ITDS]]*$N$7+Table2[[#This Row],[IC]]*$N$3)/$N$9</f>
        <v>0.44109090909090903</v>
      </c>
      <c r="J42">
        <f ca="1">_xlfn.RANK.EQ(Table2[[#This Row],[Overall ABS Score]],Table2[Overall ABS Score],)</f>
        <v>72</v>
      </c>
    </row>
    <row r="43" spans="1:10">
      <c r="A43">
        <v>42</v>
      </c>
      <c r="B43" t="s">
        <v>83</v>
      </c>
      <c r="C43" t="s">
        <v>82</v>
      </c>
      <c r="D43">
        <f>VLOOKUP(Table2[[#This Row],[Roll No.]],Table3[[Roll No.]:[Total Weighted ABS Score]],7,FALSE)</f>
        <v>0.36899999999999999</v>
      </c>
      <c r="E43">
        <f ca="1">+VLOOKUP(Table2[[#This Row],[Roll No.]],Table3567[[Roll No.]:[Total Weighted ABS Score]],8,FALSE)</f>
        <v>0.24</v>
      </c>
      <c r="F43">
        <f>+VLOOKUP(Table2[[#This Row],[Roll No.]],Table35[[Roll No.]:[Total Weighted ABS Score]], 7,FALSE)</f>
        <v>0.36799999999999999</v>
      </c>
      <c r="G43">
        <f>VLOOKUP(Table2[[#This Row],[Roll No.]],Table35672[[Roll No.]:[Total Weighted ABS Score]], 7,FALSE)</f>
        <v>0.17199999999999999</v>
      </c>
      <c r="H43">
        <f>VLOOKUP(Table2[[#This Row],[Roll No.]],Table356[[Roll No.]:[Total Weighted ABS Score]],7,FALSE)</f>
        <v>0.34100000000000003</v>
      </c>
      <c r="I43">
        <f ca="1">(Table2[[#This Row],[Prob]]*$N$4+Table2[[#This Row],[Macro]]*$N$5+$N$6+Table2[[#This Row],[ITDS]]*$N$7+Table2[[#This Row],[IC]]*$N$3)/$N$9</f>
        <v>0.43472727272727274</v>
      </c>
      <c r="J43">
        <f ca="1">_xlfn.RANK.EQ(Table2[[#This Row],[Overall ABS Score]],Table2[Overall ABS Score],)</f>
        <v>75</v>
      </c>
    </row>
    <row r="44" spans="1:10">
      <c r="A44">
        <v>43</v>
      </c>
      <c r="B44" t="s">
        <v>85</v>
      </c>
      <c r="C44" t="s">
        <v>84</v>
      </c>
      <c r="D44">
        <f>VLOOKUP(Table2[[#This Row],[Roll No.]],Table3[[Roll No.]:[Total Weighted ABS Score]],7,FALSE)</f>
        <v>0.40100000000000002</v>
      </c>
      <c r="E44">
        <f ca="1">+VLOOKUP(Table2[[#This Row],[Roll No.]],Table3567[[Roll No.]:[Total Weighted ABS Score]],8,FALSE)</f>
        <v>0.29199999999999998</v>
      </c>
      <c r="F44">
        <f>+VLOOKUP(Table2[[#This Row],[Roll No.]],Table35[[Roll No.]:[Total Weighted ABS Score]], 7,FALSE)</f>
        <v>0.35</v>
      </c>
      <c r="G44">
        <f>VLOOKUP(Table2[[#This Row],[Roll No.]],Table35672[[Roll No.]:[Total Weighted ABS Score]], 7,FALSE)</f>
        <v>0.222</v>
      </c>
      <c r="H44">
        <f>VLOOKUP(Table2[[#This Row],[Roll No.]],Table356[[Roll No.]:[Total Weighted ABS Score]],7,FALSE)</f>
        <v>0.374</v>
      </c>
      <c r="I44">
        <f ca="1">(Table2[[#This Row],[Prob]]*$N$4+Table2[[#This Row],[Macro]]*$N$5+$N$6+Table2[[#This Row],[ITDS]]*$N$7+Table2[[#This Row],[IC]]*$N$3)/$N$9</f>
        <v>0.46645454545454546</v>
      </c>
      <c r="J44">
        <f ca="1">_xlfn.RANK.EQ(Table2[[#This Row],[Overall ABS Score]],Table2[Overall ABS Score],)</f>
        <v>52</v>
      </c>
    </row>
    <row r="45" spans="1:10">
      <c r="A45">
        <v>44</v>
      </c>
      <c r="B45" t="s">
        <v>87</v>
      </c>
      <c r="C45" t="s">
        <v>86</v>
      </c>
      <c r="D45">
        <f>VLOOKUP(Table2[[#This Row],[Roll No.]],Table3[[Roll No.]:[Total Weighted ABS Score]],7,FALSE)</f>
        <v>0.39300000000000002</v>
      </c>
      <c r="E45">
        <f ca="1">+VLOOKUP(Table2[[#This Row],[Roll No.]],Table3567[[Roll No.]:[Total Weighted ABS Score]],8,FALSE)</f>
        <v>0.17</v>
      </c>
      <c r="F45">
        <f>+VLOOKUP(Table2[[#This Row],[Roll No.]],Table35[[Roll No.]:[Total Weighted ABS Score]], 7,FALSE)</f>
        <v>0.378</v>
      </c>
      <c r="G45">
        <f>VLOOKUP(Table2[[#This Row],[Roll No.]],Table35672[[Roll No.]:[Total Weighted ABS Score]], 7,FALSE)</f>
        <v>0.17799999999999999</v>
      </c>
      <c r="H45">
        <f>VLOOKUP(Table2[[#This Row],[Roll No.]],Table356[[Roll No.]:[Total Weighted ABS Score]],7,FALSE)</f>
        <v>0.32100000000000001</v>
      </c>
      <c r="I45">
        <f ca="1">(Table2[[#This Row],[Prob]]*$N$4+Table2[[#This Row],[Macro]]*$N$5+$N$6+Table2[[#This Row],[ITDS]]*$N$7+Table2[[#This Row],[IC]]*$N$3)/$N$9</f>
        <v>0.42363636363636364</v>
      </c>
      <c r="J45">
        <f ca="1">_xlfn.RANK.EQ(Table2[[#This Row],[Overall ABS Score]],Table2[Overall ABS Score],)</f>
        <v>87</v>
      </c>
    </row>
    <row r="46" spans="1:10">
      <c r="A46">
        <v>45</v>
      </c>
      <c r="B46" t="s">
        <v>89</v>
      </c>
      <c r="C46" t="s">
        <v>88</v>
      </c>
      <c r="D46">
        <f>VLOOKUP(Table2[[#This Row],[Roll No.]],Table3[[Roll No.]:[Total Weighted ABS Score]],7,FALSE)</f>
        <v>0.31</v>
      </c>
      <c r="E46">
        <f ca="1">+VLOOKUP(Table2[[#This Row],[Roll No.]],Table3567[[Roll No.]:[Total Weighted ABS Score]],8,FALSE)</f>
        <v>0.25600000000000001</v>
      </c>
      <c r="F46">
        <f>+VLOOKUP(Table2[[#This Row],[Roll No.]],Table35[[Roll No.]:[Total Weighted ABS Score]], 7,FALSE)</f>
        <v>0.33</v>
      </c>
      <c r="G46">
        <f>VLOOKUP(Table2[[#This Row],[Roll No.]],Table35672[[Roll No.]:[Total Weighted ABS Score]], 7,FALSE)</f>
        <v>0.14399999999999999</v>
      </c>
      <c r="H46">
        <f>VLOOKUP(Table2[[#This Row],[Roll No.]],Table356[[Roll No.]:[Total Weighted ABS Score]],7,FALSE)</f>
        <v>0.25700000000000001</v>
      </c>
      <c r="I46">
        <f ca="1">(Table2[[#This Row],[Prob]]*$N$4+Table2[[#This Row],[Macro]]*$N$5+$N$6+Table2[[#This Row],[ITDS]]*$N$7+Table2[[#This Row],[IC]]*$N$3)/$N$9</f>
        <v>0.3960909090909091</v>
      </c>
      <c r="J46">
        <f ca="1">_xlfn.RANK.EQ(Table2[[#This Row],[Overall ABS Score]],Table2[Overall ABS Score],)</f>
        <v>105</v>
      </c>
    </row>
    <row r="47" spans="1:10">
      <c r="A47">
        <v>46</v>
      </c>
      <c r="B47" t="s">
        <v>91</v>
      </c>
      <c r="C47" t="s">
        <v>90</v>
      </c>
      <c r="D47">
        <f>VLOOKUP(Table2[[#This Row],[Roll No.]],Table3[[Roll No.]:[Total Weighted ABS Score]],7,FALSE)</f>
        <v>0.22</v>
      </c>
      <c r="E47">
        <f ca="1">+VLOOKUP(Table2[[#This Row],[Roll No.]],Table3567[[Roll No.]:[Total Weighted ABS Score]],8,FALSE)</f>
        <v>0.08</v>
      </c>
      <c r="F47">
        <f>+VLOOKUP(Table2[[#This Row],[Roll No.]],Table35[[Roll No.]:[Total Weighted ABS Score]], 7,FALSE)</f>
        <v>0.32500000000000001</v>
      </c>
      <c r="G47">
        <f>VLOOKUP(Table2[[#This Row],[Roll No.]],Table35672[[Roll No.]:[Total Weighted ABS Score]], 7,FALSE)</f>
        <v>0.1</v>
      </c>
      <c r="H47">
        <f>VLOOKUP(Table2[[#This Row],[Roll No.]],Table356[[Roll No.]:[Total Weighted ABS Score]],7,FALSE)</f>
        <v>0.20799999999999999</v>
      </c>
      <c r="I47">
        <f ca="1">(Table2[[#This Row],[Prob]]*$N$4+Table2[[#This Row],[Macro]]*$N$5+$N$6+Table2[[#This Row],[ITDS]]*$N$7+Table2[[#This Row],[IC]]*$N$3)/$N$9</f>
        <v>0.32218181818181824</v>
      </c>
      <c r="J47">
        <f ca="1">_xlfn.RANK.EQ(Table2[[#This Row],[Overall ABS Score]],Table2[Overall ABS Score],)</f>
        <v>141</v>
      </c>
    </row>
    <row r="48" spans="1:10">
      <c r="A48">
        <v>47</v>
      </c>
      <c r="B48" t="s">
        <v>93</v>
      </c>
      <c r="C48" t="s">
        <v>92</v>
      </c>
      <c r="D48">
        <f>VLOOKUP(Table2[[#This Row],[Roll No.]],Table3[[Roll No.]:[Total Weighted ABS Score]],7,FALSE)</f>
        <v>0.38600000000000001</v>
      </c>
      <c r="E48">
        <f ca="1">+VLOOKUP(Table2[[#This Row],[Roll No.]],Table3567[[Roll No.]:[Total Weighted ABS Score]],8,FALSE)</f>
        <v>0.20799999999999999</v>
      </c>
      <c r="F48">
        <f>+VLOOKUP(Table2[[#This Row],[Roll No.]],Table35[[Roll No.]:[Total Weighted ABS Score]], 7,FALSE)</f>
        <v>0.245</v>
      </c>
      <c r="G48">
        <f>VLOOKUP(Table2[[#This Row],[Roll No.]],Table35672[[Roll No.]:[Total Weighted ABS Score]], 7,FALSE)</f>
        <v>0.14399999999999999</v>
      </c>
      <c r="H48">
        <f>VLOOKUP(Table2[[#This Row],[Roll No.]],Table356[[Roll No.]:[Total Weighted ABS Score]],7,FALSE)</f>
        <v>0.39300000000000002</v>
      </c>
      <c r="I48">
        <f ca="1">(Table2[[#This Row],[Prob]]*$N$4+Table2[[#This Row],[Macro]]*$N$5+$N$6+Table2[[#This Row],[ITDS]]*$N$7+Table2[[#This Row],[IC]]*$N$3)/$N$9</f>
        <v>0.44518181818181818</v>
      </c>
      <c r="J48">
        <f ca="1">_xlfn.RANK.EQ(Table2[[#This Row],[Overall ABS Score]],Table2[Overall ABS Score],)</f>
        <v>69</v>
      </c>
    </row>
    <row r="49" spans="1:10">
      <c r="A49">
        <v>48</v>
      </c>
      <c r="B49" t="s">
        <v>95</v>
      </c>
      <c r="C49" t="s">
        <v>94</v>
      </c>
      <c r="D49">
        <f>VLOOKUP(Table2[[#This Row],[Roll No.]],Table3[[Roll No.]:[Total Weighted ABS Score]],7,FALSE)</f>
        <v>0.20499999999999999</v>
      </c>
      <c r="E49">
        <f ca="1">+VLOOKUP(Table2[[#This Row],[Roll No.]],Table3567[[Roll No.]:[Total Weighted ABS Score]],8,FALSE)</f>
        <v>7.5999999999999998E-2</v>
      </c>
      <c r="F49">
        <f>+VLOOKUP(Table2[[#This Row],[Roll No.]],Table35[[Roll No.]:[Total Weighted ABS Score]], 7,FALSE)</f>
        <v>0.108</v>
      </c>
      <c r="G49">
        <f>VLOOKUP(Table2[[#This Row],[Roll No.]],Table35672[[Roll No.]:[Total Weighted ABS Score]], 7,FALSE)</f>
        <v>6.0999999999999999E-2</v>
      </c>
      <c r="H49">
        <f>VLOOKUP(Table2[[#This Row],[Roll No.]],Table356[[Roll No.]:[Total Weighted ABS Score]],7,FALSE)</f>
        <v>0.26700000000000002</v>
      </c>
      <c r="I49">
        <f ca="1">(Table2[[#This Row],[Prob]]*$N$4+Table2[[#This Row],[Macro]]*$N$5+$N$6+Table2[[#This Row],[ITDS]]*$N$7+Table2[[#This Row],[IC]]*$N$3)/$N$9</f>
        <v>0.32990909090909093</v>
      </c>
      <c r="J49">
        <f ca="1">_xlfn.RANK.EQ(Table2[[#This Row],[Overall ABS Score]],Table2[Overall ABS Score],)</f>
        <v>139</v>
      </c>
    </row>
    <row r="50" spans="1:10">
      <c r="A50">
        <v>49</v>
      </c>
      <c r="B50" t="s">
        <v>97</v>
      </c>
      <c r="C50" t="s">
        <v>96</v>
      </c>
      <c r="D50">
        <f>VLOOKUP(Table2[[#This Row],[Roll No.]],Table3[[Roll No.]:[Total Weighted ABS Score]],7,FALSE)</f>
        <v>0.36499999999999999</v>
      </c>
      <c r="E50">
        <f ca="1">+VLOOKUP(Table2[[#This Row],[Roll No.]],Table3567[[Roll No.]:[Total Weighted ABS Score]],8,FALSE)</f>
        <v>0.23300000000000001</v>
      </c>
      <c r="F50">
        <f>+VLOOKUP(Table2[[#This Row],[Roll No.]],Table35[[Roll No.]:[Total Weighted ABS Score]], 7,FALSE)</f>
        <v>0.34</v>
      </c>
      <c r="G50">
        <f>VLOOKUP(Table2[[#This Row],[Roll No.]],Table35672[[Roll No.]:[Total Weighted ABS Score]], 7,FALSE)</f>
        <v>0.25600000000000001</v>
      </c>
      <c r="H50">
        <f>VLOOKUP(Table2[[#This Row],[Roll No.]],Table356[[Roll No.]:[Total Weighted ABS Score]],7,FALSE)</f>
        <v>0.46400000000000002</v>
      </c>
      <c r="I50">
        <f ca="1">(Table2[[#This Row],[Prob]]*$N$4+Table2[[#This Row],[Macro]]*$N$5+$N$6+Table2[[#This Row],[ITDS]]*$N$7+Table2[[#This Row],[IC]]*$N$3)/$N$9</f>
        <v>0.4735454545454546</v>
      </c>
      <c r="J50">
        <f ca="1">_xlfn.RANK.EQ(Table2[[#This Row],[Overall ABS Score]],Table2[Overall ABS Score],)</f>
        <v>44</v>
      </c>
    </row>
    <row r="51" spans="1:10">
      <c r="A51">
        <v>50</v>
      </c>
      <c r="B51" t="s">
        <v>99</v>
      </c>
      <c r="C51" t="s">
        <v>98</v>
      </c>
      <c r="D51">
        <f>VLOOKUP(Table2[[#This Row],[Roll No.]],Table3[[Roll No.]:[Total Weighted ABS Score]],7,FALSE)</f>
        <v>0.32100000000000001</v>
      </c>
      <c r="E51">
        <f ca="1">+VLOOKUP(Table2[[#This Row],[Roll No.]],Table3567[[Roll No.]:[Total Weighted ABS Score]],8,FALSE)</f>
        <v>0.32500000000000001</v>
      </c>
      <c r="F51">
        <f>+VLOOKUP(Table2[[#This Row],[Roll No.]],Table35[[Roll No.]:[Total Weighted ABS Score]], 7,FALSE)</f>
        <v>0.33500000000000002</v>
      </c>
      <c r="G51">
        <f>VLOOKUP(Table2[[#This Row],[Roll No.]],Table35672[[Roll No.]:[Total Weighted ABS Score]], 7,FALSE)</f>
        <v>0.183</v>
      </c>
      <c r="H51">
        <f>VLOOKUP(Table2[[#This Row],[Roll No.]],Table356[[Roll No.]:[Total Weighted ABS Score]],7,FALSE)</f>
        <v>0.255</v>
      </c>
      <c r="I51">
        <f ca="1">(Table2[[#This Row],[Prob]]*$N$4+Table2[[#This Row],[Macro]]*$N$5+$N$6+Table2[[#This Row],[ITDS]]*$N$7+Table2[[#This Row],[IC]]*$N$3)/$N$9</f>
        <v>0.41463636363636364</v>
      </c>
      <c r="J51">
        <f ca="1">_xlfn.RANK.EQ(Table2[[#This Row],[Overall ABS Score]],Table2[Overall ABS Score],)</f>
        <v>95</v>
      </c>
    </row>
    <row r="52" spans="1:10">
      <c r="A52">
        <v>51</v>
      </c>
      <c r="B52" t="s">
        <v>101</v>
      </c>
      <c r="C52" t="s">
        <v>100</v>
      </c>
      <c r="D52">
        <f>VLOOKUP(Table2[[#This Row],[Roll No.]],Table3[[Roll No.]:[Total Weighted ABS Score]],7,FALSE)</f>
        <v>0.42599999999999999</v>
      </c>
      <c r="E52">
        <f ca="1">+VLOOKUP(Table2[[#This Row],[Roll No.]],Table3567[[Roll No.]:[Total Weighted ABS Score]],8,FALSE)</f>
        <v>0.224</v>
      </c>
      <c r="F52">
        <f>+VLOOKUP(Table2[[#This Row],[Roll No.]],Table35[[Roll No.]:[Total Weighted ABS Score]], 7,FALSE)</f>
        <v>0.36299999999999999</v>
      </c>
      <c r="G52">
        <f>VLOOKUP(Table2[[#This Row],[Roll No.]],Table35672[[Roll No.]:[Total Weighted ABS Score]], 7,FALSE)</f>
        <v>0.222</v>
      </c>
      <c r="H52">
        <f>VLOOKUP(Table2[[#This Row],[Roll No.]],Table356[[Roll No.]:[Total Weighted ABS Score]],7,FALSE)</f>
        <v>0.46200000000000002</v>
      </c>
      <c r="I52">
        <f ca="1">(Table2[[#This Row],[Prob]]*$N$4+Table2[[#This Row],[Macro]]*$N$5+$N$6+Table2[[#This Row],[ITDS]]*$N$7+Table2[[#This Row],[IC]]*$N$3)/$N$9</f>
        <v>0.4849090909090909</v>
      </c>
      <c r="J52">
        <f ca="1">_xlfn.RANK.EQ(Table2[[#This Row],[Overall ABS Score]],Table2[Overall ABS Score],)</f>
        <v>33</v>
      </c>
    </row>
    <row r="53" spans="1:10">
      <c r="A53">
        <v>52</v>
      </c>
      <c r="B53" t="s">
        <v>103</v>
      </c>
      <c r="C53" t="s">
        <v>102</v>
      </c>
      <c r="D53">
        <f>VLOOKUP(Table2[[#This Row],[Roll No.]],Table3[[Roll No.]:[Total Weighted ABS Score]],7,FALSE)</f>
        <v>0.44700000000000001</v>
      </c>
      <c r="E53">
        <f ca="1">+VLOOKUP(Table2[[#This Row],[Roll No.]],Table3567[[Roll No.]:[Total Weighted ABS Score]],8,FALSE)</f>
        <v>0.34899999999999998</v>
      </c>
      <c r="F53">
        <f>+VLOOKUP(Table2[[#This Row],[Roll No.]],Table35[[Roll No.]:[Total Weighted ABS Score]], 7,FALSE)</f>
        <v>0.35</v>
      </c>
      <c r="G53">
        <f>VLOOKUP(Table2[[#This Row],[Roll No.]],Table35672[[Roll No.]:[Total Weighted ABS Score]], 7,FALSE)</f>
        <v>0.156</v>
      </c>
      <c r="H53">
        <f>VLOOKUP(Table2[[#This Row],[Roll No.]],Table356[[Roll No.]:[Total Weighted ABS Score]],7,FALSE)</f>
        <v>0.42699999999999999</v>
      </c>
      <c r="I53">
        <f ca="1">(Table2[[#This Row],[Prob]]*$N$4+Table2[[#This Row],[Macro]]*$N$5+$N$6+Table2[[#This Row],[ITDS]]*$N$7+Table2[[#This Row],[IC]]*$N$3)/$N$9</f>
        <v>0.49781818181818172</v>
      </c>
      <c r="J53">
        <f ca="1">_xlfn.RANK.EQ(Table2[[#This Row],[Overall ABS Score]],Table2[Overall ABS Score],)</f>
        <v>22</v>
      </c>
    </row>
    <row r="54" spans="1:10">
      <c r="A54">
        <v>53</v>
      </c>
      <c r="B54" t="s">
        <v>105</v>
      </c>
      <c r="C54" t="s">
        <v>104</v>
      </c>
      <c r="D54">
        <f>VLOOKUP(Table2[[#This Row],[Roll No.]],Table3[[Roll No.]:[Total Weighted ABS Score]],7,FALSE)</f>
        <v>0.498</v>
      </c>
      <c r="E54">
        <f ca="1">+VLOOKUP(Table2[[#This Row],[Roll No.]],Table3567[[Roll No.]:[Total Weighted ABS Score]],8,FALSE)</f>
        <v>0.34799999999999998</v>
      </c>
      <c r="F54">
        <f>+VLOOKUP(Table2[[#This Row],[Roll No.]],Table35[[Roll No.]:[Total Weighted ABS Score]], 7,FALSE)</f>
        <v>0.378</v>
      </c>
      <c r="G54">
        <f>VLOOKUP(Table2[[#This Row],[Roll No.]],Table35672[[Roll No.]:[Total Weighted ABS Score]], 7,FALSE)</f>
        <v>0.16700000000000001</v>
      </c>
      <c r="H54">
        <f>VLOOKUP(Table2[[#This Row],[Roll No.]],Table356[[Roll No.]:[Total Weighted ABS Score]],7,FALSE)</f>
        <v>0.42399999999999999</v>
      </c>
      <c r="I54">
        <f ca="1">(Table2[[#This Row],[Prob]]*$N$4+Table2[[#This Row],[Macro]]*$N$5+$N$6+Table2[[#This Row],[ITDS]]*$N$7+Table2[[#This Row],[IC]]*$N$3)/$N$9</f>
        <v>0.5117272727272727</v>
      </c>
      <c r="J54">
        <f ca="1">_xlfn.RANK.EQ(Table2[[#This Row],[Overall ABS Score]],Table2[Overall ABS Score],)</f>
        <v>12</v>
      </c>
    </row>
    <row r="55" spans="1:10">
      <c r="A55">
        <v>54</v>
      </c>
      <c r="B55" t="s">
        <v>107</v>
      </c>
      <c r="C55" t="s">
        <v>106</v>
      </c>
      <c r="D55">
        <f>VLOOKUP(Table2[[#This Row],[Roll No.]],Table3[[Roll No.]:[Total Weighted ABS Score]],7,FALSE)</f>
        <v>0.31900000000000001</v>
      </c>
      <c r="E55">
        <f ca="1">+VLOOKUP(Table2[[#This Row],[Roll No.]],Table3567[[Roll No.]:[Total Weighted ABS Score]],8,FALSE)</f>
        <v>0.32200000000000001</v>
      </c>
      <c r="F55">
        <f>+VLOOKUP(Table2[[#This Row],[Roll No.]],Table35[[Roll No.]:[Total Weighted ABS Score]], 7,FALSE)</f>
        <v>0.33800000000000002</v>
      </c>
      <c r="G55">
        <f>VLOOKUP(Table2[[#This Row],[Roll No.]],Table35672[[Roll No.]:[Total Weighted ABS Score]], 7,FALSE)</f>
        <v>0.23300000000000001</v>
      </c>
      <c r="H55">
        <f>VLOOKUP(Table2[[#This Row],[Roll No.]],Table356[[Roll No.]:[Total Weighted ABS Score]],7,FALSE)</f>
        <v>0.22800000000000001</v>
      </c>
      <c r="I55">
        <f ca="1">(Table2[[#This Row],[Prob]]*$N$4+Table2[[#This Row],[Macro]]*$N$5+$N$6+Table2[[#This Row],[ITDS]]*$N$7+Table2[[#This Row],[IC]]*$N$3)/$N$9</f>
        <v>0.41072727272727272</v>
      </c>
      <c r="J55">
        <f ca="1">_xlfn.RANK.EQ(Table2[[#This Row],[Overall ABS Score]],Table2[Overall ABS Score],)</f>
        <v>98</v>
      </c>
    </row>
    <row r="56" spans="1:10">
      <c r="A56">
        <v>55</v>
      </c>
      <c r="B56" t="s">
        <v>109</v>
      </c>
      <c r="C56" t="s">
        <v>108</v>
      </c>
      <c r="D56">
        <f>VLOOKUP(Table2[[#This Row],[Roll No.]],Table3[[Roll No.]:[Total Weighted ABS Score]],7,FALSE)</f>
        <v>0.32700000000000001</v>
      </c>
      <c r="E56">
        <f ca="1">+VLOOKUP(Table2[[#This Row],[Roll No.]],Table3567[[Roll No.]:[Total Weighted ABS Score]],8,FALSE)</f>
        <v>0.14699999999999999</v>
      </c>
      <c r="F56">
        <f>+VLOOKUP(Table2[[#This Row],[Roll No.]],Table35[[Roll No.]:[Total Weighted ABS Score]], 7,FALSE)</f>
        <v>0.28299999999999997</v>
      </c>
      <c r="G56">
        <f>VLOOKUP(Table2[[#This Row],[Roll No.]],Table35672[[Roll No.]:[Total Weighted ABS Score]], 7,FALSE)</f>
        <v>0.20599999999999999</v>
      </c>
      <c r="H56">
        <f>VLOOKUP(Table2[[#This Row],[Roll No.]],Table356[[Roll No.]:[Total Weighted ABS Score]],7,FALSE)</f>
        <v>0.35399999999999998</v>
      </c>
      <c r="I56">
        <f ca="1">(Table2[[#This Row],[Prob]]*$N$4+Table2[[#This Row],[Macro]]*$N$5+$N$6+Table2[[#This Row],[ITDS]]*$N$7+Table2[[#This Row],[IC]]*$N$3)/$N$9</f>
        <v>0.41300000000000003</v>
      </c>
      <c r="J56">
        <f ca="1">_xlfn.RANK.EQ(Table2[[#This Row],[Overall ABS Score]],Table2[Overall ABS Score],)</f>
        <v>96</v>
      </c>
    </row>
    <row r="57" spans="1:10">
      <c r="A57">
        <v>56</v>
      </c>
      <c r="B57" t="s">
        <v>111</v>
      </c>
      <c r="C57" t="s">
        <v>110</v>
      </c>
      <c r="D57">
        <f>VLOOKUP(Table2[[#This Row],[Roll No.]],Table3[[Roll No.]:[Total Weighted ABS Score]],7,FALSE)</f>
        <v>0.23</v>
      </c>
      <c r="E57">
        <f ca="1">+VLOOKUP(Table2[[#This Row],[Roll No.]],Table3567[[Roll No.]:[Total Weighted ABS Score]],8,FALSE)</f>
        <v>4.8000000000000001E-2</v>
      </c>
      <c r="F57">
        <f>+VLOOKUP(Table2[[#This Row],[Roll No.]],Table35[[Roll No.]:[Total Weighted ABS Score]], 7,FALSE)</f>
        <v>0.245</v>
      </c>
      <c r="G57">
        <f>VLOOKUP(Table2[[#This Row],[Roll No.]],Table35672[[Roll No.]:[Total Weighted ABS Score]], 7,FALSE)</f>
        <v>0.15</v>
      </c>
      <c r="H57">
        <f>VLOOKUP(Table2[[#This Row],[Roll No.]],Table356[[Roll No.]:[Total Weighted ABS Score]],7,FALSE)</f>
        <v>0.28000000000000003</v>
      </c>
      <c r="I57">
        <f ca="1">(Table2[[#This Row],[Prob]]*$N$4+Table2[[#This Row],[Macro]]*$N$5+$N$6+Table2[[#This Row],[ITDS]]*$N$7+Table2[[#This Row],[IC]]*$N$3)/$N$9</f>
        <v>0.34327272727272723</v>
      </c>
      <c r="J57">
        <f ca="1">_xlfn.RANK.EQ(Table2[[#This Row],[Overall ABS Score]],Table2[Overall ABS Score],)</f>
        <v>134</v>
      </c>
    </row>
    <row r="58" spans="1:10">
      <c r="A58">
        <v>57</v>
      </c>
      <c r="B58" t="s">
        <v>113</v>
      </c>
      <c r="C58" t="s">
        <v>112</v>
      </c>
      <c r="D58">
        <f>VLOOKUP(Table2[[#This Row],[Roll No.]],Table3[[Roll No.]:[Total Weighted ABS Score]],7,FALSE)</f>
        <v>0.32200000000000001</v>
      </c>
      <c r="E58">
        <f ca="1">+VLOOKUP(Table2[[#This Row],[Roll No.]],Table3567[[Roll No.]:[Total Weighted ABS Score]],8,FALSE)</f>
        <v>0.27900000000000003</v>
      </c>
      <c r="F58">
        <f>+VLOOKUP(Table2[[#This Row],[Roll No.]],Table35[[Roll No.]:[Total Weighted ABS Score]], 7,FALSE)</f>
        <v>0.313</v>
      </c>
      <c r="G58">
        <f>VLOOKUP(Table2[[#This Row],[Roll No.]],Table35672[[Roll No.]:[Total Weighted ABS Score]], 7,FALSE)</f>
        <v>0.17199999999999999</v>
      </c>
      <c r="H58">
        <f>VLOOKUP(Table2[[#This Row],[Roll No.]],Table356[[Roll No.]:[Total Weighted ABS Score]],7,FALSE)</f>
        <v>0.377</v>
      </c>
      <c r="I58">
        <f ca="1">(Table2[[#This Row],[Prob]]*$N$4+Table2[[#This Row],[Macro]]*$N$5+$N$6+Table2[[#This Row],[ITDS]]*$N$7+Table2[[#This Row],[IC]]*$N$3)/$N$9</f>
        <v>0.43881818181818183</v>
      </c>
      <c r="J58">
        <f ca="1">_xlfn.RANK.EQ(Table2[[#This Row],[Overall ABS Score]],Table2[Overall ABS Score],)</f>
        <v>74</v>
      </c>
    </row>
    <row r="59" spans="1:10">
      <c r="A59">
        <v>58</v>
      </c>
      <c r="B59" t="s">
        <v>115</v>
      </c>
      <c r="C59" t="s">
        <v>114</v>
      </c>
      <c r="D59">
        <f>VLOOKUP(Table2[[#This Row],[Roll No.]],Table3[[Roll No.]:[Total Weighted ABS Score]],7,FALSE)</f>
        <v>0.40100000000000002</v>
      </c>
      <c r="E59">
        <f ca="1">+VLOOKUP(Table2[[#This Row],[Roll No.]],Table3567[[Roll No.]:[Total Weighted ABS Score]],8,FALSE)</f>
        <v>0.13600000000000001</v>
      </c>
      <c r="F59">
        <f>+VLOOKUP(Table2[[#This Row],[Roll No.]],Table35[[Roll No.]:[Total Weighted ABS Score]], 7,FALSE)</f>
        <v>0.32800000000000001</v>
      </c>
      <c r="G59">
        <f>VLOOKUP(Table2[[#This Row],[Roll No.]],Table35672[[Roll No.]:[Total Weighted ABS Score]], 7,FALSE)</f>
        <v>0.11700000000000001</v>
      </c>
      <c r="H59">
        <f>VLOOKUP(Table2[[#This Row],[Roll No.]],Table356[[Roll No.]:[Total Weighted ABS Score]],7,FALSE)</f>
        <v>0.39500000000000002</v>
      </c>
      <c r="I59">
        <f ca="1">(Table2[[#This Row],[Prob]]*$N$4+Table2[[#This Row],[Macro]]*$N$5+$N$6+Table2[[#This Row],[ITDS]]*$N$7+Table2[[#This Row],[IC]]*$N$3)/$N$9</f>
        <v>0.43427272727272731</v>
      </c>
      <c r="J59">
        <f ca="1">_xlfn.RANK.EQ(Table2[[#This Row],[Overall ABS Score]],Table2[Overall ABS Score],)</f>
        <v>77</v>
      </c>
    </row>
    <row r="60" spans="1:10">
      <c r="A60">
        <v>59</v>
      </c>
      <c r="B60" t="s">
        <v>117</v>
      </c>
      <c r="C60" t="s">
        <v>116</v>
      </c>
      <c r="D60">
        <f>VLOOKUP(Table2[[#This Row],[Roll No.]],Table3[[Roll No.]:[Total Weighted ABS Score]],7,FALSE)</f>
        <v>0.27</v>
      </c>
      <c r="E60">
        <f ca="1">+VLOOKUP(Table2[[#This Row],[Roll No.]],Table3567[[Roll No.]:[Total Weighted ABS Score]],8,FALSE)</f>
        <v>9.4E-2</v>
      </c>
      <c r="F60">
        <f>+VLOOKUP(Table2[[#This Row],[Roll No.]],Table35[[Roll No.]:[Total Weighted ABS Score]], 7,FALSE)</f>
        <v>0.30499999999999999</v>
      </c>
      <c r="G60">
        <f>VLOOKUP(Table2[[#This Row],[Roll No.]],Table35672[[Roll No.]:[Total Weighted ABS Score]], 7,FALSE)</f>
        <v>0.156</v>
      </c>
      <c r="H60">
        <f>VLOOKUP(Table2[[#This Row],[Roll No.]],Table356[[Roll No.]:[Total Weighted ABS Score]],7,FALSE)</f>
        <v>0.30199999999999999</v>
      </c>
      <c r="I60">
        <f ca="1">(Table2[[#This Row],[Prob]]*$N$4+Table2[[#This Row],[Macro]]*$N$5+$N$6+Table2[[#This Row],[ITDS]]*$N$7+Table2[[#This Row],[IC]]*$N$3)/$N$9</f>
        <v>0.36909090909090914</v>
      </c>
      <c r="J60">
        <f ca="1">_xlfn.RANK.EQ(Table2[[#This Row],[Overall ABS Score]],Table2[Overall ABS Score],)</f>
        <v>123</v>
      </c>
    </row>
    <row r="61" spans="1:10">
      <c r="A61">
        <v>60</v>
      </c>
      <c r="B61" t="s">
        <v>119</v>
      </c>
      <c r="C61" t="s">
        <v>118</v>
      </c>
      <c r="D61">
        <f>VLOOKUP(Table2[[#This Row],[Roll No.]],Table3[[Roll No.]:[Total Weighted ABS Score]],7,FALSE)</f>
        <v>0.32100000000000001</v>
      </c>
      <c r="E61">
        <f ca="1">+VLOOKUP(Table2[[#This Row],[Roll No.]],Table3567[[Roll No.]:[Total Weighted ABS Score]],8,FALSE)</f>
        <v>0.11600000000000001</v>
      </c>
      <c r="F61">
        <f>+VLOOKUP(Table2[[#This Row],[Roll No.]],Table35[[Roll No.]:[Total Weighted ABS Score]], 7,FALSE)</f>
        <v>0.29799999999999999</v>
      </c>
      <c r="G61">
        <f>VLOOKUP(Table2[[#This Row],[Roll No.]],Table35672[[Roll No.]:[Total Weighted ABS Score]], 7,FALSE)</f>
        <v>0.15</v>
      </c>
      <c r="H61">
        <f>VLOOKUP(Table2[[#This Row],[Roll No.]],Table356[[Roll No.]:[Total Weighted ABS Score]],7,FALSE)</f>
        <v>0.33</v>
      </c>
      <c r="I61">
        <f ca="1">(Table2[[#This Row],[Prob]]*$N$4+Table2[[#This Row],[Macro]]*$N$5+$N$6+Table2[[#This Row],[ITDS]]*$N$7+Table2[[#This Row],[IC]]*$N$3)/$N$9</f>
        <v>0.3940909090909091</v>
      </c>
      <c r="J61">
        <f ca="1">_xlfn.RANK.EQ(Table2[[#This Row],[Overall ABS Score]],Table2[Overall ABS Score],)</f>
        <v>108</v>
      </c>
    </row>
    <row r="62" spans="1:10">
      <c r="A62">
        <v>61</v>
      </c>
      <c r="B62" t="s">
        <v>121</v>
      </c>
      <c r="C62" t="s">
        <v>120</v>
      </c>
      <c r="D62">
        <f>VLOOKUP(Table2[[#This Row],[Roll No.]],Table3[[Roll No.]:[Total Weighted ABS Score]],7,FALSE)</f>
        <v>0.23699999999999999</v>
      </c>
      <c r="E62">
        <f ca="1">+VLOOKUP(Table2[[#This Row],[Roll No.]],Table3567[[Roll No.]:[Total Weighted ABS Score]],8,FALSE)</f>
        <v>0.14499999999999999</v>
      </c>
      <c r="F62">
        <f>+VLOOKUP(Table2[[#This Row],[Roll No.]],Table35[[Roll No.]:[Total Weighted ABS Score]], 7,FALSE)</f>
        <v>0.23300000000000001</v>
      </c>
      <c r="G62">
        <f>VLOOKUP(Table2[[#This Row],[Roll No.]],Table35672[[Roll No.]:[Total Weighted ABS Score]], 7,FALSE)</f>
        <v>0.25600000000000001</v>
      </c>
      <c r="H62">
        <f>VLOOKUP(Table2[[#This Row],[Roll No.]],Table356[[Roll No.]:[Total Weighted ABS Score]],7,FALSE)</f>
        <v>0.36099999999999999</v>
      </c>
      <c r="I62">
        <f ca="1">(Table2[[#This Row],[Prob]]*$N$4+Table2[[#This Row],[Macro]]*$N$5+$N$6+Table2[[#This Row],[ITDS]]*$N$7+Table2[[#This Row],[IC]]*$N$3)/$N$9</f>
        <v>0.39454545454545453</v>
      </c>
      <c r="J62">
        <f ca="1">_xlfn.RANK.EQ(Table2[[#This Row],[Overall ABS Score]],Table2[Overall ABS Score],)</f>
        <v>106</v>
      </c>
    </row>
    <row r="63" spans="1:10">
      <c r="A63">
        <v>62</v>
      </c>
      <c r="B63" t="s">
        <v>123</v>
      </c>
      <c r="C63" t="s">
        <v>122</v>
      </c>
      <c r="D63">
        <f>VLOOKUP(Table2[[#This Row],[Roll No.]],Table3[[Roll No.]:[Total Weighted ABS Score]],7,FALSE)</f>
        <v>0</v>
      </c>
      <c r="E63">
        <f ca="1">+VLOOKUP(Table2[[#This Row],[Roll No.]],Table3567[[Roll No.]:[Total Weighted ABS Score]],8,FALSE)</f>
        <v>7.8E-2</v>
      </c>
      <c r="F63">
        <f>+VLOOKUP(Table2[[#This Row],[Roll No.]],Table35[[Roll No.]:[Total Weighted ABS Score]], 7,FALSE)</f>
        <v>0.4</v>
      </c>
      <c r="G63">
        <f>VLOOKUP(Table2[[#This Row],[Roll No.]],Table35672[[Roll No.]:[Total Weighted ABS Score]], 7,FALSE)</f>
        <v>0.128</v>
      </c>
      <c r="H63">
        <f>VLOOKUP(Table2[[#This Row],[Roll No.]],Table356[[Roll No.]:[Total Weighted ABS Score]],7,FALSE)</f>
        <v>0.24199999999999999</v>
      </c>
      <c r="I63">
        <f ca="1">(Table2[[#This Row],[Prob]]*$N$4+Table2[[#This Row],[Macro]]*$N$5+$N$6+Table2[[#This Row],[ITDS]]*$N$7+Table2[[#This Row],[IC]]*$N$3)/$N$9</f>
        <v>0.27363636363636368</v>
      </c>
      <c r="J63">
        <f ca="1">_xlfn.RANK.EQ(Table2[[#This Row],[Overall ABS Score]],Table2[Overall ABS Score],)</f>
        <v>154</v>
      </c>
    </row>
    <row r="64" spans="1:10">
      <c r="A64">
        <v>63</v>
      </c>
      <c r="B64" t="s">
        <v>125</v>
      </c>
      <c r="C64" t="s">
        <v>124</v>
      </c>
      <c r="D64">
        <f>VLOOKUP(Table2[[#This Row],[Roll No.]],Table3[[Roll No.]:[Total Weighted ABS Score]],7,FALSE)</f>
        <v>0.373</v>
      </c>
      <c r="E64">
        <f ca="1">+VLOOKUP(Table2[[#This Row],[Roll No.]],Table3567[[Roll No.]:[Total Weighted ABS Score]],8,FALSE)</f>
        <v>0.24399999999999999</v>
      </c>
      <c r="F64">
        <f>+VLOOKUP(Table2[[#This Row],[Roll No.]],Table35[[Roll No.]:[Total Weighted ABS Score]], 7,FALSE)</f>
        <v>0.29299999999999998</v>
      </c>
      <c r="G64">
        <f>VLOOKUP(Table2[[#This Row],[Roll No.]],Table35672[[Roll No.]:[Total Weighted ABS Score]], 7,FALSE)</f>
        <v>0.13300000000000001</v>
      </c>
      <c r="H64">
        <f>VLOOKUP(Table2[[#This Row],[Roll No.]],Table356[[Roll No.]:[Total Weighted ABS Score]],7,FALSE)</f>
        <v>0.28799999999999998</v>
      </c>
      <c r="I64">
        <f ca="1">(Table2[[#This Row],[Prob]]*$N$4+Table2[[#This Row],[Macro]]*$N$5+$N$6+Table2[[#This Row],[ITDS]]*$N$7+Table2[[#This Row],[IC]]*$N$3)/$N$9</f>
        <v>0.41854545454545455</v>
      </c>
      <c r="J64">
        <f ca="1">_xlfn.RANK.EQ(Table2[[#This Row],[Overall ABS Score]],Table2[Overall ABS Score],)</f>
        <v>91</v>
      </c>
    </row>
    <row r="65" spans="1:10">
      <c r="A65">
        <v>64</v>
      </c>
      <c r="B65" t="s">
        <v>127</v>
      </c>
      <c r="C65" t="s">
        <v>126</v>
      </c>
      <c r="D65">
        <f>VLOOKUP(Table2[[#This Row],[Roll No.]],Table3[[Roll No.]:[Total Weighted ABS Score]],7,FALSE)</f>
        <v>0.375</v>
      </c>
      <c r="E65">
        <f ca="1">+VLOOKUP(Table2[[#This Row],[Roll No.]],Table3567[[Roll No.]:[Total Weighted ABS Score]],8,FALSE)</f>
        <v>0.154</v>
      </c>
      <c r="F65">
        <f>+VLOOKUP(Table2[[#This Row],[Roll No.]],Table35[[Roll No.]:[Total Weighted ABS Score]], 7,FALSE)</f>
        <v>0.32800000000000001</v>
      </c>
      <c r="G65">
        <f>VLOOKUP(Table2[[#This Row],[Roll No.]],Table35672[[Roll No.]:[Total Weighted ABS Score]], 7,FALSE)</f>
        <v>0.22800000000000001</v>
      </c>
      <c r="H65">
        <f>VLOOKUP(Table2[[#This Row],[Roll No.]],Table356[[Roll No.]:[Total Weighted ABS Score]],7,FALSE)</f>
        <v>0.30099999999999999</v>
      </c>
      <c r="I65">
        <f ca="1">(Table2[[#This Row],[Prob]]*$N$4+Table2[[#This Row],[Macro]]*$N$5+$N$6+Table2[[#This Row],[ITDS]]*$N$7+Table2[[#This Row],[IC]]*$N$3)/$N$9</f>
        <v>0.41490909090909089</v>
      </c>
      <c r="J65">
        <f ca="1">_xlfn.RANK.EQ(Table2[[#This Row],[Overall ABS Score]],Table2[Overall ABS Score],)</f>
        <v>94</v>
      </c>
    </row>
    <row r="66" spans="1:10">
      <c r="A66">
        <v>65</v>
      </c>
      <c r="B66" t="s">
        <v>129</v>
      </c>
      <c r="C66" t="s">
        <v>128</v>
      </c>
      <c r="D66">
        <f>VLOOKUP(Table2[[#This Row],[Roll No.]],Table3[[Roll No.]:[Total Weighted ABS Score]],7,FALSE)</f>
        <v>0.35</v>
      </c>
      <c r="E66">
        <f ca="1">+VLOOKUP(Table2[[#This Row],[Roll No.]],Table3567[[Roll No.]:[Total Weighted ABS Score]],8,FALSE)</f>
        <v>0.216</v>
      </c>
      <c r="F66">
        <f>+VLOOKUP(Table2[[#This Row],[Roll No.]],Table35[[Roll No.]:[Total Weighted ABS Score]], 7,FALSE)</f>
        <v>0.31</v>
      </c>
      <c r="G66">
        <f>VLOOKUP(Table2[[#This Row],[Roll No.]],Table35672[[Roll No.]:[Total Weighted ABS Score]], 7,FALSE)</f>
        <v>7.1999999999999995E-2</v>
      </c>
      <c r="H66">
        <f>VLOOKUP(Table2[[#This Row],[Roll No.]],Table356[[Roll No.]:[Total Weighted ABS Score]],7,FALSE)</f>
        <v>0.39500000000000002</v>
      </c>
      <c r="I66">
        <f ca="1">(Table2[[#This Row],[Prob]]*$N$4+Table2[[#This Row],[Macro]]*$N$5+$N$6+Table2[[#This Row],[ITDS]]*$N$7+Table2[[#This Row],[IC]]*$N$3)/$N$9</f>
        <v>0.43081818181818182</v>
      </c>
      <c r="J66">
        <f ca="1">_xlfn.RANK.EQ(Table2[[#This Row],[Overall ABS Score]],Table2[Overall ABS Score],)</f>
        <v>82</v>
      </c>
    </row>
    <row r="67" spans="1:10">
      <c r="A67">
        <v>66</v>
      </c>
      <c r="B67" t="s">
        <v>131</v>
      </c>
      <c r="C67" t="s">
        <v>130</v>
      </c>
      <c r="D67">
        <f>VLOOKUP(Table2[[#This Row],[Roll No.]],Table3[[Roll No.]:[Total Weighted ABS Score]],7,FALSE)</f>
        <v>0.40799999999999997</v>
      </c>
      <c r="E67">
        <f ca="1">+VLOOKUP(Table2[[#This Row],[Roll No.]],Table3567[[Roll No.]:[Total Weighted ABS Score]],8,FALSE)</f>
        <v>0.20799999999999999</v>
      </c>
      <c r="F67">
        <f>+VLOOKUP(Table2[[#This Row],[Roll No.]],Table35[[Roll No.]:[Total Weighted ABS Score]], 7,FALSE)</f>
        <v>0.29299999999999998</v>
      </c>
      <c r="G67">
        <f>VLOOKUP(Table2[[#This Row],[Roll No.]],Table35672[[Roll No.]:[Total Weighted ABS Score]], 7,FALSE)</f>
        <v>0.17199999999999999</v>
      </c>
      <c r="H67">
        <f>VLOOKUP(Table2[[#This Row],[Roll No.]],Table356[[Roll No.]:[Total Weighted ABS Score]],7,FALSE)</f>
        <v>0.255</v>
      </c>
      <c r="I67">
        <f ca="1">(Table2[[#This Row],[Prob]]*$N$4+Table2[[#This Row],[Macro]]*$N$5+$N$6+Table2[[#This Row],[ITDS]]*$N$7+Table2[[#This Row],[IC]]*$N$3)/$N$9</f>
        <v>0.41609090909090907</v>
      </c>
      <c r="J67">
        <f ca="1">_xlfn.RANK.EQ(Table2[[#This Row],[Overall ABS Score]],Table2[Overall ABS Score],)</f>
        <v>92</v>
      </c>
    </row>
    <row r="68" spans="1:10">
      <c r="A68">
        <v>67</v>
      </c>
      <c r="B68" t="s">
        <v>133</v>
      </c>
      <c r="C68" t="s">
        <v>132</v>
      </c>
      <c r="D68">
        <f>VLOOKUP(Table2[[#This Row],[Roll No.]],Table3[[Roll No.]:[Total Weighted ABS Score]],7,FALSE)</f>
        <v>0.255</v>
      </c>
      <c r="E68">
        <f ca="1">+VLOOKUP(Table2[[#This Row],[Roll No.]],Table3567[[Roll No.]:[Total Weighted ABS Score]],8,FALSE)</f>
        <v>0.188</v>
      </c>
      <c r="F68">
        <f>+VLOOKUP(Table2[[#This Row],[Roll No.]],Table35[[Roll No.]:[Total Weighted ABS Score]], 7,FALSE)</f>
        <v>0.32800000000000001</v>
      </c>
      <c r="G68">
        <f>VLOOKUP(Table2[[#This Row],[Roll No.]],Table35672[[Roll No.]:[Total Weighted ABS Score]], 7,FALSE)</f>
        <v>0.13900000000000001</v>
      </c>
      <c r="H68">
        <f>VLOOKUP(Table2[[#This Row],[Roll No.]],Table356[[Roll No.]:[Total Weighted ABS Score]],7,FALSE)</f>
        <v>0.22800000000000001</v>
      </c>
      <c r="I68">
        <f ca="1">(Table2[[#This Row],[Prob]]*$N$4+Table2[[#This Row],[Macro]]*$N$5+$N$6+Table2[[#This Row],[ITDS]]*$N$7+Table2[[#This Row],[IC]]*$N$3)/$N$9</f>
        <v>0.36036363636363639</v>
      </c>
      <c r="J68">
        <f ca="1">_xlfn.RANK.EQ(Table2[[#This Row],[Overall ABS Score]],Table2[Overall ABS Score],)</f>
        <v>127</v>
      </c>
    </row>
    <row r="69" spans="1:10">
      <c r="A69">
        <v>68</v>
      </c>
      <c r="B69" t="s">
        <v>135</v>
      </c>
      <c r="C69" t="s">
        <v>134</v>
      </c>
      <c r="D69">
        <f>VLOOKUP(Table2[[#This Row],[Roll No.]],Table3[[Roll No.]:[Total Weighted ABS Score]],7,FALSE)</f>
        <v>0.25</v>
      </c>
      <c r="E69">
        <f ca="1">+VLOOKUP(Table2[[#This Row],[Roll No.]],Table3567[[Roll No.]:[Total Weighted ABS Score]],8,FALSE)</f>
        <v>7.1999999999999995E-2</v>
      </c>
      <c r="F69">
        <f>+VLOOKUP(Table2[[#This Row],[Roll No.]],Table35[[Roll No.]:[Total Weighted ABS Score]], 7,FALSE)</f>
        <v>0.28999999999999998</v>
      </c>
      <c r="G69">
        <f>VLOOKUP(Table2[[#This Row],[Roll No.]],Table35672[[Roll No.]:[Total Weighted ABS Score]], 7,FALSE)</f>
        <v>0.106</v>
      </c>
      <c r="H69">
        <f>VLOOKUP(Table2[[#This Row],[Roll No.]],Table356[[Roll No.]:[Total Weighted ABS Score]],7,FALSE)</f>
        <v>0.23699999999999999</v>
      </c>
      <c r="I69">
        <f ca="1">(Table2[[#This Row],[Prob]]*$N$4+Table2[[#This Row],[Macro]]*$N$5+$N$6+Table2[[#This Row],[ITDS]]*$N$7+Table2[[#This Row],[IC]]*$N$3)/$N$9</f>
        <v>0.33736363636363637</v>
      </c>
      <c r="J69">
        <f ca="1">_xlfn.RANK.EQ(Table2[[#This Row],[Overall ABS Score]],Table2[Overall ABS Score],)</f>
        <v>135</v>
      </c>
    </row>
    <row r="70" spans="1:10">
      <c r="A70">
        <v>69</v>
      </c>
      <c r="B70" t="s">
        <v>137</v>
      </c>
      <c r="C70" t="s">
        <v>136</v>
      </c>
      <c r="D70">
        <f>VLOOKUP(Table2[[#This Row],[Roll No.]],Table3[[Roll No.]:[Total Weighted ABS Score]],7,FALSE)</f>
        <v>0.28000000000000003</v>
      </c>
      <c r="E70">
        <f ca="1">+VLOOKUP(Table2[[#This Row],[Roll No.]],Table3567[[Roll No.]:[Total Weighted ABS Score]],8,FALSE)</f>
        <v>4.3999999999999997E-2</v>
      </c>
      <c r="F70">
        <f>+VLOOKUP(Table2[[#This Row],[Roll No.]],Table35[[Roll No.]:[Total Weighted ABS Score]], 7,FALSE)</f>
        <v>0.18</v>
      </c>
      <c r="G70">
        <f>VLOOKUP(Table2[[#This Row],[Roll No.]],Table35672[[Roll No.]:[Total Weighted ABS Score]], 7,FALSE)</f>
        <v>7.8E-2</v>
      </c>
      <c r="H70">
        <f>VLOOKUP(Table2[[#This Row],[Roll No.]],Table356[[Roll No.]:[Total Weighted ABS Score]],7,FALSE)</f>
        <v>0.29399999999999998</v>
      </c>
      <c r="I70">
        <f ca="1">(Table2[[#This Row],[Prob]]*$N$4+Table2[[#This Row],[Macro]]*$N$5+$N$6+Table2[[#This Row],[ITDS]]*$N$7+Table2[[#This Row],[IC]]*$N$3)/$N$9</f>
        <v>0.35345454545454547</v>
      </c>
      <c r="J70">
        <f ca="1">_xlfn.RANK.EQ(Table2[[#This Row],[Overall ABS Score]],Table2[Overall ABS Score],)</f>
        <v>130</v>
      </c>
    </row>
    <row r="71" spans="1:10">
      <c r="A71">
        <v>70</v>
      </c>
      <c r="B71" t="s">
        <v>139</v>
      </c>
      <c r="C71" t="s">
        <v>138</v>
      </c>
      <c r="D71">
        <f>VLOOKUP(Table2[[#This Row],[Roll No.]],Table3[[Roll No.]:[Total Weighted ABS Score]],7,FALSE)</f>
        <v>0.56699999999999995</v>
      </c>
      <c r="E71">
        <f ca="1">+VLOOKUP(Table2[[#This Row],[Roll No.]],Table3567[[Roll No.]:[Total Weighted ABS Score]],8,FALSE)</f>
        <v>0.253</v>
      </c>
      <c r="F71">
        <f>+VLOOKUP(Table2[[#This Row],[Roll No.]],Table35[[Roll No.]:[Total Weighted ABS Score]], 7,FALSE)</f>
        <v>0.32500000000000001</v>
      </c>
      <c r="G71">
        <f>VLOOKUP(Table2[[#This Row],[Roll No.]],Table35672[[Roll No.]:[Total Weighted ABS Score]], 7,FALSE)</f>
        <v>0.2</v>
      </c>
      <c r="H71">
        <f>VLOOKUP(Table2[[#This Row],[Roll No.]],Table356[[Roll No.]:[Total Weighted ABS Score]],7,FALSE)</f>
        <v>0.39400000000000002</v>
      </c>
      <c r="I71">
        <f ca="1">(Table2[[#This Row],[Prob]]*$N$4+Table2[[#This Row],[Macro]]*$N$5+$N$6+Table2[[#This Row],[ITDS]]*$N$7+Table2[[#This Row],[IC]]*$N$3)/$N$9</f>
        <v>0.50809090909090915</v>
      </c>
      <c r="J71">
        <f ca="1">_xlfn.RANK.EQ(Table2[[#This Row],[Overall ABS Score]],Table2[Overall ABS Score],)</f>
        <v>18</v>
      </c>
    </row>
    <row r="72" spans="1:10">
      <c r="A72">
        <v>71</v>
      </c>
      <c r="B72" t="s">
        <v>141</v>
      </c>
      <c r="C72" t="s">
        <v>140</v>
      </c>
      <c r="D72">
        <f>VLOOKUP(Table2[[#This Row],[Roll No.]],Table3[[Roll No.]:[Total Weighted ABS Score]],7,FALSE)</f>
        <v>0.41799999999999998</v>
      </c>
      <c r="E72">
        <f ca="1">+VLOOKUP(Table2[[#This Row],[Roll No.]],Table3567[[Roll No.]:[Total Weighted ABS Score]],8,FALSE)</f>
        <v>0.32500000000000001</v>
      </c>
      <c r="F72">
        <f>+VLOOKUP(Table2[[#This Row],[Roll No.]],Table35[[Roll No.]:[Total Weighted ABS Score]], 7,FALSE)</f>
        <v>0.36</v>
      </c>
      <c r="G72">
        <f>VLOOKUP(Table2[[#This Row],[Roll No.]],Table35672[[Roll No.]:[Total Weighted ABS Score]], 7,FALSE)</f>
        <v>0.122</v>
      </c>
      <c r="H72">
        <f>VLOOKUP(Table2[[#This Row],[Roll No.]],Table356[[Roll No.]:[Total Weighted ABS Score]],7,FALSE)</f>
        <v>0.44700000000000001</v>
      </c>
      <c r="I72">
        <f ca="1">(Table2[[#This Row],[Prob]]*$N$4+Table2[[#This Row],[Macro]]*$N$5+$N$6+Table2[[#This Row],[ITDS]]*$N$7+Table2[[#This Row],[IC]]*$N$3)/$N$9</f>
        <v>0.4879090909090909</v>
      </c>
      <c r="J72">
        <f ca="1">_xlfn.RANK.EQ(Table2[[#This Row],[Overall ABS Score]],Table2[Overall ABS Score],)</f>
        <v>31</v>
      </c>
    </row>
    <row r="73" spans="1:10">
      <c r="A73">
        <v>72</v>
      </c>
      <c r="B73" t="s">
        <v>143</v>
      </c>
      <c r="C73" t="s">
        <v>142</v>
      </c>
      <c r="D73">
        <f>VLOOKUP(Table2[[#This Row],[Roll No.]],Table3[[Roll No.]:[Total Weighted ABS Score]],7,FALSE)</f>
        <v>0.32800000000000001</v>
      </c>
      <c r="E73">
        <f ca="1">+VLOOKUP(Table2[[#This Row],[Roll No.]],Table3567[[Roll No.]:[Total Weighted ABS Score]],8,FALSE)</f>
        <v>0.25</v>
      </c>
      <c r="F73">
        <f>+VLOOKUP(Table2[[#This Row],[Roll No.]],Table35[[Roll No.]:[Total Weighted ABS Score]], 7,FALSE)</f>
        <v>0.28499999999999998</v>
      </c>
      <c r="G73">
        <f>VLOOKUP(Table2[[#This Row],[Roll No.]],Table35672[[Roll No.]:[Total Weighted ABS Score]], 7,FALSE)</f>
        <v>0.13300000000000001</v>
      </c>
      <c r="H73">
        <f>VLOOKUP(Table2[[#This Row],[Roll No.]],Table356[[Roll No.]:[Total Weighted ABS Score]],7,FALSE)</f>
        <v>0.36399999999999999</v>
      </c>
      <c r="I73">
        <f ca="1">(Table2[[#This Row],[Prob]]*$N$4+Table2[[#This Row],[Macro]]*$N$5+$N$6+Table2[[#This Row],[ITDS]]*$N$7+Table2[[#This Row],[IC]]*$N$3)/$N$9</f>
        <v>0.42809090909090908</v>
      </c>
      <c r="J73">
        <f ca="1">_xlfn.RANK.EQ(Table2[[#This Row],[Overall ABS Score]],Table2[Overall ABS Score],)</f>
        <v>84</v>
      </c>
    </row>
    <row r="74" spans="1:10">
      <c r="A74">
        <v>73</v>
      </c>
      <c r="B74" t="s">
        <v>145</v>
      </c>
      <c r="C74" t="s">
        <v>144</v>
      </c>
      <c r="D74">
        <f>VLOOKUP(Table2[[#This Row],[Roll No.]],Table3[[Roll No.]:[Total Weighted ABS Score]],7,FALSE)</f>
        <v>0.124</v>
      </c>
      <c r="E74">
        <f ca="1">+VLOOKUP(Table2[[#This Row],[Roll No.]],Table3567[[Roll No.]:[Total Weighted ABS Score]],8,FALSE)</f>
        <v>0.113</v>
      </c>
      <c r="F74">
        <f>+VLOOKUP(Table2[[#This Row],[Roll No.]],Table35[[Roll No.]:[Total Weighted ABS Score]], 7,FALSE)</f>
        <v>0.33300000000000002</v>
      </c>
      <c r="G74">
        <f>VLOOKUP(Table2[[#This Row],[Roll No.]],Table35672[[Roll No.]:[Total Weighted ABS Score]], 7,FALSE)</f>
        <v>0.19400000000000001</v>
      </c>
      <c r="H74">
        <f>VLOOKUP(Table2[[#This Row],[Roll No.]],Table356[[Roll No.]:[Total Weighted ABS Score]],7,FALSE)</f>
        <v>0.16800000000000001</v>
      </c>
      <c r="I74">
        <f ca="1">(Table2[[#This Row],[Prob]]*$N$4+Table2[[#This Row],[Macro]]*$N$5+$N$6+Table2[[#This Row],[ITDS]]*$N$7+Table2[[#This Row],[IC]]*$N$3)/$N$9</f>
        <v>0.29963636363636365</v>
      </c>
      <c r="J74">
        <f ca="1">_xlfn.RANK.EQ(Table2[[#This Row],[Overall ABS Score]],Table2[Overall ABS Score],)</f>
        <v>146</v>
      </c>
    </row>
    <row r="75" spans="1:10">
      <c r="A75">
        <v>74</v>
      </c>
      <c r="B75" t="s">
        <v>147</v>
      </c>
      <c r="C75" t="s">
        <v>146</v>
      </c>
      <c r="D75">
        <f>VLOOKUP(Table2[[#This Row],[Roll No.]],Table3[[Roll No.]:[Total Weighted ABS Score]],7,FALSE)</f>
        <v>0.41099999999999998</v>
      </c>
      <c r="E75">
        <f ca="1">+VLOOKUP(Table2[[#This Row],[Roll No.]],Table3567[[Roll No.]:[Total Weighted ABS Score]],8,FALSE)</f>
        <v>0.27900000000000003</v>
      </c>
      <c r="F75">
        <f>+VLOOKUP(Table2[[#This Row],[Roll No.]],Table35[[Roll No.]:[Total Weighted ABS Score]], 7,FALSE)</f>
        <v>0.33300000000000002</v>
      </c>
      <c r="G75">
        <f>VLOOKUP(Table2[[#This Row],[Roll No.]],Table35672[[Roll No.]:[Total Weighted ABS Score]], 7,FALSE)</f>
        <v>0.222</v>
      </c>
      <c r="H75">
        <f>VLOOKUP(Table2[[#This Row],[Roll No.]],Table356[[Roll No.]:[Total Weighted ABS Score]],7,FALSE)</f>
        <v>0.39400000000000002</v>
      </c>
      <c r="I75">
        <f ca="1">(Table2[[#This Row],[Prob]]*$N$4+Table2[[#This Row],[Macro]]*$N$5+$N$6+Table2[[#This Row],[ITDS]]*$N$7+Table2[[#This Row],[IC]]*$N$3)/$N$9</f>
        <v>0.47227272727272729</v>
      </c>
      <c r="J75">
        <f ca="1">_xlfn.RANK.EQ(Table2[[#This Row],[Overall ABS Score]],Table2[Overall ABS Score],)</f>
        <v>46</v>
      </c>
    </row>
    <row r="76" spans="1:10">
      <c r="A76">
        <v>75</v>
      </c>
      <c r="B76" t="s">
        <v>149</v>
      </c>
      <c r="C76" t="s">
        <v>148</v>
      </c>
      <c r="D76">
        <f>VLOOKUP(Table2[[#This Row],[Roll No.]],Table3[[Roll No.]:[Total Weighted ABS Score]],7,FALSE)</f>
        <v>0.112</v>
      </c>
      <c r="E76">
        <f ca="1">+VLOOKUP(Table2[[#This Row],[Roll No.]],Table3567[[Roll No.]:[Total Weighted ABS Score]],8,FALSE)</f>
        <v>1.7000000000000001E-2</v>
      </c>
      <c r="F76">
        <f>+VLOOKUP(Table2[[#This Row],[Roll No.]],Table35[[Roll No.]:[Total Weighted ABS Score]], 7,FALSE)</f>
        <v>0.14799999999999999</v>
      </c>
      <c r="G76">
        <f>VLOOKUP(Table2[[#This Row],[Roll No.]],Table35672[[Roll No.]:[Total Weighted ABS Score]], 7,FALSE)</f>
        <v>0.122</v>
      </c>
      <c r="H76">
        <f>VLOOKUP(Table2[[#This Row],[Roll No.]],Table356[[Roll No.]:[Total Weighted ABS Score]],7,FALSE)</f>
        <v>0.16200000000000001</v>
      </c>
      <c r="I76">
        <f ca="1">(Table2[[#This Row],[Prob]]*$N$4+Table2[[#This Row],[Macro]]*$N$5+$N$6+Table2[[#This Row],[ITDS]]*$N$7+Table2[[#This Row],[IC]]*$N$3)/$N$9</f>
        <v>0.27072727272727271</v>
      </c>
      <c r="J76">
        <f ca="1">_xlfn.RANK.EQ(Table2[[#This Row],[Overall ABS Score]],Table2[Overall ABS Score],)</f>
        <v>155</v>
      </c>
    </row>
    <row r="77" spans="1:10">
      <c r="A77">
        <v>76</v>
      </c>
      <c r="B77" t="s">
        <v>151</v>
      </c>
      <c r="C77" t="s">
        <v>150</v>
      </c>
      <c r="D77">
        <f>VLOOKUP(Table2[[#This Row],[Roll No.]],Table3[[Roll No.]:[Total Weighted ABS Score]],7,FALSE)</f>
        <v>0.27200000000000002</v>
      </c>
      <c r="E77">
        <f ca="1">+VLOOKUP(Table2[[#This Row],[Roll No.]],Table3567[[Roll No.]:[Total Weighted ABS Score]],8,FALSE)</f>
        <v>0.26300000000000001</v>
      </c>
      <c r="F77">
        <f>+VLOOKUP(Table2[[#This Row],[Roll No.]],Table35[[Roll No.]:[Total Weighted ABS Score]], 7,FALSE)</f>
        <v>0.28999999999999998</v>
      </c>
      <c r="G77">
        <f>VLOOKUP(Table2[[#This Row],[Roll No.]],Table35672[[Roll No.]:[Total Weighted ABS Score]], 7,FALSE)</f>
        <v>4.3999999999999997E-2</v>
      </c>
      <c r="H77">
        <f>VLOOKUP(Table2[[#This Row],[Roll No.]],Table356[[Roll No.]:[Total Weighted ABS Score]],7,FALSE)</f>
        <v>0.32600000000000001</v>
      </c>
      <c r="I77">
        <f ca="1">(Table2[[#This Row],[Prob]]*$N$4+Table2[[#This Row],[Macro]]*$N$5+$N$6+Table2[[#This Row],[ITDS]]*$N$7+Table2[[#This Row],[IC]]*$N$3)/$N$9</f>
        <v>0.39672727272727271</v>
      </c>
      <c r="J77">
        <f ca="1">_xlfn.RANK.EQ(Table2[[#This Row],[Overall ABS Score]],Table2[Overall ABS Score],)</f>
        <v>103</v>
      </c>
    </row>
    <row r="78" spans="1:10">
      <c r="A78">
        <v>77</v>
      </c>
      <c r="B78" t="s">
        <v>153</v>
      </c>
      <c r="C78" t="s">
        <v>152</v>
      </c>
      <c r="D78">
        <f>VLOOKUP(Table2[[#This Row],[Roll No.]],Table3[[Roll No.]:[Total Weighted ABS Score]],7,FALSE)</f>
        <v>0.46100000000000002</v>
      </c>
      <c r="E78">
        <f ca="1">+VLOOKUP(Table2[[#This Row],[Roll No.]],Table3567[[Roll No.]:[Total Weighted ABS Score]],8,FALSE)</f>
        <v>0.20799999999999999</v>
      </c>
      <c r="F78">
        <f>+VLOOKUP(Table2[[#This Row],[Roll No.]],Table35[[Roll No.]:[Total Weighted ABS Score]], 7,FALSE)</f>
        <v>0.40300000000000002</v>
      </c>
      <c r="G78">
        <f>VLOOKUP(Table2[[#This Row],[Roll No.]],Table35672[[Roll No.]:[Total Weighted ABS Score]], 7,FALSE)</f>
        <v>0.25</v>
      </c>
      <c r="H78">
        <f>VLOOKUP(Table2[[#This Row],[Roll No.]],Table356[[Roll No.]:[Total Weighted ABS Score]],7,FALSE)</f>
        <v>0.41699999999999998</v>
      </c>
      <c r="I78">
        <f ca="1">(Table2[[#This Row],[Prob]]*$N$4+Table2[[#This Row],[Macro]]*$N$5+$N$6+Table2[[#This Row],[ITDS]]*$N$7+Table2[[#This Row],[IC]]*$N$3)/$N$9</f>
        <v>0.4818181818181817</v>
      </c>
      <c r="J78">
        <f ca="1">_xlfn.RANK.EQ(Table2[[#This Row],[Overall ABS Score]],Table2[Overall ABS Score],)</f>
        <v>36</v>
      </c>
    </row>
    <row r="79" spans="1:10">
      <c r="A79">
        <v>78</v>
      </c>
      <c r="B79" t="s">
        <v>155</v>
      </c>
      <c r="C79" t="s">
        <v>154</v>
      </c>
      <c r="D79">
        <f>VLOOKUP(Table2[[#This Row],[Roll No.]],Table3[[Roll No.]:[Total Weighted ABS Score]],7,FALSE)</f>
        <v>0.27800000000000002</v>
      </c>
      <c r="E79">
        <f ca="1">+VLOOKUP(Table2[[#This Row],[Roll No.]],Table3567[[Roll No.]:[Total Weighted ABS Score]],8,FALSE)</f>
        <v>0.32300000000000001</v>
      </c>
      <c r="F79">
        <f>+VLOOKUP(Table2[[#This Row],[Roll No.]],Table35[[Roll No.]:[Total Weighted ABS Score]], 7,FALSE)</f>
        <v>0.35</v>
      </c>
      <c r="G79">
        <f>VLOOKUP(Table2[[#This Row],[Roll No.]],Table35672[[Roll No.]:[Total Weighted ABS Score]], 7,FALSE)</f>
        <v>0.13900000000000001</v>
      </c>
      <c r="H79">
        <f>VLOOKUP(Table2[[#This Row],[Roll No.]],Table356[[Roll No.]:[Total Weighted ABS Score]],7,FALSE)</f>
        <v>0.21299999999999999</v>
      </c>
      <c r="I79">
        <f ca="1">(Table2[[#This Row],[Prob]]*$N$4+Table2[[#This Row],[Macro]]*$N$5+$N$6+Table2[[#This Row],[ITDS]]*$N$7+Table2[[#This Row],[IC]]*$N$3)/$N$9</f>
        <v>0.3870909090909091</v>
      </c>
      <c r="J79">
        <f ca="1">_xlfn.RANK.EQ(Table2[[#This Row],[Overall ABS Score]],Table2[Overall ABS Score],)</f>
        <v>115</v>
      </c>
    </row>
    <row r="80" spans="1:10">
      <c r="A80">
        <v>79</v>
      </c>
      <c r="B80" t="s">
        <v>157</v>
      </c>
      <c r="C80" t="s">
        <v>156</v>
      </c>
      <c r="D80">
        <f>VLOOKUP(Table2[[#This Row],[Roll No.]],Table3[[Roll No.]:[Total Weighted ABS Score]],7,FALSE)</f>
        <v>8.4000000000000005E-2</v>
      </c>
      <c r="E80">
        <f ca="1">+VLOOKUP(Table2[[#This Row],[Roll No.]],Table3567[[Roll No.]:[Total Weighted ABS Score]],8,FALSE)</f>
        <v>8.6999999999999994E-2</v>
      </c>
      <c r="F80">
        <f>+VLOOKUP(Table2[[#This Row],[Roll No.]],Table35[[Roll No.]:[Total Weighted ABS Score]], 7,FALSE)</f>
        <v>0.21</v>
      </c>
      <c r="G80">
        <f>VLOOKUP(Table2[[#This Row],[Roll No.]],Table35672[[Roll No.]:[Total Weighted ABS Score]], 7,FALSE)</f>
        <v>0.11700000000000001</v>
      </c>
      <c r="H80">
        <f>VLOOKUP(Table2[[#This Row],[Roll No.]],Table356[[Roll No.]:[Total Weighted ABS Score]],7,FALSE)</f>
        <v>0.19</v>
      </c>
      <c r="I80">
        <f ca="1">(Table2[[#This Row],[Prob]]*$N$4+Table2[[#This Row],[Macro]]*$N$5+$N$6+Table2[[#This Row],[ITDS]]*$N$7+Table2[[#This Row],[IC]]*$N$3)/$N$9</f>
        <v>0.28300000000000003</v>
      </c>
      <c r="J80">
        <f ca="1">_xlfn.RANK.EQ(Table2[[#This Row],[Overall ABS Score]],Table2[Overall ABS Score],)</f>
        <v>152</v>
      </c>
    </row>
    <row r="81" spans="1:10">
      <c r="A81">
        <v>80</v>
      </c>
      <c r="B81" t="s">
        <v>159</v>
      </c>
      <c r="C81" t="s">
        <v>158</v>
      </c>
      <c r="D81">
        <f>VLOOKUP(Table2[[#This Row],[Roll No.]],Table3[[Roll No.]:[Total Weighted ABS Score]],7,FALSE)</f>
        <v>0.28999999999999998</v>
      </c>
      <c r="E81">
        <f ca="1">+VLOOKUP(Table2[[#This Row],[Roll No.]],Table3567[[Roll No.]:[Total Weighted ABS Score]],8,FALSE)</f>
        <v>0.185</v>
      </c>
      <c r="F81">
        <f>+VLOOKUP(Table2[[#This Row],[Roll No.]],Table35[[Roll No.]:[Total Weighted ABS Score]], 7,FALSE)</f>
        <v>0.34300000000000003</v>
      </c>
      <c r="G81">
        <f>VLOOKUP(Table2[[#This Row],[Roll No.]],Table35672[[Roll No.]:[Total Weighted ABS Score]], 7,FALSE)</f>
        <v>0.2</v>
      </c>
      <c r="H81">
        <f>VLOOKUP(Table2[[#This Row],[Roll No.]],Table356[[Roll No.]:[Total Weighted ABS Score]],7,FALSE)</f>
        <v>0.28699999999999998</v>
      </c>
      <c r="I81">
        <f ca="1">(Table2[[#This Row],[Prob]]*$N$4+Table2[[#This Row],[Macro]]*$N$5+$N$6+Table2[[#This Row],[ITDS]]*$N$7+Table2[[#This Row],[IC]]*$N$3)/$N$9</f>
        <v>0.39100000000000001</v>
      </c>
      <c r="J81">
        <f ca="1">_xlfn.RANK.EQ(Table2[[#This Row],[Overall ABS Score]],Table2[Overall ABS Score],)</f>
        <v>109</v>
      </c>
    </row>
    <row r="82" spans="1:10">
      <c r="A82">
        <v>81</v>
      </c>
      <c r="B82" t="s">
        <v>170</v>
      </c>
      <c r="C82" t="s">
        <v>169</v>
      </c>
      <c r="D82">
        <f>VLOOKUP(Table2[[#This Row],[Roll No.]],Table3[[Roll No.]:[Total Weighted ABS Score]],7,FALSE)</f>
        <v>0.21199999999999999</v>
      </c>
      <c r="E82">
        <f ca="1">+VLOOKUP(Table2[[#This Row],[Roll No.]],Table3567[[Roll No.]:[Total Weighted ABS Score]],8,FALSE)</f>
        <v>3.3000000000000002E-2</v>
      </c>
      <c r="F82">
        <f>+VLOOKUP(Table2[[#This Row],[Roll No.]],Table35[[Roll No.]:[Total Weighted ABS Score]], 7,FALSE)</f>
        <v>0.185</v>
      </c>
      <c r="G82">
        <f>VLOOKUP(Table2[[#This Row],[Roll No.]],Table35672[[Roll No.]:[Total Weighted ABS Score]], 7,FALSE)</f>
        <v>6.0000000000000001E-3</v>
      </c>
      <c r="H82">
        <f>VLOOKUP(Table2[[#This Row],[Roll No.]],Table356[[Roll No.]:[Total Weighted ABS Score]],7,FALSE)</f>
        <v>4.2999999999999997E-2</v>
      </c>
      <c r="I82">
        <f ca="1">(Table2[[#This Row],[Prob]]*$N$4+Table2[[#This Row],[Macro]]*$N$5+$N$6+Table2[[#This Row],[ITDS]]*$N$7+Table2[[#This Row],[IC]]*$N$3)/$N$9</f>
        <v>0.25790909090909087</v>
      </c>
      <c r="J82">
        <f ca="1">_xlfn.RANK.EQ(Table2[[#This Row],[Overall ABS Score]],Table2[Overall ABS Score],)</f>
        <v>158</v>
      </c>
    </row>
    <row r="83" spans="1:10">
      <c r="A83">
        <v>82</v>
      </c>
      <c r="B83" t="s">
        <v>178</v>
      </c>
      <c r="C83" t="s">
        <v>177</v>
      </c>
      <c r="D83">
        <f>VLOOKUP(Table2[[#This Row],[Roll No.]],Table3[[Roll No.]:[Total Weighted ABS Score]],7,FALSE)</f>
        <v>5.6000000000000001E-2</v>
      </c>
      <c r="E83">
        <f ca="1">+VLOOKUP(Table2[[#This Row],[Roll No.]],Table3567[[Roll No.]:[Total Weighted ABS Score]],8,FALSE)</f>
        <v>2.1999999999999999E-2</v>
      </c>
      <c r="F83">
        <f>+VLOOKUP(Table2[[#This Row],[Roll No.]],Table35[[Roll No.]:[Total Weighted ABS Score]], 7,FALSE)</f>
        <v>0.20300000000000001</v>
      </c>
      <c r="G83">
        <f>VLOOKUP(Table2[[#This Row],[Roll No.]],Table35672[[Roll No.]:[Total Weighted ABS Score]], 7,FALSE)</f>
        <v>0.106</v>
      </c>
      <c r="H83">
        <f>VLOOKUP(Table2[[#This Row],[Roll No.]],Table356[[Roll No.]:[Total Weighted ABS Score]],7,FALSE)</f>
        <v>0.17799999999999999</v>
      </c>
      <c r="I83">
        <f ca="1">(Table2[[#This Row],[Prob]]*$N$4+Table2[[#This Row],[Macro]]*$N$5+$N$6+Table2[[#This Row],[ITDS]]*$N$7+Table2[[#This Row],[IC]]*$N$3)/$N$9</f>
        <v>0.25927272727272732</v>
      </c>
      <c r="J83">
        <f ca="1">_xlfn.RANK.EQ(Table2[[#This Row],[Overall ABS Score]],Table2[Overall ABS Score],)</f>
        <v>157</v>
      </c>
    </row>
    <row r="84" spans="1:10">
      <c r="A84">
        <v>83</v>
      </c>
      <c r="B84" t="s">
        <v>168</v>
      </c>
      <c r="C84" t="s">
        <v>167</v>
      </c>
      <c r="D84">
        <f>VLOOKUP(Table2[[#This Row],[Roll No.]],Table3[[Roll No.]:[Total Weighted ABS Score]],7,FALSE)</f>
        <v>0.23</v>
      </c>
      <c r="E84">
        <f ca="1">+VLOOKUP(Table2[[#This Row],[Roll No.]],Table3567[[Roll No.]:[Total Weighted ABS Score]],8,FALSE)</f>
        <v>4.9000000000000002E-2</v>
      </c>
      <c r="F84">
        <f>+VLOOKUP(Table2[[#This Row],[Roll No.]],Table35[[Roll No.]:[Total Weighted ABS Score]], 7,FALSE)</f>
        <v>0.27</v>
      </c>
      <c r="G84">
        <f>VLOOKUP(Table2[[#This Row],[Roll No.]],Table35672[[Roll No.]:[Total Weighted ABS Score]], 7,FALSE)</f>
        <v>0.22800000000000001</v>
      </c>
      <c r="H84">
        <f>VLOOKUP(Table2[[#This Row],[Roll No.]],Table356[[Roll No.]:[Total Weighted ABS Score]],7,FALSE)</f>
        <v>0.30099999999999999</v>
      </c>
      <c r="I84">
        <f ca="1">(Table2[[#This Row],[Prob]]*$N$4+Table2[[#This Row],[Macro]]*$N$5+$N$6+Table2[[#This Row],[ITDS]]*$N$7+Table2[[#This Row],[IC]]*$N$3)/$N$9</f>
        <v>0.3562727272727273</v>
      </c>
      <c r="J84">
        <f ca="1">_xlfn.RANK.EQ(Table2[[#This Row],[Overall ABS Score]],Table2[Overall ABS Score],)</f>
        <v>128</v>
      </c>
    </row>
    <row r="85" spans="1:10">
      <c r="A85">
        <v>84</v>
      </c>
      <c r="B85" t="s">
        <v>172</v>
      </c>
      <c r="C85" t="s">
        <v>171</v>
      </c>
      <c r="D85">
        <f>VLOOKUP(Table2[[#This Row],[Roll No.]],Table3[[Roll No.]:[Total Weighted ABS Score]],7,FALSE)</f>
        <v>5.8000000000000003E-2</v>
      </c>
      <c r="E85">
        <f ca="1">+VLOOKUP(Table2[[#This Row],[Roll No.]],Table3567[[Roll No.]:[Total Weighted ABS Score]],8,FALSE)</f>
        <v>0.04</v>
      </c>
      <c r="F85">
        <f>+VLOOKUP(Table2[[#This Row],[Roll No.]],Table35[[Roll No.]:[Total Weighted ABS Score]], 7,FALSE)</f>
        <v>0.28499999999999998</v>
      </c>
      <c r="G85">
        <f>VLOOKUP(Table2[[#This Row],[Roll No.]],Table35672[[Roll No.]:[Total Weighted ABS Score]], 7,FALSE)</f>
        <v>0.183</v>
      </c>
      <c r="H85">
        <f>VLOOKUP(Table2[[#This Row],[Roll No.]],Table356[[Roll No.]:[Total Weighted ABS Score]],7,FALSE)</f>
        <v>0.23899999999999999</v>
      </c>
      <c r="I85">
        <f ca="1">(Table2[[#This Row],[Prob]]*$N$4+Table2[[#This Row],[Macro]]*$N$5+$N$6+Table2[[#This Row],[ITDS]]*$N$7+Table2[[#This Row],[IC]]*$N$3)/$N$9</f>
        <v>0.28672727272727272</v>
      </c>
      <c r="J85">
        <f ca="1">_xlfn.RANK.EQ(Table2[[#This Row],[Overall ABS Score]],Table2[Overall ABS Score],)</f>
        <v>149</v>
      </c>
    </row>
    <row r="86" spans="1:10">
      <c r="A86">
        <v>85</v>
      </c>
      <c r="B86" t="s">
        <v>174</v>
      </c>
      <c r="C86" t="s">
        <v>173</v>
      </c>
      <c r="D86">
        <f>VLOOKUP(Table2[[#This Row],[Roll No.]],Table3[[Roll No.]:[Total Weighted ABS Score]],7,FALSE)</f>
        <v>0.42499999999999999</v>
      </c>
      <c r="E86">
        <f ca="1">+VLOOKUP(Table2[[#This Row],[Roll No.]],Table3567[[Roll No.]:[Total Weighted ABS Score]],8,FALSE)</f>
        <v>0.23699999999999999</v>
      </c>
      <c r="F86">
        <f>+VLOOKUP(Table2[[#This Row],[Roll No.]],Table35[[Roll No.]:[Total Weighted ABS Score]], 7,FALSE)</f>
        <v>0.33300000000000002</v>
      </c>
      <c r="G86">
        <f>VLOOKUP(Table2[[#This Row],[Roll No.]],Table35672[[Roll No.]:[Total Weighted ABS Score]], 7,FALSE)</f>
        <v>0.27800000000000002</v>
      </c>
      <c r="H86">
        <f>VLOOKUP(Table2[[#This Row],[Roll No.]],Table356[[Roll No.]:[Total Weighted ABS Score]],7,FALSE)</f>
        <v>0.33500000000000002</v>
      </c>
      <c r="I86">
        <f ca="1">(Table2[[#This Row],[Prob]]*$N$4+Table2[[#This Row],[Macro]]*$N$5+$N$6+Table2[[#This Row],[ITDS]]*$N$7+Table2[[#This Row],[IC]]*$N$3)/$N$9</f>
        <v>0.45745454545454539</v>
      </c>
      <c r="J86">
        <f ca="1">_xlfn.RANK.EQ(Table2[[#This Row],[Overall ABS Score]],Table2[Overall ABS Score],)</f>
        <v>56</v>
      </c>
    </row>
    <row r="87" spans="1:10">
      <c r="A87">
        <v>86</v>
      </c>
      <c r="B87" t="s">
        <v>176</v>
      </c>
      <c r="C87" t="s">
        <v>175</v>
      </c>
      <c r="D87">
        <f>VLOOKUP(Table2[[#This Row],[Roll No.]],Table3[[Roll No.]:[Total Weighted ABS Score]],7,FALSE)</f>
        <v>0.10100000000000001</v>
      </c>
      <c r="E87">
        <f ca="1">+VLOOKUP(Table2[[#This Row],[Roll No.]],Table3567[[Roll No.]:[Total Weighted ABS Score]],8,FALSE)</f>
        <v>1.0999999999999999E-2</v>
      </c>
      <c r="F87">
        <f>+VLOOKUP(Table2[[#This Row],[Roll No.]],Table35[[Roll No.]:[Total Weighted ABS Score]], 7,FALSE)</f>
        <v>0.12</v>
      </c>
      <c r="G87">
        <f>VLOOKUP(Table2[[#This Row],[Roll No.]],Table35672[[Roll No.]:[Total Weighted ABS Score]], 7,FALSE)</f>
        <v>2.8000000000000001E-2</v>
      </c>
      <c r="H87">
        <f>VLOOKUP(Table2[[#This Row],[Roll No.]],Table356[[Roll No.]:[Total Weighted ABS Score]],7,FALSE)</f>
        <v>0.121</v>
      </c>
      <c r="I87">
        <f ca="1">(Table2[[#This Row],[Prob]]*$N$4+Table2[[#This Row],[Macro]]*$N$5+$N$6+Table2[[#This Row],[ITDS]]*$N$7+Table2[[#This Row],[IC]]*$N$3)/$N$9</f>
        <v>0.24690909090909094</v>
      </c>
      <c r="J87">
        <f ca="1">_xlfn.RANK.EQ(Table2[[#This Row],[Overall ABS Score]],Table2[Overall ABS Score],)</f>
        <v>159</v>
      </c>
    </row>
    <row r="88" spans="1:10">
      <c r="A88">
        <v>87</v>
      </c>
      <c r="B88" t="s">
        <v>180</v>
      </c>
      <c r="C88" t="s">
        <v>179</v>
      </c>
      <c r="D88">
        <f>VLOOKUP(Table2[[#This Row],[Roll No.]],Table3[[Roll No.]:[Total Weighted ABS Score]],7,FALSE)</f>
        <v>0.14299999999999999</v>
      </c>
      <c r="E88">
        <f ca="1">+VLOOKUP(Table2[[#This Row],[Roll No.]],Table3567[[Roll No.]:[Total Weighted ABS Score]],8,FALSE)</f>
        <v>6.2E-2</v>
      </c>
      <c r="F88">
        <f>+VLOOKUP(Table2[[#This Row],[Roll No.]],Table35[[Roll No.]:[Total Weighted ABS Score]], 7,FALSE)</f>
        <v>0.19</v>
      </c>
      <c r="G88">
        <f>VLOOKUP(Table2[[#This Row],[Roll No.]],Table35672[[Roll No.]:[Total Weighted ABS Score]], 7,FALSE)</f>
        <v>0.122</v>
      </c>
      <c r="H88">
        <f>VLOOKUP(Table2[[#This Row],[Roll No.]],Table356[[Roll No.]:[Total Weighted ABS Score]],7,FALSE)</f>
        <v>0.153</v>
      </c>
      <c r="I88">
        <f ca="1">(Table2[[#This Row],[Prob]]*$N$4+Table2[[#This Row],[Macro]]*$N$5+$N$6+Table2[[#This Row],[ITDS]]*$N$7+Table2[[#This Row],[IC]]*$N$3)/$N$9</f>
        <v>0.28490909090909089</v>
      </c>
      <c r="J88">
        <f ca="1">_xlfn.RANK.EQ(Table2[[#This Row],[Overall ABS Score]],Table2[Overall ABS Score],)</f>
        <v>150</v>
      </c>
    </row>
    <row r="89" spans="1:10">
      <c r="A89">
        <v>88</v>
      </c>
      <c r="B89" t="s">
        <v>182</v>
      </c>
      <c r="C89" t="s">
        <v>181</v>
      </c>
      <c r="D89">
        <f>VLOOKUP(Table2[[#This Row],[Roll No.]],Table3[[Roll No.]:[Total Weighted ABS Score]],7,FALSE)</f>
        <v>0.38700000000000001</v>
      </c>
      <c r="E89">
        <f ca="1">+VLOOKUP(Table2[[#This Row],[Roll No.]],Table3567[[Roll No.]:[Total Weighted ABS Score]],8,FALSE)</f>
        <v>0.25600000000000001</v>
      </c>
      <c r="F89">
        <f>+VLOOKUP(Table2[[#This Row],[Roll No.]],Table35[[Roll No.]:[Total Weighted ABS Score]], 7,FALSE)</f>
        <v>0.28299999999999997</v>
      </c>
      <c r="G89">
        <f>VLOOKUP(Table2[[#This Row],[Roll No.]],Table35672[[Roll No.]:[Total Weighted ABS Score]], 7,FALSE)</f>
        <v>0.20599999999999999</v>
      </c>
      <c r="H89">
        <f>VLOOKUP(Table2[[#This Row],[Roll No.]],Table356[[Roll No.]:[Total Weighted ABS Score]],7,FALSE)</f>
        <v>0.45</v>
      </c>
      <c r="I89">
        <f ca="1">(Table2[[#This Row],[Prob]]*$N$4+Table2[[#This Row],[Macro]]*$N$5+$N$6+Table2[[#This Row],[ITDS]]*$N$7+Table2[[#This Row],[IC]]*$N$3)/$N$9</f>
        <v>0.47536363636363638</v>
      </c>
      <c r="J89">
        <f ca="1">_xlfn.RANK.EQ(Table2[[#This Row],[Overall ABS Score]],Table2[Overall ABS Score],)</f>
        <v>42</v>
      </c>
    </row>
    <row r="90" spans="1:10">
      <c r="A90">
        <v>89</v>
      </c>
      <c r="B90" t="s">
        <v>184</v>
      </c>
      <c r="C90" t="s">
        <v>183</v>
      </c>
      <c r="D90">
        <f>VLOOKUP(Table2[[#This Row],[Roll No.]],Table3[[Roll No.]:[Total Weighted ABS Score]],7,FALSE)</f>
        <v>0.47599999999999998</v>
      </c>
      <c r="E90">
        <f ca="1">+VLOOKUP(Table2[[#This Row],[Roll No.]],Table3567[[Roll No.]:[Total Weighted ABS Score]],8,FALSE)</f>
        <v>0.308</v>
      </c>
      <c r="F90">
        <f>+VLOOKUP(Table2[[#This Row],[Roll No.]],Table35[[Roll No.]:[Total Weighted ABS Score]], 7,FALSE)</f>
        <v>0.313</v>
      </c>
      <c r="G90">
        <f>VLOOKUP(Table2[[#This Row],[Roll No.]],Table35672[[Roll No.]:[Total Weighted ABS Score]], 7,FALSE)</f>
        <v>0.2</v>
      </c>
      <c r="H90">
        <f>VLOOKUP(Table2[[#This Row],[Roll No.]],Table356[[Roll No.]:[Total Weighted ABS Score]],7,FALSE)</f>
        <v>0.437</v>
      </c>
      <c r="I90">
        <f ca="1">(Table2[[#This Row],[Prob]]*$N$4+Table2[[#This Row],[Macro]]*$N$5+$N$6+Table2[[#This Row],[ITDS]]*$N$7+Table2[[#This Row],[IC]]*$N$3)/$N$9</f>
        <v>0.505</v>
      </c>
      <c r="J90">
        <f ca="1">_xlfn.RANK.EQ(Table2[[#This Row],[Overall ABS Score]],Table2[Overall ABS Score],)</f>
        <v>19</v>
      </c>
    </row>
    <row r="91" spans="1:10">
      <c r="A91">
        <v>90</v>
      </c>
      <c r="B91" t="s">
        <v>186</v>
      </c>
      <c r="C91" t="s">
        <v>185</v>
      </c>
      <c r="D91">
        <f>VLOOKUP(Table2[[#This Row],[Roll No.]],Table3[[Roll No.]:[Total Weighted ABS Score]],7,FALSE)</f>
        <v>0.34100000000000003</v>
      </c>
      <c r="E91">
        <f ca="1">+VLOOKUP(Table2[[#This Row],[Roll No.]],Table3567[[Roll No.]:[Total Weighted ABS Score]],8,FALSE)</f>
        <v>0.14099999999999999</v>
      </c>
      <c r="F91">
        <f>+VLOOKUP(Table2[[#This Row],[Roll No.]],Table35[[Roll No.]:[Total Weighted ABS Score]], 7,FALSE)</f>
        <v>0.23499999999999999</v>
      </c>
      <c r="G91">
        <f>VLOOKUP(Table2[[#This Row],[Roll No.]],Table35672[[Roll No.]:[Total Weighted ABS Score]], 7,FALSE)</f>
        <v>6.7000000000000004E-2</v>
      </c>
      <c r="H91">
        <f>VLOOKUP(Table2[[#This Row],[Roll No.]],Table356[[Roll No.]:[Total Weighted ABS Score]],7,FALSE)</f>
        <v>0.252</v>
      </c>
      <c r="I91">
        <f ca="1">(Table2[[#This Row],[Prob]]*$N$4+Table2[[#This Row],[Macro]]*$N$5+$N$6+Table2[[#This Row],[ITDS]]*$N$7+Table2[[#This Row],[IC]]*$N$3)/$N$9</f>
        <v>0.37527272727272726</v>
      </c>
      <c r="J91">
        <f ca="1">_xlfn.RANK.EQ(Table2[[#This Row],[Overall ABS Score]],Table2[Overall ABS Score],)</f>
        <v>119</v>
      </c>
    </row>
    <row r="92" spans="1:10">
      <c r="A92">
        <v>91</v>
      </c>
      <c r="B92" t="s">
        <v>188</v>
      </c>
      <c r="C92" t="s">
        <v>187</v>
      </c>
      <c r="D92">
        <f>VLOOKUP(Table2[[#This Row],[Roll No.]],Table3[[Roll No.]:[Total Weighted ABS Score]],7,FALSE)</f>
        <v>0.217</v>
      </c>
      <c r="E92">
        <f ca="1">+VLOOKUP(Table2[[#This Row],[Roll No.]],Table3567[[Roll No.]:[Total Weighted ABS Score]],8,FALSE)</f>
        <v>0.108</v>
      </c>
      <c r="F92">
        <f>+VLOOKUP(Table2[[#This Row],[Roll No.]],Table35[[Roll No.]:[Total Weighted ABS Score]], 7,FALSE)</f>
        <v>0.28999999999999998</v>
      </c>
      <c r="G92">
        <f>VLOOKUP(Table2[[#This Row],[Roll No.]],Table35672[[Roll No.]:[Total Weighted ABS Score]], 7,FALSE)</f>
        <v>0.183</v>
      </c>
      <c r="H92">
        <f>VLOOKUP(Table2[[#This Row],[Roll No.]],Table356[[Roll No.]:[Total Weighted ABS Score]],7,FALSE)</f>
        <v>0.33300000000000002</v>
      </c>
      <c r="I92">
        <f ca="1">(Table2[[#This Row],[Prob]]*$N$4+Table2[[#This Row],[Macro]]*$N$5+$N$6+Table2[[#This Row],[ITDS]]*$N$7+Table2[[#This Row],[IC]]*$N$3)/$N$9</f>
        <v>0.36809090909090902</v>
      </c>
      <c r="J92">
        <f ca="1">_xlfn.RANK.EQ(Table2[[#This Row],[Overall ABS Score]],Table2[Overall ABS Score],)</f>
        <v>124</v>
      </c>
    </row>
    <row r="93" spans="1:10">
      <c r="A93">
        <v>92</v>
      </c>
      <c r="B93" t="s">
        <v>190</v>
      </c>
      <c r="C93" t="s">
        <v>189</v>
      </c>
      <c r="D93">
        <f>VLOOKUP(Table2[[#This Row],[Roll No.]],Table3[[Roll No.]:[Total Weighted ABS Score]],7,FALSE)</f>
        <v>0.41699999999999998</v>
      </c>
      <c r="E93">
        <f ca="1">+VLOOKUP(Table2[[#This Row],[Roll No.]],Table3567[[Roll No.]:[Total Weighted ABS Score]],8,FALSE)</f>
        <v>0.14000000000000001</v>
      </c>
      <c r="F93">
        <f>+VLOOKUP(Table2[[#This Row],[Roll No.]],Table35[[Roll No.]:[Total Weighted ABS Score]], 7,FALSE)</f>
        <v>0.32800000000000001</v>
      </c>
      <c r="G93">
        <f>VLOOKUP(Table2[[#This Row],[Roll No.]],Table35672[[Roll No.]:[Total Weighted ABS Score]], 7,FALSE)</f>
        <v>0.156</v>
      </c>
      <c r="H93">
        <f>VLOOKUP(Table2[[#This Row],[Roll No.]],Table356[[Roll No.]:[Total Weighted ABS Score]],7,FALSE)</f>
        <v>0.432</v>
      </c>
      <c r="I93">
        <f ca="1">(Table2[[#This Row],[Prob]]*$N$4+Table2[[#This Row],[Macro]]*$N$5+$N$6+Table2[[#This Row],[ITDS]]*$N$7+Table2[[#This Row],[IC]]*$N$3)/$N$9</f>
        <v>0.45299999999999996</v>
      </c>
      <c r="J93">
        <f ca="1">_xlfn.RANK.EQ(Table2[[#This Row],[Overall ABS Score]],Table2[Overall ABS Score],)</f>
        <v>60</v>
      </c>
    </row>
    <row r="94" spans="1:10">
      <c r="A94">
        <v>93</v>
      </c>
      <c r="B94" t="s">
        <v>192</v>
      </c>
      <c r="C94" t="s">
        <v>191</v>
      </c>
      <c r="D94">
        <f>VLOOKUP(Table2[[#This Row],[Roll No.]],Table3[[Roll No.]:[Total Weighted ABS Score]],7,FALSE)</f>
        <v>0.39900000000000002</v>
      </c>
      <c r="E94">
        <f ca="1">+VLOOKUP(Table2[[#This Row],[Roll No.]],Table3567[[Roll No.]:[Total Weighted ABS Score]],8,FALSE)</f>
        <v>0.26100000000000001</v>
      </c>
      <c r="F94">
        <f>+VLOOKUP(Table2[[#This Row],[Roll No.]],Table35[[Roll No.]:[Total Weighted ABS Score]], 7,FALSE)</f>
        <v>0.38800000000000001</v>
      </c>
      <c r="G94">
        <f>VLOOKUP(Table2[[#This Row],[Roll No.]],Table35672[[Roll No.]:[Total Weighted ABS Score]], 7,FALSE)</f>
        <v>0.222</v>
      </c>
      <c r="H94">
        <f>VLOOKUP(Table2[[#This Row],[Roll No.]],Table356[[Roll No.]:[Total Weighted ABS Score]],7,FALSE)</f>
        <v>0.46300000000000002</v>
      </c>
      <c r="I94">
        <f ca="1">(Table2[[#This Row],[Prob]]*$N$4+Table2[[#This Row],[Macro]]*$N$5+$N$6+Table2[[#This Row],[ITDS]]*$N$7+Table2[[#This Row],[IC]]*$N$3)/$N$9</f>
        <v>0.48454545454545456</v>
      </c>
      <c r="J94">
        <f ca="1">_xlfn.RANK.EQ(Table2[[#This Row],[Overall ABS Score]],Table2[Overall ABS Score],)</f>
        <v>34</v>
      </c>
    </row>
    <row r="95" spans="1:10">
      <c r="A95">
        <v>94</v>
      </c>
      <c r="B95" t="s">
        <v>194</v>
      </c>
      <c r="C95" t="s">
        <v>193</v>
      </c>
      <c r="D95">
        <f>VLOOKUP(Table2[[#This Row],[Roll No.]],Table3[[Roll No.]:[Total Weighted ABS Score]],7,FALSE)</f>
        <v>0</v>
      </c>
      <c r="E95">
        <f ca="1">+VLOOKUP(Table2[[#This Row],[Roll No.]],Table3567[[Roll No.]:[Total Weighted ABS Score]],8,FALSE)</f>
        <v>3.1E-2</v>
      </c>
      <c r="F95">
        <f>+VLOOKUP(Table2[[#This Row],[Roll No.]],Table35[[Roll No.]:[Total Weighted ABS Score]], 7,FALSE)</f>
        <v>0.26</v>
      </c>
      <c r="G95">
        <f>VLOOKUP(Table2[[#This Row],[Roll No.]],Table35672[[Roll No.]:[Total Weighted ABS Score]], 7,FALSE)</f>
        <v>0.13300000000000001</v>
      </c>
      <c r="H95">
        <f>VLOOKUP(Table2[[#This Row],[Roll No.]],Table356[[Roll No.]:[Total Weighted ABS Score]],7,FALSE)</f>
        <v>0.22800000000000001</v>
      </c>
      <c r="I95">
        <f ca="1">(Table2[[#This Row],[Prob]]*$N$4+Table2[[#This Row],[Macro]]*$N$5+$N$6+Table2[[#This Row],[ITDS]]*$N$7+Table2[[#This Row],[IC]]*$N$3)/$N$9</f>
        <v>0.26172727272727275</v>
      </c>
      <c r="J95">
        <f ca="1">_xlfn.RANK.EQ(Table2[[#This Row],[Overall ABS Score]],Table2[Overall ABS Score],)</f>
        <v>156</v>
      </c>
    </row>
    <row r="96" spans="1:10">
      <c r="A96">
        <v>95</v>
      </c>
      <c r="B96" t="s">
        <v>196</v>
      </c>
      <c r="C96" t="s">
        <v>195</v>
      </c>
      <c r="D96">
        <f>VLOOKUP(Table2[[#This Row],[Roll No.]],Table3[[Roll No.]:[Total Weighted ABS Score]],7,FALSE)</f>
        <v>0.28799999999999998</v>
      </c>
      <c r="E96">
        <f ca="1">+VLOOKUP(Table2[[#This Row],[Roll No.]],Table3567[[Roll No.]:[Total Weighted ABS Score]],8,FALSE)</f>
        <v>0.27800000000000002</v>
      </c>
      <c r="F96">
        <f>+VLOOKUP(Table2[[#This Row],[Roll No.]],Table35[[Roll No.]:[Total Weighted ABS Score]], 7,FALSE)</f>
        <v>0.36499999999999999</v>
      </c>
      <c r="G96">
        <f>VLOOKUP(Table2[[#This Row],[Roll No.]],Table35672[[Roll No.]:[Total Weighted ABS Score]], 7,FALSE)</f>
        <v>0.23300000000000001</v>
      </c>
      <c r="H96">
        <f>VLOOKUP(Table2[[#This Row],[Roll No.]],Table356[[Roll No.]:[Total Weighted ABS Score]],7,FALSE)</f>
        <v>0.373</v>
      </c>
      <c r="I96">
        <f ca="1">(Table2[[#This Row],[Prob]]*$N$4+Table2[[#This Row],[Macro]]*$N$5+$N$6+Table2[[#This Row],[ITDS]]*$N$7+Table2[[#This Row],[IC]]*$N$3)/$N$9</f>
        <v>0.43381818181818183</v>
      </c>
      <c r="J96">
        <f ca="1">_xlfn.RANK.EQ(Table2[[#This Row],[Overall ABS Score]],Table2[Overall ABS Score],)</f>
        <v>78</v>
      </c>
    </row>
    <row r="97" spans="1:10">
      <c r="A97">
        <v>96</v>
      </c>
      <c r="B97" t="s">
        <v>198</v>
      </c>
      <c r="C97" t="s">
        <v>197</v>
      </c>
      <c r="D97">
        <f>VLOOKUP(Table2[[#This Row],[Roll No.]],Table3[[Roll No.]:[Total Weighted ABS Score]],7,FALSE)</f>
        <v>0.39300000000000002</v>
      </c>
      <c r="E97">
        <f ca="1">+VLOOKUP(Table2[[#This Row],[Roll No.]],Table3567[[Roll No.]:[Total Weighted ABS Score]],8,FALSE)</f>
        <v>0.23300000000000001</v>
      </c>
      <c r="F97">
        <f>+VLOOKUP(Table2[[#This Row],[Roll No.]],Table35[[Roll No.]:[Total Weighted ABS Score]], 7,FALSE)</f>
        <v>0.33800000000000002</v>
      </c>
      <c r="G97">
        <f>VLOOKUP(Table2[[#This Row],[Roll No.]],Table35672[[Roll No.]:[Total Weighted ABS Score]], 7,FALSE)</f>
        <v>9.4E-2</v>
      </c>
      <c r="H97">
        <f>VLOOKUP(Table2[[#This Row],[Roll No.]],Table356[[Roll No.]:[Total Weighted ABS Score]],7,FALSE)</f>
        <v>0.44600000000000001</v>
      </c>
      <c r="I97">
        <f ca="1">(Table2[[#This Row],[Prob]]*$N$4+Table2[[#This Row],[Macro]]*$N$5+$N$6+Table2[[#This Row],[ITDS]]*$N$7+Table2[[#This Row],[IC]]*$N$3)/$N$9</f>
        <v>0.46154545454545454</v>
      </c>
      <c r="J97">
        <f ca="1">_xlfn.RANK.EQ(Table2[[#This Row],[Overall ABS Score]],Table2[Overall ABS Score],)</f>
        <v>54</v>
      </c>
    </row>
    <row r="98" spans="1:10">
      <c r="A98">
        <v>97</v>
      </c>
      <c r="B98" t="s">
        <v>200</v>
      </c>
      <c r="C98" t="s">
        <v>199</v>
      </c>
      <c r="D98">
        <f>VLOOKUP(Table2[[#This Row],[Roll No.]],Table3[[Roll No.]:[Total Weighted ABS Score]],7,FALSE)</f>
        <v>0.52300000000000002</v>
      </c>
      <c r="E98">
        <f ca="1">+VLOOKUP(Table2[[#This Row],[Roll No.]],Table3567[[Roll No.]:[Total Weighted ABS Score]],8,FALSE)</f>
        <v>0.20399999999999999</v>
      </c>
      <c r="F98">
        <f>+VLOOKUP(Table2[[#This Row],[Roll No.]],Table35[[Roll No.]:[Total Weighted ABS Score]], 7,FALSE)</f>
        <v>0.33300000000000002</v>
      </c>
      <c r="G98">
        <f>VLOOKUP(Table2[[#This Row],[Roll No.]],Table35672[[Roll No.]:[Total Weighted ABS Score]], 7,FALSE)</f>
        <v>0.222</v>
      </c>
      <c r="H98">
        <f>VLOOKUP(Table2[[#This Row],[Roll No.]],Table356[[Roll No.]:[Total Weighted ABS Score]],7,FALSE)</f>
        <v>0.439</v>
      </c>
      <c r="I98">
        <f ca="1">(Table2[[#This Row],[Prob]]*$N$4+Table2[[#This Row],[Macro]]*$N$5+$N$6+Table2[[#This Row],[ITDS]]*$N$7+Table2[[#This Row],[IC]]*$N$3)/$N$9</f>
        <v>0.50145454545454549</v>
      </c>
      <c r="J98">
        <f ca="1">_xlfn.RANK.EQ(Table2[[#This Row],[Overall ABS Score]],Table2[Overall ABS Score],)</f>
        <v>21</v>
      </c>
    </row>
    <row r="99" spans="1:10">
      <c r="A99">
        <v>98</v>
      </c>
      <c r="B99" t="s">
        <v>202</v>
      </c>
      <c r="C99" t="s">
        <v>201</v>
      </c>
      <c r="D99">
        <f>VLOOKUP(Table2[[#This Row],[Roll No.]],Table3[[Roll No.]:[Total Weighted ABS Score]],7,FALSE)</f>
        <v>0.41499999999999998</v>
      </c>
      <c r="E99">
        <f ca="1">+VLOOKUP(Table2[[#This Row],[Roll No.]],Table3567[[Roll No.]:[Total Weighted ABS Score]],8,FALSE)</f>
        <v>0.22700000000000001</v>
      </c>
      <c r="F99">
        <f>+VLOOKUP(Table2[[#This Row],[Roll No.]],Table35[[Roll No.]:[Total Weighted ABS Score]], 7,FALSE)</f>
        <v>0.375</v>
      </c>
      <c r="G99">
        <f>VLOOKUP(Table2[[#This Row],[Roll No.]],Table35672[[Roll No.]:[Total Weighted ABS Score]], 7,FALSE)</f>
        <v>0.14399999999999999</v>
      </c>
      <c r="H99">
        <f>VLOOKUP(Table2[[#This Row],[Roll No.]],Table356[[Roll No.]:[Total Weighted ABS Score]],7,FALSE)</f>
        <v>0.42499999999999999</v>
      </c>
      <c r="I99">
        <f ca="1">(Table2[[#This Row],[Prob]]*$N$4+Table2[[#This Row],[Macro]]*$N$5+$N$6+Table2[[#This Row],[ITDS]]*$N$7+Table2[[#This Row],[IC]]*$N$3)/$N$9</f>
        <v>0.46527272727272728</v>
      </c>
      <c r="J99">
        <f ca="1">_xlfn.RANK.EQ(Table2[[#This Row],[Overall ABS Score]],Table2[Overall ABS Score],)</f>
        <v>53</v>
      </c>
    </row>
    <row r="100" spans="1:10">
      <c r="A100">
        <v>99</v>
      </c>
      <c r="B100" t="s">
        <v>204</v>
      </c>
      <c r="C100" t="s">
        <v>203</v>
      </c>
      <c r="D100">
        <f>VLOOKUP(Table2[[#This Row],[Roll No.]],Table3[[Roll No.]:[Total Weighted ABS Score]],7,FALSE)</f>
        <v>0.17799999999999999</v>
      </c>
      <c r="E100">
        <f ca="1">+VLOOKUP(Table2[[#This Row],[Roll No.]],Table3567[[Roll No.]:[Total Weighted ABS Score]],8,FALSE)</f>
        <v>9.8000000000000004E-2</v>
      </c>
      <c r="F100">
        <f>+VLOOKUP(Table2[[#This Row],[Roll No.]],Table35[[Roll No.]:[Total Weighted ABS Score]], 7,FALSE)</f>
        <v>0.26</v>
      </c>
      <c r="G100">
        <f>VLOOKUP(Table2[[#This Row],[Roll No.]],Table35672[[Roll No.]:[Total Weighted ABS Score]], 7,FALSE)</f>
        <v>0.161</v>
      </c>
      <c r="H100">
        <f>VLOOKUP(Table2[[#This Row],[Roll No.]],Table356[[Roll No.]:[Total Weighted ABS Score]],7,FALSE)</f>
        <v>0.251</v>
      </c>
      <c r="I100">
        <f ca="1">(Table2[[#This Row],[Prob]]*$N$4+Table2[[#This Row],[Macro]]*$N$5+$N$6+Table2[[#This Row],[ITDS]]*$N$7+Table2[[#This Row],[IC]]*$N$3)/$N$9</f>
        <v>0.33127272727272727</v>
      </c>
      <c r="J100">
        <f ca="1">_xlfn.RANK.EQ(Table2[[#This Row],[Overall ABS Score]],Table2[Overall ABS Score],)</f>
        <v>138</v>
      </c>
    </row>
    <row r="101" spans="1:10">
      <c r="A101">
        <v>100</v>
      </c>
      <c r="B101" t="s">
        <v>206</v>
      </c>
      <c r="C101" t="s">
        <v>205</v>
      </c>
      <c r="D101">
        <f>VLOOKUP(Table2[[#This Row],[Roll No.]],Table3[[Roll No.]:[Total Weighted ABS Score]],7,FALSE)</f>
        <v>0.52500000000000002</v>
      </c>
      <c r="E101">
        <f ca="1">+VLOOKUP(Table2[[#This Row],[Roll No.]],Table3567[[Roll No.]:[Total Weighted ABS Score]],8,FALSE)</f>
        <v>0.20100000000000001</v>
      </c>
      <c r="F101">
        <f>+VLOOKUP(Table2[[#This Row],[Roll No.]],Table35[[Roll No.]:[Total Weighted ABS Score]], 7,FALSE)</f>
        <v>0.35499999999999998</v>
      </c>
      <c r="G101">
        <f>VLOOKUP(Table2[[#This Row],[Roll No.]],Table35672[[Roll No.]:[Total Weighted ABS Score]], 7,FALSE)</f>
        <v>0.27800000000000002</v>
      </c>
      <c r="H101">
        <f>VLOOKUP(Table2[[#This Row],[Roll No.]],Table356[[Roll No.]:[Total Weighted ABS Score]],7,FALSE)</f>
        <v>0.45900000000000002</v>
      </c>
      <c r="I101">
        <f ca="1">(Table2[[#This Row],[Prob]]*$N$4+Table2[[#This Row],[Macro]]*$N$5+$N$6+Table2[[#This Row],[ITDS]]*$N$7+Table2[[#This Row],[IC]]*$N$3)/$N$9</f>
        <v>0.51200000000000001</v>
      </c>
      <c r="J101">
        <f ca="1">_xlfn.RANK.EQ(Table2[[#This Row],[Overall ABS Score]],Table2[Overall ABS Score],)</f>
        <v>11</v>
      </c>
    </row>
    <row r="102" spans="1:10">
      <c r="A102">
        <v>101</v>
      </c>
      <c r="B102" t="s">
        <v>208</v>
      </c>
      <c r="C102" t="s">
        <v>207</v>
      </c>
      <c r="D102">
        <f>VLOOKUP(Table2[[#This Row],[Roll No.]],Table3[[Roll No.]:[Total Weighted ABS Score]],7,FALSE)</f>
        <v>0.55200000000000005</v>
      </c>
      <c r="E102">
        <f ca="1">+VLOOKUP(Table2[[#This Row],[Roll No.]],Table3567[[Roll No.]:[Total Weighted ABS Score]],8,FALSE)</f>
        <v>0.35</v>
      </c>
      <c r="F102">
        <f>+VLOOKUP(Table2[[#This Row],[Roll No.]],Table35[[Roll No.]:[Total Weighted ABS Score]], 7,FALSE)</f>
        <v>0.32500000000000001</v>
      </c>
      <c r="G102">
        <f>VLOOKUP(Table2[[#This Row],[Roll No.]],Table35672[[Roll No.]:[Total Weighted ABS Score]], 7,FALSE)</f>
        <v>0.22800000000000001</v>
      </c>
      <c r="H102">
        <f>VLOOKUP(Table2[[#This Row],[Roll No.]],Table356[[Roll No.]:[Total Weighted ABS Score]],7,FALSE)</f>
        <v>0.42499999999999999</v>
      </c>
      <c r="I102">
        <f ca="1">(Table2[[#This Row],[Prob]]*$N$4+Table2[[#This Row],[Macro]]*$N$5+$N$6+Table2[[#This Row],[ITDS]]*$N$7+Table2[[#This Row],[IC]]*$N$3)/$N$9</f>
        <v>0.53263636363636369</v>
      </c>
      <c r="J102">
        <f ca="1">_xlfn.RANK.EQ(Table2[[#This Row],[Overall ABS Score]],Table2[Overall ABS Score],)</f>
        <v>1</v>
      </c>
    </row>
    <row r="103" spans="1:10">
      <c r="A103">
        <v>102</v>
      </c>
      <c r="B103" t="s">
        <v>210</v>
      </c>
      <c r="C103" t="s">
        <v>209</v>
      </c>
      <c r="D103">
        <f>VLOOKUP(Table2[[#This Row],[Roll No.]],Table3[[Roll No.]:[Total Weighted ABS Score]],7,FALSE)</f>
        <v>0.16800000000000001</v>
      </c>
      <c r="E103">
        <f ca="1">+VLOOKUP(Table2[[#This Row],[Roll No.]],Table3567[[Roll No.]:[Total Weighted ABS Score]],8,FALSE)</f>
        <v>7.1999999999999995E-2</v>
      </c>
      <c r="F103">
        <f>+VLOOKUP(Table2[[#This Row],[Roll No.]],Table35[[Roll No.]:[Total Weighted ABS Score]], 7,FALSE)</f>
        <v>0.34</v>
      </c>
      <c r="G103">
        <f>VLOOKUP(Table2[[#This Row],[Roll No.]],Table35672[[Roll No.]:[Total Weighted ABS Score]], 7,FALSE)</f>
        <v>6.0999999999999999E-2</v>
      </c>
      <c r="H103">
        <f>VLOOKUP(Table2[[#This Row],[Roll No.]],Table356[[Roll No.]:[Total Weighted ABS Score]],7,FALSE)</f>
        <v>0.20300000000000001</v>
      </c>
      <c r="I103">
        <f ca="1">(Table2[[#This Row],[Prob]]*$N$4+Table2[[#This Row],[Macro]]*$N$5+$N$6+Table2[[#This Row],[ITDS]]*$N$7+Table2[[#This Row],[IC]]*$N$3)/$N$9</f>
        <v>0.30163636363636365</v>
      </c>
      <c r="J103">
        <f ca="1">_xlfn.RANK.EQ(Table2[[#This Row],[Overall ABS Score]],Table2[Overall ABS Score],)</f>
        <v>145</v>
      </c>
    </row>
    <row r="104" spans="1:10">
      <c r="A104">
        <v>103</v>
      </c>
      <c r="B104" t="s">
        <v>212</v>
      </c>
      <c r="C104" t="s">
        <v>211</v>
      </c>
      <c r="D104">
        <f>VLOOKUP(Table2[[#This Row],[Roll No.]],Table3[[Roll No.]:[Total Weighted ABS Score]],7,FALSE)</f>
        <v>0.376</v>
      </c>
      <c r="E104">
        <f ca="1">+VLOOKUP(Table2[[#This Row],[Roll No.]],Table3567[[Roll No.]:[Total Weighted ABS Score]],8,FALSE)</f>
        <v>0.34899999999999998</v>
      </c>
      <c r="F104">
        <f>+VLOOKUP(Table2[[#This Row],[Roll No.]],Table35[[Roll No.]:[Total Weighted ABS Score]], 7,FALSE)</f>
        <v>0.373</v>
      </c>
      <c r="G104">
        <f>VLOOKUP(Table2[[#This Row],[Roll No.]],Table35672[[Roll No.]:[Total Weighted ABS Score]], 7,FALSE)</f>
        <v>0.27800000000000002</v>
      </c>
      <c r="H104">
        <f>VLOOKUP(Table2[[#This Row],[Roll No.]],Table356[[Roll No.]:[Total Weighted ABS Score]],7,FALSE)</f>
        <v>0.39700000000000002</v>
      </c>
      <c r="I104">
        <f ca="1">(Table2[[#This Row],[Prob]]*$N$4+Table2[[#This Row],[Macro]]*$N$5+$N$6+Table2[[#This Row],[ITDS]]*$N$7+Table2[[#This Row],[IC]]*$N$3)/$N$9</f>
        <v>0.48136363636363638</v>
      </c>
      <c r="J104">
        <f ca="1">_xlfn.RANK.EQ(Table2[[#This Row],[Overall ABS Score]],Table2[Overall ABS Score],)</f>
        <v>37</v>
      </c>
    </row>
    <row r="105" spans="1:10">
      <c r="A105">
        <v>104</v>
      </c>
      <c r="B105" t="s">
        <v>214</v>
      </c>
      <c r="C105" t="s">
        <v>213</v>
      </c>
      <c r="D105">
        <f>VLOOKUP(Table2[[#This Row],[Roll No.]],Table3[[Roll No.]:[Total Weighted ABS Score]],7,FALSE)</f>
        <v>0.42799999999999999</v>
      </c>
      <c r="E105">
        <f ca="1">+VLOOKUP(Table2[[#This Row],[Roll No.]],Table3567[[Roll No.]:[Total Weighted ABS Score]],8,FALSE)</f>
        <v>0.23499999999999999</v>
      </c>
      <c r="F105">
        <f>+VLOOKUP(Table2[[#This Row],[Roll No.]],Table35[[Roll No.]:[Total Weighted ABS Score]], 7,FALSE)</f>
        <v>0.4</v>
      </c>
      <c r="G105">
        <f>VLOOKUP(Table2[[#This Row],[Roll No.]],Table35672[[Roll No.]:[Total Weighted ABS Score]], 7,FALSE)</f>
        <v>0.19400000000000001</v>
      </c>
      <c r="H105">
        <f>VLOOKUP(Table2[[#This Row],[Roll No.]],Table356[[Roll No.]:[Total Weighted ABS Score]],7,FALSE)</f>
        <v>0.41</v>
      </c>
      <c r="I105">
        <f ca="1">(Table2[[#This Row],[Prob]]*$N$4+Table2[[#This Row],[Macro]]*$N$5+$N$6+Table2[[#This Row],[ITDS]]*$N$7+Table2[[#This Row],[IC]]*$N$3)/$N$9</f>
        <v>0.47072727272727272</v>
      </c>
      <c r="J105">
        <f ca="1">_xlfn.RANK.EQ(Table2[[#This Row],[Overall ABS Score]],Table2[Overall ABS Score],)</f>
        <v>47</v>
      </c>
    </row>
    <row r="106" spans="1:10">
      <c r="A106">
        <v>105</v>
      </c>
      <c r="B106" t="s">
        <v>217</v>
      </c>
      <c r="C106" t="s">
        <v>216</v>
      </c>
      <c r="D106">
        <f>VLOOKUP(Table2[[#This Row],[Roll No.]],Table3[[Roll No.]:[Total Weighted ABS Score]],7,FALSE)</f>
        <v>0.45400000000000001</v>
      </c>
      <c r="E106">
        <f ca="1">+VLOOKUP(Table2[[#This Row],[Roll No.]],Table3567[[Roll No.]:[Total Weighted ABS Score]],8,FALSE)</f>
        <v>0.13100000000000001</v>
      </c>
      <c r="F106">
        <f>+VLOOKUP(Table2[[#This Row],[Roll No.]],Table35[[Roll No.]:[Total Weighted ABS Score]], 7,FALSE)</f>
        <v>0.308</v>
      </c>
      <c r="G106">
        <f>VLOOKUP(Table2[[#This Row],[Roll No.]],Table35672[[Roll No.]:[Total Weighted ABS Score]], 7,FALSE)</f>
        <v>0.16700000000000001</v>
      </c>
      <c r="H106">
        <f>VLOOKUP(Table2[[#This Row],[Roll No.]],Table356[[Roll No.]:[Total Weighted ABS Score]],7,FALSE)</f>
        <v>0.38400000000000001</v>
      </c>
      <c r="I106">
        <f ca="1">(Table2[[#This Row],[Prob]]*$N$4+Table2[[#This Row],[Macro]]*$N$5+$N$6+Table2[[#This Row],[ITDS]]*$N$7+Table2[[#This Row],[IC]]*$N$3)/$N$9</f>
        <v>0.44936363636363635</v>
      </c>
      <c r="J106">
        <f ca="1">_xlfn.RANK.EQ(Table2[[#This Row],[Overall ABS Score]],Table2[Overall ABS Score],)</f>
        <v>66</v>
      </c>
    </row>
    <row r="107" spans="1:10">
      <c r="A107">
        <v>106</v>
      </c>
      <c r="B107" t="s">
        <v>221</v>
      </c>
      <c r="C107" t="s">
        <v>220</v>
      </c>
      <c r="D107">
        <f>VLOOKUP(Table2[[#This Row],[Roll No.]],Table3[[Roll No.]:[Total Weighted ABS Score]],7,FALSE)</f>
        <v>0.32900000000000001</v>
      </c>
      <c r="E107">
        <f ca="1">+VLOOKUP(Table2[[#This Row],[Roll No.]],Table3567[[Roll No.]:[Total Weighted ABS Score]],8,FALSE)</f>
        <v>9.6000000000000002E-2</v>
      </c>
      <c r="F107">
        <f>+VLOOKUP(Table2[[#This Row],[Roll No.]],Table35[[Roll No.]:[Total Weighted ABS Score]], 7,FALSE)</f>
        <v>0.29499999999999998</v>
      </c>
      <c r="G107">
        <f>VLOOKUP(Table2[[#This Row],[Roll No.]],Table35672[[Roll No.]:[Total Weighted ABS Score]], 7,FALSE)</f>
        <v>9.4E-2</v>
      </c>
      <c r="H107">
        <f>VLOOKUP(Table2[[#This Row],[Roll No.]],Table356[[Roll No.]:[Total Weighted ABS Score]],7,FALSE)</f>
        <v>0.33600000000000002</v>
      </c>
      <c r="I107">
        <f ca="1">(Table2[[#This Row],[Prob]]*$N$4+Table2[[#This Row],[Macro]]*$N$5+$N$6+Table2[[#This Row],[ITDS]]*$N$7+Table2[[#This Row],[IC]]*$N$3)/$N$9</f>
        <v>0.38918181818181824</v>
      </c>
      <c r="J107">
        <f ca="1">_xlfn.RANK.EQ(Table2[[#This Row],[Overall ABS Score]],Table2[Overall ABS Score],)</f>
        <v>111</v>
      </c>
    </row>
    <row r="108" spans="1:10">
      <c r="A108">
        <v>107</v>
      </c>
      <c r="B108" t="s">
        <v>223</v>
      </c>
      <c r="C108" t="s">
        <v>222</v>
      </c>
      <c r="D108">
        <f>VLOOKUP(Table2[[#This Row],[Roll No.]],Table3[[Roll No.]:[Total Weighted ABS Score]],7,FALSE)</f>
        <v>0.52600000000000002</v>
      </c>
      <c r="E108">
        <f ca="1">+VLOOKUP(Table2[[#This Row],[Roll No.]],Table3567[[Roll No.]:[Total Weighted ABS Score]],8,FALSE)</f>
        <v>0.21299999999999999</v>
      </c>
      <c r="F108">
        <f>+VLOOKUP(Table2[[#This Row],[Roll No.]],Table35[[Roll No.]:[Total Weighted ABS Score]], 7,FALSE)</f>
        <v>0.32800000000000001</v>
      </c>
      <c r="G108">
        <f>VLOOKUP(Table2[[#This Row],[Roll No.]],Table35672[[Roll No.]:[Total Weighted ABS Score]], 7,FALSE)</f>
        <v>0.19400000000000001</v>
      </c>
      <c r="H108">
        <f>VLOOKUP(Table2[[#This Row],[Roll No.]],Table356[[Roll No.]:[Total Weighted ABS Score]],7,FALSE)</f>
        <v>0.40799999999999997</v>
      </c>
      <c r="I108">
        <f ca="1">(Table2[[#This Row],[Prob]]*$N$4+Table2[[#This Row],[Macro]]*$N$5+$N$6+Table2[[#This Row],[ITDS]]*$N$7+Table2[[#This Row],[IC]]*$N$3)/$N$9</f>
        <v>0.49290909090909091</v>
      </c>
      <c r="J108">
        <f ca="1">_xlfn.RANK.EQ(Table2[[#This Row],[Overall ABS Score]],Table2[Overall ABS Score],)</f>
        <v>26</v>
      </c>
    </row>
    <row r="109" spans="1:10">
      <c r="A109">
        <v>108</v>
      </c>
      <c r="B109" t="s">
        <v>225</v>
      </c>
      <c r="C109" t="s">
        <v>224</v>
      </c>
      <c r="D109">
        <f>VLOOKUP(Table2[[#This Row],[Roll No.]],Table3[[Roll No.]:[Total Weighted ABS Score]],7,FALSE)</f>
        <v>0.53700000000000003</v>
      </c>
      <c r="E109">
        <f ca="1">+VLOOKUP(Table2[[#This Row],[Roll No.]],Table3567[[Roll No.]:[Total Weighted ABS Score]],8,FALSE)</f>
        <v>0.314</v>
      </c>
      <c r="F109">
        <f>+VLOOKUP(Table2[[#This Row],[Roll No.]],Table35[[Roll No.]:[Total Weighted ABS Score]], 7,FALSE)</f>
        <v>0.33300000000000002</v>
      </c>
      <c r="G109">
        <f>VLOOKUP(Table2[[#This Row],[Roll No.]],Table35672[[Roll No.]:[Total Weighted ABS Score]], 7,FALSE)</f>
        <v>0.222</v>
      </c>
      <c r="H109">
        <f>VLOOKUP(Table2[[#This Row],[Roll No.]],Table356[[Roll No.]:[Total Weighted ABS Score]],7,FALSE)</f>
        <v>0.38500000000000001</v>
      </c>
      <c r="I109">
        <f ca="1">(Table2[[#This Row],[Prob]]*$N$4+Table2[[#This Row],[Macro]]*$N$5+$N$6+Table2[[#This Row],[ITDS]]*$N$7+Table2[[#This Row],[IC]]*$N$3)/$N$9</f>
        <v>0.51054545454545464</v>
      </c>
      <c r="J109">
        <f ca="1">_xlfn.RANK.EQ(Table2[[#This Row],[Overall ABS Score]],Table2[Overall ABS Score],)</f>
        <v>14</v>
      </c>
    </row>
    <row r="110" spans="1:10">
      <c r="A110">
        <v>109</v>
      </c>
      <c r="B110" t="s">
        <v>227</v>
      </c>
      <c r="C110" t="s">
        <v>226</v>
      </c>
      <c r="D110">
        <f>VLOOKUP(Table2[[#This Row],[Roll No.]],Table3[[Roll No.]:[Total Weighted ABS Score]],7,FALSE)</f>
        <v>0.40200000000000002</v>
      </c>
      <c r="E110">
        <f ca="1">+VLOOKUP(Table2[[#This Row],[Roll No.]],Table3567[[Roll No.]:[Total Weighted ABS Score]],8,FALSE)</f>
        <v>0.22900000000000001</v>
      </c>
      <c r="F110">
        <f>+VLOOKUP(Table2[[#This Row],[Roll No.]],Table35[[Roll No.]:[Total Weighted ABS Score]], 7,FALSE)</f>
        <v>0.318</v>
      </c>
      <c r="G110">
        <f>VLOOKUP(Table2[[#This Row],[Roll No.]],Table35672[[Roll No.]:[Total Weighted ABS Score]], 7,FALSE)</f>
        <v>0.16700000000000001</v>
      </c>
      <c r="H110">
        <f>VLOOKUP(Table2[[#This Row],[Roll No.]],Table356[[Roll No.]:[Total Weighted ABS Score]],7,FALSE)</f>
        <v>0.317</v>
      </c>
      <c r="I110">
        <f ca="1">(Table2[[#This Row],[Prob]]*$N$4+Table2[[#This Row],[Macro]]*$N$5+$N$6+Table2[[#This Row],[ITDS]]*$N$7+Table2[[#This Row],[IC]]*$N$3)/$N$9</f>
        <v>0.43472727272727274</v>
      </c>
      <c r="J110">
        <f ca="1">_xlfn.RANK.EQ(Table2[[#This Row],[Overall ABS Score]],Table2[Overall ABS Score],)</f>
        <v>75</v>
      </c>
    </row>
    <row r="111" spans="1:10">
      <c r="A111">
        <v>110</v>
      </c>
      <c r="B111" t="s">
        <v>229</v>
      </c>
      <c r="C111" t="s">
        <v>228</v>
      </c>
      <c r="D111">
        <f>VLOOKUP(Table2[[#This Row],[Roll No.]],Table3[[Roll No.]:[Total Weighted ABS Score]],7,FALSE)</f>
        <v>0.42599999999999999</v>
      </c>
      <c r="E111">
        <f ca="1">+VLOOKUP(Table2[[#This Row],[Roll No.]],Table3567[[Roll No.]:[Total Weighted ABS Score]],8,FALSE)</f>
        <v>0.35</v>
      </c>
      <c r="F111">
        <f>+VLOOKUP(Table2[[#This Row],[Roll No.]],Table35[[Roll No.]:[Total Weighted ABS Score]], 7,FALSE)</f>
        <v>0.31</v>
      </c>
      <c r="G111">
        <f>VLOOKUP(Table2[[#This Row],[Roll No.]],Table35672[[Roll No.]:[Total Weighted ABS Score]], 7,FALSE)</f>
        <v>0.19400000000000001</v>
      </c>
      <c r="H111">
        <f>VLOOKUP(Table2[[#This Row],[Roll No.]],Table356[[Roll No.]:[Total Weighted ABS Score]],7,FALSE)</f>
        <v>0.40400000000000003</v>
      </c>
      <c r="I111">
        <f ca="1">(Table2[[#This Row],[Prob]]*$N$4+Table2[[#This Row],[Macro]]*$N$5+$N$6+Table2[[#This Row],[ITDS]]*$N$7+Table2[[#This Row],[IC]]*$N$3)/$N$9</f>
        <v>0.48945454545454548</v>
      </c>
      <c r="J111">
        <f ca="1">_xlfn.RANK.EQ(Table2[[#This Row],[Overall ABS Score]],Table2[Overall ABS Score],)</f>
        <v>30</v>
      </c>
    </row>
    <row r="112" spans="1:10">
      <c r="A112">
        <v>111</v>
      </c>
      <c r="B112" t="s">
        <v>231</v>
      </c>
      <c r="C112" t="s">
        <v>230</v>
      </c>
      <c r="D112">
        <f>VLOOKUP(Table2[[#This Row],[Roll No.]],Table3[[Roll No.]:[Total Weighted ABS Score]],7,FALSE)</f>
        <v>0.38200000000000001</v>
      </c>
      <c r="E112">
        <f ca="1">+VLOOKUP(Table2[[#This Row],[Roll No.]],Table3567[[Roll No.]:[Total Weighted ABS Score]],8,FALSE)</f>
        <v>0.11899999999999999</v>
      </c>
      <c r="F112">
        <f>+VLOOKUP(Table2[[#This Row],[Roll No.]],Table35[[Roll No.]:[Total Weighted ABS Score]], 7,FALSE)</f>
        <v>0.28799999999999998</v>
      </c>
      <c r="G112">
        <f>VLOOKUP(Table2[[#This Row],[Roll No.]],Table35672[[Roll No.]:[Total Weighted ABS Score]], 7,FALSE)</f>
        <v>7.8E-2</v>
      </c>
      <c r="H112">
        <f>VLOOKUP(Table2[[#This Row],[Roll No.]],Table356[[Roll No.]:[Total Weighted ABS Score]],7,FALSE)</f>
        <v>0.185</v>
      </c>
      <c r="I112">
        <f ca="1">(Table2[[#This Row],[Prob]]*$N$4+Table2[[#This Row],[Macro]]*$N$5+$N$6+Table2[[#This Row],[ITDS]]*$N$7+Table2[[#This Row],[IC]]*$N$3)/$N$9</f>
        <v>0.36518181818181811</v>
      </c>
      <c r="J112">
        <f ca="1">_xlfn.RANK.EQ(Table2[[#This Row],[Overall ABS Score]],Table2[Overall ABS Score],)</f>
        <v>125</v>
      </c>
    </row>
    <row r="113" spans="1:10">
      <c r="A113">
        <v>112</v>
      </c>
      <c r="B113" t="s">
        <v>233</v>
      </c>
      <c r="C113" t="s">
        <v>232</v>
      </c>
      <c r="D113">
        <f>VLOOKUP(Table2[[#This Row],[Roll No.]],Table3[[Roll No.]:[Total Weighted ABS Score]],7,FALSE)</f>
        <v>0.34399999999999997</v>
      </c>
      <c r="E113">
        <f ca="1">+VLOOKUP(Table2[[#This Row],[Roll No.]],Table3567[[Roll No.]:[Total Weighted ABS Score]],8,FALSE)</f>
        <v>0.123</v>
      </c>
      <c r="F113">
        <f>+VLOOKUP(Table2[[#This Row],[Roll No.]],Table35[[Roll No.]:[Total Weighted ABS Score]], 7,FALSE)</f>
        <v>0.19500000000000001</v>
      </c>
      <c r="G113">
        <f>VLOOKUP(Table2[[#This Row],[Roll No.]],Table35672[[Roll No.]:[Total Weighted ABS Score]], 7,FALSE)</f>
        <v>0.161</v>
      </c>
      <c r="H113">
        <f>VLOOKUP(Table2[[#This Row],[Roll No.]],Table356[[Roll No.]:[Total Weighted ABS Score]],7,FALSE)</f>
        <v>0.379</v>
      </c>
      <c r="I113">
        <f ca="1">(Table2[[#This Row],[Prob]]*$N$4+Table2[[#This Row],[Macro]]*$N$5+$N$6+Table2[[#This Row],[ITDS]]*$N$7+Table2[[#This Row],[IC]]*$N$3)/$N$9</f>
        <v>0.41600000000000004</v>
      </c>
      <c r="J113">
        <f ca="1">_xlfn.RANK.EQ(Table2[[#This Row],[Overall ABS Score]],Table2[Overall ABS Score],)</f>
        <v>93</v>
      </c>
    </row>
    <row r="114" spans="1:10">
      <c r="A114">
        <v>113</v>
      </c>
      <c r="B114" t="s">
        <v>235</v>
      </c>
      <c r="C114" t="s">
        <v>234</v>
      </c>
      <c r="D114">
        <f>VLOOKUP(Table2[[#This Row],[Roll No.]],Table3[[Roll No.]:[Total Weighted ABS Score]],7,FALSE)</f>
        <v>0.27</v>
      </c>
      <c r="E114">
        <f ca="1">+VLOOKUP(Table2[[#This Row],[Roll No.]],Table3567[[Roll No.]:[Total Weighted ABS Score]],8,FALSE)</f>
        <v>0.17299999999999999</v>
      </c>
      <c r="F114">
        <f>+VLOOKUP(Table2[[#This Row],[Roll No.]],Table35[[Roll No.]:[Total Weighted ABS Score]], 7,FALSE)</f>
        <v>0.32800000000000001</v>
      </c>
      <c r="G114">
        <f>VLOOKUP(Table2[[#This Row],[Roll No.]],Table35672[[Roll No.]:[Total Weighted ABS Score]], 7,FALSE)</f>
        <v>0.20599999999999999</v>
      </c>
      <c r="H114">
        <f>VLOOKUP(Table2[[#This Row],[Roll No.]],Table356[[Roll No.]:[Total Weighted ABS Score]],7,FALSE)</f>
        <v>0.24199999999999999</v>
      </c>
      <c r="I114">
        <f ca="1">(Table2[[#This Row],[Prob]]*$N$4+Table2[[#This Row],[Macro]]*$N$5+$N$6+Table2[[#This Row],[ITDS]]*$N$7+Table2[[#This Row],[IC]]*$N$3)/$N$9</f>
        <v>0.37163636363636365</v>
      </c>
      <c r="J114">
        <f ca="1">_xlfn.RANK.EQ(Table2[[#This Row],[Overall ABS Score]],Table2[Overall ABS Score],)</f>
        <v>122</v>
      </c>
    </row>
    <row r="115" spans="1:10">
      <c r="A115">
        <v>114</v>
      </c>
      <c r="B115" t="s">
        <v>237</v>
      </c>
      <c r="C115" t="s">
        <v>236</v>
      </c>
      <c r="D115">
        <f>VLOOKUP(Table2[[#This Row],[Roll No.]],Table3[[Roll No.]:[Total Weighted ABS Score]],7,FALSE)</f>
        <v>0.47399999999999998</v>
      </c>
      <c r="E115">
        <f ca="1">+VLOOKUP(Table2[[#This Row],[Roll No.]],Table3567[[Roll No.]:[Total Weighted ABS Score]],8,FALSE)</f>
        <v>0.30299999999999999</v>
      </c>
      <c r="F115">
        <f>+VLOOKUP(Table2[[#This Row],[Roll No.]],Table35[[Roll No.]:[Total Weighted ABS Score]], 7,FALSE)</f>
        <v>0.34499999999999997</v>
      </c>
      <c r="G115">
        <f>VLOOKUP(Table2[[#This Row],[Roll No.]],Table35672[[Roll No.]:[Total Weighted ABS Score]], 7,FALSE)</f>
        <v>0.14399999999999999</v>
      </c>
      <c r="H115">
        <f>VLOOKUP(Table2[[#This Row],[Roll No.]],Table356[[Roll No.]:[Total Weighted ABS Score]],7,FALSE)</f>
        <v>0.49099999999999999</v>
      </c>
      <c r="I115">
        <f ca="1">(Table2[[#This Row],[Prob]]*$N$4+Table2[[#This Row],[Macro]]*$N$5+$N$6+Table2[[#This Row],[ITDS]]*$N$7+Table2[[#This Row],[IC]]*$N$3)/$N$9</f>
        <v>0.51318181818181818</v>
      </c>
      <c r="J115">
        <f ca="1">_xlfn.RANK.EQ(Table2[[#This Row],[Overall ABS Score]],Table2[Overall ABS Score],)</f>
        <v>10</v>
      </c>
    </row>
    <row r="116" spans="1:10">
      <c r="A116">
        <v>115</v>
      </c>
      <c r="B116" t="s">
        <v>239</v>
      </c>
      <c r="C116" t="s">
        <v>238</v>
      </c>
      <c r="D116">
        <f>VLOOKUP(Table2[[#This Row],[Roll No.]],Table3[[Roll No.]:[Total Weighted ABS Score]],7,FALSE)</f>
        <v>0.439</v>
      </c>
      <c r="E116">
        <f ca="1">+VLOOKUP(Table2[[#This Row],[Roll No.]],Table3567[[Roll No.]:[Total Weighted ABS Score]],8,FALSE)</f>
        <v>0.247</v>
      </c>
      <c r="F116">
        <f>+VLOOKUP(Table2[[#This Row],[Roll No.]],Table35[[Roll No.]:[Total Weighted ABS Score]], 7,FALSE)</f>
        <v>0.34</v>
      </c>
      <c r="G116">
        <f>VLOOKUP(Table2[[#This Row],[Roll No.]],Table35672[[Roll No.]:[Total Weighted ABS Score]], 7,FALSE)</f>
        <v>0.23300000000000001</v>
      </c>
      <c r="H116">
        <f>VLOOKUP(Table2[[#This Row],[Roll No.]],Table356[[Roll No.]:[Total Weighted ABS Score]],7,FALSE)</f>
        <v>0.46500000000000002</v>
      </c>
      <c r="I116">
        <f ca="1">(Table2[[#This Row],[Prob]]*$N$4+Table2[[#This Row],[Macro]]*$N$5+$N$6+Table2[[#This Row],[ITDS]]*$N$7+Table2[[#This Row],[IC]]*$N$3)/$N$9</f>
        <v>0.49445454545454548</v>
      </c>
      <c r="J116">
        <f ca="1">_xlfn.RANK.EQ(Table2[[#This Row],[Overall ABS Score]],Table2[Overall ABS Score],)</f>
        <v>23</v>
      </c>
    </row>
    <row r="117" spans="1:10">
      <c r="A117">
        <v>116</v>
      </c>
      <c r="B117" t="s">
        <v>241</v>
      </c>
      <c r="C117" t="s">
        <v>240</v>
      </c>
      <c r="D117">
        <f>VLOOKUP(Table2[[#This Row],[Roll No.]],Table3[[Roll No.]:[Total Weighted ABS Score]],7,FALSE)</f>
        <v>0.52600000000000002</v>
      </c>
      <c r="E117">
        <f ca="1">+VLOOKUP(Table2[[#This Row],[Roll No.]],Table3567[[Roll No.]:[Total Weighted ABS Score]],8,FALSE)</f>
        <v>0.34599999999999997</v>
      </c>
      <c r="F117">
        <f>+VLOOKUP(Table2[[#This Row],[Roll No.]],Table35[[Roll No.]:[Total Weighted ABS Score]], 7,FALSE)</f>
        <v>0.32500000000000001</v>
      </c>
      <c r="G117">
        <f>VLOOKUP(Table2[[#This Row],[Roll No.]],Table35672[[Roll No.]:[Total Weighted ABS Score]], 7,FALSE)</f>
        <v>0.15</v>
      </c>
      <c r="H117">
        <f>VLOOKUP(Table2[[#This Row],[Roll No.]],Table356[[Roll No.]:[Total Weighted ABS Score]],7,FALSE)</f>
        <v>0.41199999999999998</v>
      </c>
      <c r="I117">
        <f ca="1">(Table2[[#This Row],[Prob]]*$N$4+Table2[[#This Row],[Macro]]*$N$5+$N$6+Table2[[#This Row],[ITDS]]*$N$7+Table2[[#This Row],[IC]]*$N$3)/$N$9</f>
        <v>0.51418181818181818</v>
      </c>
      <c r="J117">
        <f ca="1">_xlfn.RANK.EQ(Table2[[#This Row],[Overall ABS Score]],Table2[Overall ABS Score],)</f>
        <v>9</v>
      </c>
    </row>
    <row r="118" spans="1:10">
      <c r="A118">
        <v>117</v>
      </c>
      <c r="B118" t="s">
        <v>243</v>
      </c>
      <c r="C118" t="s">
        <v>242</v>
      </c>
      <c r="D118">
        <f>VLOOKUP(Table2[[#This Row],[Roll No.]],Table3[[Roll No.]:[Total Weighted ABS Score]],7,FALSE)</f>
        <v>0.214</v>
      </c>
      <c r="E118">
        <f ca="1">+VLOOKUP(Table2[[#This Row],[Roll No.]],Table3567[[Roll No.]:[Total Weighted ABS Score]],8,FALSE)</f>
        <v>0.24299999999999999</v>
      </c>
      <c r="F118">
        <f>+VLOOKUP(Table2[[#This Row],[Roll No.]],Table35[[Roll No.]:[Total Weighted ABS Score]], 7,FALSE)</f>
        <v>0.27500000000000002</v>
      </c>
      <c r="G118">
        <f>VLOOKUP(Table2[[#This Row],[Roll No.]],Table35672[[Roll No.]:[Total Weighted ABS Score]], 7,FALSE)</f>
        <v>8.3000000000000004E-2</v>
      </c>
      <c r="H118">
        <f>VLOOKUP(Table2[[#This Row],[Roll No.]],Table356[[Roll No.]:[Total Weighted ABS Score]],7,FALSE)</f>
        <v>0.19700000000000001</v>
      </c>
      <c r="I118">
        <f ca="1">(Table2[[#This Row],[Prob]]*$N$4+Table2[[#This Row],[Macro]]*$N$5+$N$6+Table2[[#This Row],[ITDS]]*$N$7+Table2[[#This Row],[IC]]*$N$3)/$N$9</f>
        <v>0.34563636363636369</v>
      </c>
      <c r="J118">
        <f ca="1">_xlfn.RANK.EQ(Table2[[#This Row],[Overall ABS Score]],Table2[Overall ABS Score],)</f>
        <v>132</v>
      </c>
    </row>
    <row r="119" spans="1:10">
      <c r="A119">
        <v>118</v>
      </c>
      <c r="B119" t="s">
        <v>247</v>
      </c>
      <c r="C119" t="s">
        <v>246</v>
      </c>
      <c r="D119">
        <f>VLOOKUP(Table2[[#This Row],[Roll No.]],Table3[[Roll No.]:[Total Weighted ABS Score]],7,FALSE)</f>
        <v>0.29199999999999998</v>
      </c>
      <c r="E119">
        <f ca="1">+VLOOKUP(Table2[[#This Row],[Roll No.]],Table3567[[Roll No.]:[Total Weighted ABS Score]],8,FALSE)</f>
        <v>0.251</v>
      </c>
      <c r="F119">
        <f>+VLOOKUP(Table2[[#This Row],[Roll No.]],Table35[[Roll No.]:[Total Weighted ABS Score]], 7,FALSE)</f>
        <v>0.308</v>
      </c>
      <c r="G119">
        <f>VLOOKUP(Table2[[#This Row],[Roll No.]],Table35672[[Roll No.]:[Total Weighted ABS Score]], 7,FALSE)</f>
        <v>0.183</v>
      </c>
      <c r="H119">
        <f>VLOOKUP(Table2[[#This Row],[Roll No.]],Table356[[Roll No.]:[Total Weighted ABS Score]],7,FALSE)</f>
        <v>0.23699999999999999</v>
      </c>
      <c r="I119">
        <f ca="1">(Table2[[#This Row],[Prob]]*$N$4+Table2[[#This Row],[Macro]]*$N$5+$N$6+Table2[[#This Row],[ITDS]]*$N$7+Table2[[#This Row],[IC]]*$N$3)/$N$9</f>
        <v>0.38836363636363641</v>
      </c>
      <c r="J119">
        <f ca="1">_xlfn.RANK.EQ(Table2[[#This Row],[Overall ABS Score]],Table2[Overall ABS Score],)</f>
        <v>113</v>
      </c>
    </row>
    <row r="120" spans="1:10">
      <c r="A120">
        <v>119</v>
      </c>
      <c r="B120" t="s">
        <v>249</v>
      </c>
      <c r="C120" t="s">
        <v>248</v>
      </c>
      <c r="D120">
        <f>VLOOKUP(Table2[[#This Row],[Roll No.]],Table3[[Roll No.]:[Total Weighted ABS Score]],7,FALSE)</f>
        <v>0.35</v>
      </c>
      <c r="E120">
        <f ca="1">+VLOOKUP(Table2[[#This Row],[Roll No.]],Table3567[[Roll No.]:[Total Weighted ABS Score]],8,FALSE)</f>
        <v>0.216</v>
      </c>
      <c r="F120">
        <f>+VLOOKUP(Table2[[#This Row],[Roll No.]],Table35[[Roll No.]:[Total Weighted ABS Score]], 7,FALSE)</f>
        <v>0.33500000000000002</v>
      </c>
      <c r="G120">
        <f>VLOOKUP(Table2[[#This Row],[Roll No.]],Table35672[[Roll No.]:[Total Weighted ABS Score]], 7,FALSE)</f>
        <v>0.22800000000000001</v>
      </c>
      <c r="H120">
        <f>VLOOKUP(Table2[[#This Row],[Roll No.]],Table356[[Roll No.]:[Total Weighted ABS Score]],7,FALSE)</f>
        <v>0.314</v>
      </c>
      <c r="I120">
        <f ca="1">(Table2[[#This Row],[Prob]]*$N$4+Table2[[#This Row],[Macro]]*$N$5+$N$6+Table2[[#This Row],[ITDS]]*$N$7+Table2[[#This Row],[IC]]*$N$3)/$N$9</f>
        <v>0.4229090909090909</v>
      </c>
      <c r="J120">
        <f ca="1">_xlfn.RANK.EQ(Table2[[#This Row],[Overall ABS Score]],Table2[Overall ABS Score],)</f>
        <v>88</v>
      </c>
    </row>
    <row r="121" spans="1:10">
      <c r="A121">
        <v>120</v>
      </c>
      <c r="B121" t="s">
        <v>251</v>
      </c>
      <c r="C121" t="s">
        <v>250</v>
      </c>
      <c r="D121">
        <f>VLOOKUP(Table2[[#This Row],[Roll No.]],Table3[[Roll No.]:[Total Weighted ABS Score]],7,FALSE)</f>
        <v>0.47</v>
      </c>
      <c r="E121">
        <f ca="1">+VLOOKUP(Table2[[#This Row],[Roll No.]],Table3567[[Roll No.]:[Total Weighted ABS Score]],8,FALSE)</f>
        <v>0.19</v>
      </c>
      <c r="F121">
        <f>+VLOOKUP(Table2[[#This Row],[Roll No.]],Table35[[Roll No.]:[Total Weighted ABS Score]], 7,FALSE)</f>
        <v>0.34300000000000003</v>
      </c>
      <c r="G121">
        <f>VLOOKUP(Table2[[#This Row],[Roll No.]],Table35672[[Roll No.]:[Total Weighted ABS Score]], 7,FALSE)</f>
        <v>0.15</v>
      </c>
      <c r="H121">
        <f>VLOOKUP(Table2[[#This Row],[Roll No.]],Table356[[Roll No.]:[Total Weighted ABS Score]],7,FALSE)</f>
        <v>0.33</v>
      </c>
      <c r="I121">
        <f ca="1">(Table2[[#This Row],[Prob]]*$N$4+Table2[[#This Row],[Macro]]*$N$5+$N$6+Table2[[#This Row],[ITDS]]*$N$7+Table2[[#This Row],[IC]]*$N$3)/$N$9</f>
        <v>0.44818181818181818</v>
      </c>
      <c r="J121">
        <f ca="1">_xlfn.RANK.EQ(Table2[[#This Row],[Overall ABS Score]],Table2[Overall ABS Score],)</f>
        <v>68</v>
      </c>
    </row>
    <row r="122" spans="1:10">
      <c r="A122">
        <v>121</v>
      </c>
      <c r="B122" t="s">
        <v>253</v>
      </c>
      <c r="C122" t="s">
        <v>252</v>
      </c>
      <c r="D122">
        <f>VLOOKUP(Table2[[#This Row],[Roll No.]],Table3[[Roll No.]:[Total Weighted ABS Score]],7,FALSE)</f>
        <v>0.57799999999999996</v>
      </c>
      <c r="E122">
        <f ca="1">+VLOOKUP(Table2[[#This Row],[Roll No.]],Table3567[[Roll No.]:[Total Weighted ABS Score]],8,FALSE)</f>
        <v>0.3</v>
      </c>
      <c r="F122">
        <f>+VLOOKUP(Table2[[#This Row],[Roll No.]],Table35[[Roll No.]:[Total Weighted ABS Score]], 7,FALSE)</f>
        <v>0.36799999999999999</v>
      </c>
      <c r="G122">
        <f>VLOOKUP(Table2[[#This Row],[Roll No.]],Table35672[[Roll No.]:[Total Weighted ABS Score]], 7,FALSE)</f>
        <v>0.2</v>
      </c>
      <c r="H122">
        <f>VLOOKUP(Table2[[#This Row],[Roll No.]],Table356[[Roll No.]:[Total Weighted ABS Score]],7,FALSE)</f>
        <v>0.42299999999999999</v>
      </c>
      <c r="I122">
        <f ca="1">(Table2[[#This Row],[Prob]]*$N$4+Table2[[#This Row],[Macro]]*$N$5+$N$6+Table2[[#This Row],[ITDS]]*$N$7+Table2[[#This Row],[IC]]*$N$3)/$N$9</f>
        <v>0.52754545454545454</v>
      </c>
      <c r="J122">
        <f ca="1">_xlfn.RANK.EQ(Table2[[#This Row],[Overall ABS Score]],Table2[Overall ABS Score],)</f>
        <v>3</v>
      </c>
    </row>
    <row r="123" spans="1:10">
      <c r="A123">
        <v>122</v>
      </c>
      <c r="B123" t="s">
        <v>255</v>
      </c>
      <c r="C123" t="s">
        <v>254</v>
      </c>
      <c r="D123">
        <f>VLOOKUP(Table2[[#This Row],[Roll No.]],Table3[[Roll No.]:[Total Weighted ABS Score]],7,FALSE)</f>
        <v>0.40400000000000003</v>
      </c>
      <c r="E123">
        <f ca="1">+VLOOKUP(Table2[[#This Row],[Roll No.]],Table3567[[Roll No.]:[Total Weighted ABS Score]],8,FALSE)</f>
        <v>0.36799999999999999</v>
      </c>
      <c r="F123">
        <f>+VLOOKUP(Table2[[#This Row],[Roll No.]],Table35[[Roll No.]:[Total Weighted ABS Score]], 7,FALSE)</f>
        <v>0.375</v>
      </c>
      <c r="G123">
        <f>VLOOKUP(Table2[[#This Row],[Roll No.]],Table35672[[Roll No.]:[Total Weighted ABS Score]], 7,FALSE)</f>
        <v>0.19400000000000001</v>
      </c>
      <c r="H123">
        <f>VLOOKUP(Table2[[#This Row],[Roll No.]],Table356[[Roll No.]:[Total Weighted ABS Score]],7,FALSE)</f>
        <v>0.36199999999999999</v>
      </c>
      <c r="I123">
        <f ca="1">(Table2[[#This Row],[Prob]]*$N$4+Table2[[#This Row],[Macro]]*$N$5+$N$6+Table2[[#This Row],[ITDS]]*$N$7+Table2[[#This Row],[IC]]*$N$3)/$N$9</f>
        <v>0.47527272727272724</v>
      </c>
      <c r="J123">
        <f ca="1">_xlfn.RANK.EQ(Table2[[#This Row],[Overall ABS Score]],Table2[Overall ABS Score],)</f>
        <v>43</v>
      </c>
    </row>
    <row r="124" spans="1:10">
      <c r="A124">
        <v>123</v>
      </c>
      <c r="B124" t="s">
        <v>257</v>
      </c>
      <c r="C124" t="s">
        <v>256</v>
      </c>
      <c r="D124">
        <f>VLOOKUP(Table2[[#This Row],[Roll No.]],Table3[[Roll No.]:[Total Weighted ABS Score]],7,FALSE)</f>
        <v>0.34399999999999997</v>
      </c>
      <c r="E124">
        <f ca="1">+VLOOKUP(Table2[[#This Row],[Roll No.]],Table3567[[Roll No.]:[Total Weighted ABS Score]],8,FALSE)</f>
        <v>0.26</v>
      </c>
      <c r="F124">
        <f>+VLOOKUP(Table2[[#This Row],[Roll No.]],Table35[[Roll No.]:[Total Weighted ABS Score]], 7,FALSE)</f>
        <v>0.32</v>
      </c>
      <c r="G124">
        <f>VLOOKUP(Table2[[#This Row],[Roll No.]],Table35672[[Roll No.]:[Total Weighted ABS Score]], 7,FALSE)</f>
        <v>0.25</v>
      </c>
      <c r="H124">
        <f>VLOOKUP(Table2[[#This Row],[Roll No.]],Table356[[Roll No.]:[Total Weighted ABS Score]],7,FALSE)</f>
        <v>0.39</v>
      </c>
      <c r="I124">
        <f ca="1">(Table2[[#This Row],[Prob]]*$N$4+Table2[[#This Row],[Macro]]*$N$5+$N$6+Table2[[#This Row],[ITDS]]*$N$7+Table2[[#This Row],[IC]]*$N$3)/$N$9</f>
        <v>0.45199999999999996</v>
      </c>
      <c r="J124">
        <f ca="1">_xlfn.RANK.EQ(Table2[[#This Row],[Overall ABS Score]],Table2[Overall ABS Score],)</f>
        <v>62</v>
      </c>
    </row>
    <row r="125" spans="1:10">
      <c r="A125">
        <v>124</v>
      </c>
      <c r="B125" t="s">
        <v>261</v>
      </c>
      <c r="C125" t="s">
        <v>260</v>
      </c>
      <c r="D125">
        <f>VLOOKUP(Table2[[#This Row],[Roll No.]],Table3[[Roll No.]:[Total Weighted ABS Score]],7,FALSE)</f>
        <v>0.104</v>
      </c>
      <c r="E125">
        <f ca="1">+VLOOKUP(Table2[[#This Row],[Roll No.]],Table3567[[Roll No.]:[Total Weighted ABS Score]],8,FALSE)</f>
        <v>9.9000000000000005E-2</v>
      </c>
      <c r="F125">
        <f>+VLOOKUP(Table2[[#This Row],[Roll No.]],Table35[[Roll No.]:[Total Weighted ABS Score]], 7,FALSE)</f>
        <v>0.26</v>
      </c>
      <c r="G125">
        <f>VLOOKUP(Table2[[#This Row],[Roll No.]],Table35672[[Roll No.]:[Total Weighted ABS Score]], 7,FALSE)</f>
        <v>7.8E-2</v>
      </c>
      <c r="H125">
        <f>VLOOKUP(Table2[[#This Row],[Roll No.]],Table356[[Roll No.]:[Total Weighted ABS Score]],7,FALSE)</f>
        <v>0.21</v>
      </c>
      <c r="I125">
        <f ca="1">(Table2[[#This Row],[Prob]]*$N$4+Table2[[#This Row],[Macro]]*$N$5+$N$6+Table2[[#This Row],[ITDS]]*$N$7+Table2[[#This Row],[IC]]*$N$3)/$N$9</f>
        <v>0.2925454545454545</v>
      </c>
      <c r="J125">
        <f ca="1">_xlfn.RANK.EQ(Table2[[#This Row],[Overall ABS Score]],Table2[Overall ABS Score],)</f>
        <v>147</v>
      </c>
    </row>
    <row r="126" spans="1:10">
      <c r="A126">
        <v>125</v>
      </c>
      <c r="B126" t="s">
        <v>263</v>
      </c>
      <c r="C126" t="s">
        <v>262</v>
      </c>
      <c r="D126">
        <f>VLOOKUP(Table2[[#This Row],[Roll No.]],Table3[[Roll No.]:[Total Weighted ABS Score]],7,FALSE)</f>
        <v>0.19</v>
      </c>
      <c r="E126">
        <f ca="1">+VLOOKUP(Table2[[#This Row],[Roll No.]],Table3567[[Roll No.]:[Total Weighted ABS Score]],8,FALSE)</f>
        <v>0.13300000000000001</v>
      </c>
      <c r="F126">
        <f>+VLOOKUP(Table2[[#This Row],[Roll No.]],Table35[[Roll No.]:[Total Weighted ABS Score]], 7,FALSE)</f>
        <v>0.28499999999999998</v>
      </c>
      <c r="G126">
        <f>VLOOKUP(Table2[[#This Row],[Roll No.]],Table35672[[Roll No.]:[Total Weighted ABS Score]], 7,FALSE)</f>
        <v>0.16700000000000001</v>
      </c>
      <c r="H126">
        <f>VLOOKUP(Table2[[#This Row],[Roll No.]],Table356[[Roll No.]:[Total Weighted ABS Score]],7,FALSE)</f>
        <v>0.17299999999999999</v>
      </c>
      <c r="I126">
        <f ca="1">(Table2[[#This Row],[Prob]]*$N$4+Table2[[#This Row],[Macro]]*$N$5+$N$6+Table2[[#This Row],[ITDS]]*$N$7+Table2[[#This Row],[IC]]*$N$3)/$N$9</f>
        <v>0.32018181818181818</v>
      </c>
      <c r="J126">
        <f ca="1">_xlfn.RANK.EQ(Table2[[#This Row],[Overall ABS Score]],Table2[Overall ABS Score],)</f>
        <v>142</v>
      </c>
    </row>
    <row r="127" spans="1:10">
      <c r="A127">
        <v>126</v>
      </c>
      <c r="B127" t="s">
        <v>265</v>
      </c>
      <c r="C127" t="s">
        <v>264</v>
      </c>
      <c r="D127">
        <f>VLOOKUP(Table2[[#This Row],[Roll No.]],Table3[[Roll No.]:[Total Weighted ABS Score]],7,FALSE)</f>
        <v>0.36499999999999999</v>
      </c>
      <c r="E127">
        <f ca="1">+VLOOKUP(Table2[[#This Row],[Roll No.]],Table3567[[Roll No.]:[Total Weighted ABS Score]],8,FALSE)</f>
        <v>0.26500000000000001</v>
      </c>
      <c r="F127">
        <f>+VLOOKUP(Table2[[#This Row],[Roll No.]],Table35[[Roll No.]:[Total Weighted ABS Score]], 7,FALSE)</f>
        <v>0.32</v>
      </c>
      <c r="G127">
        <f>VLOOKUP(Table2[[#This Row],[Roll No.]],Table35672[[Roll No.]:[Total Weighted ABS Score]], 7,FALSE)</f>
        <v>8.3000000000000004E-2</v>
      </c>
      <c r="H127">
        <f>VLOOKUP(Table2[[#This Row],[Roll No.]],Table356[[Roll No.]:[Total Weighted ABS Score]],7,FALSE)</f>
        <v>0.41499999999999998</v>
      </c>
      <c r="I127">
        <f ca="1">(Table2[[#This Row],[Prob]]*$N$4+Table2[[#This Row],[Macro]]*$N$5+$N$6+Table2[[#This Row],[ITDS]]*$N$7+Table2[[#This Row],[IC]]*$N$3)/$N$9</f>
        <v>0.45027272727272732</v>
      </c>
      <c r="J127">
        <f ca="1">_xlfn.RANK.EQ(Table2[[#This Row],[Overall ABS Score]],Table2[Overall ABS Score],)</f>
        <v>65</v>
      </c>
    </row>
    <row r="128" spans="1:10">
      <c r="A128">
        <v>127</v>
      </c>
      <c r="B128" t="s">
        <v>267</v>
      </c>
      <c r="C128" t="s">
        <v>266</v>
      </c>
      <c r="D128">
        <f>VLOOKUP(Table2[[#This Row],[Roll No.]],Table3[[Roll No.]:[Total Weighted ABS Score]],7,FALSE)</f>
        <v>0.50600000000000001</v>
      </c>
      <c r="E128">
        <f ca="1">+VLOOKUP(Table2[[#This Row],[Roll No.]],Table3567[[Roll No.]:[Total Weighted ABS Score]],8,FALSE)</f>
        <v>0.193</v>
      </c>
      <c r="F128">
        <f>+VLOOKUP(Table2[[#This Row],[Roll No.]],Table35[[Roll No.]:[Total Weighted ABS Score]], 7,FALSE)</f>
        <v>0.39</v>
      </c>
      <c r="G128">
        <f>VLOOKUP(Table2[[#This Row],[Roll No.]],Table35672[[Roll No.]:[Total Weighted ABS Score]], 7,FALSE)</f>
        <v>0.17799999999999999</v>
      </c>
      <c r="H128">
        <f>VLOOKUP(Table2[[#This Row],[Roll No.]],Table356[[Roll No.]:[Total Weighted ABS Score]],7,FALSE)</f>
        <v>0.44700000000000001</v>
      </c>
      <c r="I128">
        <f ca="1">(Table2[[#This Row],[Prob]]*$N$4+Table2[[#This Row],[Macro]]*$N$5+$N$6+Table2[[#This Row],[ITDS]]*$N$7+Table2[[#This Row],[IC]]*$N$3)/$N$9</f>
        <v>0.49299999999999999</v>
      </c>
      <c r="J128">
        <f ca="1">_xlfn.RANK.EQ(Table2[[#This Row],[Overall ABS Score]],Table2[Overall ABS Score],)</f>
        <v>25</v>
      </c>
    </row>
    <row r="129" spans="1:10">
      <c r="A129">
        <v>128</v>
      </c>
      <c r="B129" t="s">
        <v>269</v>
      </c>
      <c r="C129" t="s">
        <v>268</v>
      </c>
      <c r="D129">
        <f>VLOOKUP(Table2[[#This Row],[Roll No.]],Table3[[Roll No.]:[Total Weighted ABS Score]],7,FALSE)</f>
        <v>0.50800000000000001</v>
      </c>
      <c r="E129">
        <f ca="1">+VLOOKUP(Table2[[#This Row],[Roll No.]],Table3567[[Roll No.]:[Total Weighted ABS Score]],8,FALSE)</f>
        <v>0.314</v>
      </c>
      <c r="F129">
        <f>+VLOOKUP(Table2[[#This Row],[Roll No.]],Table35[[Roll No.]:[Total Weighted ABS Score]], 7,FALSE)</f>
        <v>0.3</v>
      </c>
      <c r="G129">
        <f>VLOOKUP(Table2[[#This Row],[Roll No.]],Table35672[[Roll No.]:[Total Weighted ABS Score]], 7,FALSE)</f>
        <v>0.22800000000000001</v>
      </c>
      <c r="H129">
        <f>VLOOKUP(Table2[[#This Row],[Roll No.]],Table356[[Roll No.]:[Total Weighted ABS Score]],7,FALSE)</f>
        <v>0.40799999999999997</v>
      </c>
      <c r="I129">
        <f ca="1">(Table2[[#This Row],[Prob]]*$N$4+Table2[[#This Row],[Macro]]*$N$5+$N$6+Table2[[#This Row],[ITDS]]*$N$7+Table2[[#This Row],[IC]]*$N$3)/$N$9</f>
        <v>0.50945454545454549</v>
      </c>
      <c r="J129">
        <f ca="1">_xlfn.RANK.EQ(Table2[[#This Row],[Overall ABS Score]],Table2[Overall ABS Score],)</f>
        <v>15</v>
      </c>
    </row>
    <row r="130" spans="1:10">
      <c r="A130">
        <v>129</v>
      </c>
      <c r="B130" t="s">
        <v>273</v>
      </c>
      <c r="C130" t="s">
        <v>272</v>
      </c>
      <c r="D130">
        <f>VLOOKUP(Table2[[#This Row],[Roll No.]],Table3[[Roll No.]:[Total Weighted ABS Score]],7,FALSE)</f>
        <v>0.374</v>
      </c>
      <c r="E130">
        <f ca="1">+VLOOKUP(Table2[[#This Row],[Roll No.]],Table3567[[Roll No.]:[Total Weighted ABS Score]],8,FALSE)</f>
        <v>0.125</v>
      </c>
      <c r="F130">
        <f>+VLOOKUP(Table2[[#This Row],[Roll No.]],Table35[[Roll No.]:[Total Weighted ABS Score]], 7,FALSE)</f>
        <v>0.35</v>
      </c>
      <c r="G130">
        <f>VLOOKUP(Table2[[#This Row],[Roll No.]],Table35672[[Roll No.]:[Total Weighted ABS Score]], 7,FALSE)</f>
        <v>0.222</v>
      </c>
      <c r="H130">
        <f>VLOOKUP(Table2[[#This Row],[Roll No.]],Table356[[Roll No.]:[Total Weighted ABS Score]],7,FALSE)</f>
        <v>0.26300000000000001</v>
      </c>
      <c r="I130">
        <f ca="1">(Table2[[#This Row],[Prob]]*$N$4+Table2[[#This Row],[Macro]]*$N$5+$N$6+Table2[[#This Row],[ITDS]]*$N$7+Table2[[#This Row],[IC]]*$N$3)/$N$9</f>
        <v>0.39845454545454545</v>
      </c>
      <c r="J130">
        <f ca="1">_xlfn.RANK.EQ(Table2[[#This Row],[Overall ABS Score]],Table2[Overall ABS Score],)</f>
        <v>102</v>
      </c>
    </row>
    <row r="131" spans="1:10">
      <c r="A131">
        <v>130</v>
      </c>
      <c r="B131" t="s">
        <v>277</v>
      </c>
      <c r="C131" t="s">
        <v>276</v>
      </c>
      <c r="D131">
        <f>VLOOKUP(Table2[[#This Row],[Roll No.]],Table3[[Roll No.]:[Total Weighted ABS Score]],7,FALSE)</f>
        <v>0.436</v>
      </c>
      <c r="E131">
        <f ca="1">+VLOOKUP(Table2[[#This Row],[Roll No.]],Table3567[[Roll No.]:[Total Weighted ABS Score]],8,FALSE)</f>
        <v>0.32700000000000001</v>
      </c>
      <c r="F131">
        <f>+VLOOKUP(Table2[[#This Row],[Roll No.]],Table35[[Roll No.]:[Total Weighted ABS Score]], 7,FALSE)</f>
        <v>0.308</v>
      </c>
      <c r="G131">
        <f>VLOOKUP(Table2[[#This Row],[Roll No.]],Table35672[[Roll No.]:[Total Weighted ABS Score]], 7,FALSE)</f>
        <v>0.13900000000000001</v>
      </c>
      <c r="H131">
        <f>VLOOKUP(Table2[[#This Row],[Roll No.]],Table356[[Roll No.]:[Total Weighted ABS Score]],7,FALSE)</f>
        <v>0.42899999999999999</v>
      </c>
      <c r="I131">
        <f ca="1">(Table2[[#This Row],[Prob]]*$N$4+Table2[[#This Row],[Macro]]*$N$5+$N$6+Table2[[#This Row],[ITDS]]*$N$7+Table2[[#This Row],[IC]]*$N$3)/$N$9</f>
        <v>0.48981818181818182</v>
      </c>
      <c r="J131">
        <f ca="1">_xlfn.RANK.EQ(Table2[[#This Row],[Overall ABS Score]],Table2[Overall ABS Score],)</f>
        <v>29</v>
      </c>
    </row>
    <row r="132" spans="1:10">
      <c r="A132">
        <v>131</v>
      </c>
      <c r="B132" t="s">
        <v>279</v>
      </c>
      <c r="C132" t="s">
        <v>278</v>
      </c>
      <c r="D132">
        <f>VLOOKUP(Table2[[#This Row],[Roll No.]],Table3[[Roll No.]:[Total Weighted ABS Score]],7,FALSE)</f>
        <v>0.47799999999999998</v>
      </c>
      <c r="E132">
        <f ca="1">+VLOOKUP(Table2[[#This Row],[Roll No.]],Table3567[[Roll No.]:[Total Weighted ABS Score]],8,FALSE)</f>
        <v>0.23699999999999999</v>
      </c>
      <c r="F132">
        <f>+VLOOKUP(Table2[[#This Row],[Roll No.]],Table35[[Roll No.]:[Total Weighted ABS Score]], 7,FALSE)</f>
        <v>0.28000000000000003</v>
      </c>
      <c r="G132">
        <f>VLOOKUP(Table2[[#This Row],[Roll No.]],Table35672[[Roll No.]:[Total Weighted ABS Score]], 7,FALSE)</f>
        <v>0.23300000000000001</v>
      </c>
      <c r="H132">
        <f>VLOOKUP(Table2[[#This Row],[Roll No.]],Table356[[Roll No.]:[Total Weighted ABS Score]],7,FALSE)</f>
        <v>0.42099999999999999</v>
      </c>
      <c r="I132">
        <f ca="1">(Table2[[#This Row],[Prob]]*$N$4+Table2[[#This Row],[Macro]]*$N$5+$N$6+Table2[[#This Row],[ITDS]]*$N$7+Table2[[#This Row],[IC]]*$N$3)/$N$9</f>
        <v>0.49127272727272725</v>
      </c>
      <c r="J132">
        <f ca="1">_xlfn.RANK.EQ(Table2[[#This Row],[Overall ABS Score]],Table2[Overall ABS Score],)</f>
        <v>27</v>
      </c>
    </row>
    <row r="133" spans="1:10">
      <c r="A133">
        <v>132</v>
      </c>
      <c r="B133" t="s">
        <v>281</v>
      </c>
      <c r="C133" t="s">
        <v>280</v>
      </c>
      <c r="D133">
        <f>VLOOKUP(Table2[[#This Row],[Roll No.]],Table3[[Roll No.]:[Total Weighted ABS Score]],7,FALSE)</f>
        <v>0.29099999999999998</v>
      </c>
      <c r="E133">
        <f ca="1">+VLOOKUP(Table2[[#This Row],[Roll No.]],Table3567[[Roll No.]:[Total Weighted ABS Score]],8,FALSE)</f>
        <v>2.5999999999999999E-2</v>
      </c>
      <c r="F133">
        <f>+VLOOKUP(Table2[[#This Row],[Roll No.]],Table35[[Roll No.]:[Total Weighted ABS Score]], 7,FALSE)</f>
        <v>0.25800000000000001</v>
      </c>
      <c r="G133">
        <f>VLOOKUP(Table2[[#This Row],[Roll No.]],Table35672[[Roll No.]:[Total Weighted ABS Score]], 7,FALSE)</f>
        <v>0.156</v>
      </c>
      <c r="H133">
        <f>VLOOKUP(Table2[[#This Row],[Roll No.]],Table356[[Roll No.]:[Total Weighted ABS Score]],7,FALSE)</f>
        <v>0.312</v>
      </c>
      <c r="I133">
        <f ca="1">(Table2[[#This Row],[Prob]]*$N$4+Table2[[#This Row],[Macro]]*$N$5+$N$6+Table2[[#This Row],[ITDS]]*$N$7+Table2[[#This Row],[IC]]*$N$3)/$N$9</f>
        <v>0.36518181818181811</v>
      </c>
      <c r="J133">
        <f ca="1">_xlfn.RANK.EQ(Table2[[#This Row],[Overall ABS Score]],Table2[Overall ABS Score],)</f>
        <v>125</v>
      </c>
    </row>
    <row r="134" spans="1:10">
      <c r="A134">
        <v>133</v>
      </c>
      <c r="B134" t="s">
        <v>283</v>
      </c>
      <c r="C134" t="s">
        <v>282</v>
      </c>
      <c r="D134">
        <f>VLOOKUP(Table2[[#This Row],[Roll No.]],Table3[[Roll No.]:[Total Weighted ABS Score]],7,FALSE)</f>
        <v>0.51600000000000001</v>
      </c>
      <c r="E134">
        <f ca="1">+VLOOKUP(Table2[[#This Row],[Roll No.]],Table3567[[Roll No.]:[Total Weighted ABS Score]],8,FALSE)</f>
        <v>0.33600000000000002</v>
      </c>
      <c r="F134">
        <f>+VLOOKUP(Table2[[#This Row],[Roll No.]],Table35[[Roll No.]:[Total Weighted ABS Score]], 7,FALSE)</f>
        <v>0.29499999999999998</v>
      </c>
      <c r="G134">
        <f>VLOOKUP(Table2[[#This Row],[Roll No.]],Table35672[[Roll No.]:[Total Weighted ABS Score]], 7,FALSE)</f>
        <v>0.16700000000000001</v>
      </c>
      <c r="H134">
        <f>VLOOKUP(Table2[[#This Row],[Roll No.]],Table356[[Roll No.]:[Total Weighted ABS Score]],7,FALSE)</f>
        <v>0.40100000000000002</v>
      </c>
      <c r="I134">
        <f ca="1">(Table2[[#This Row],[Prob]]*$N$4+Table2[[#This Row],[Macro]]*$N$5+$N$6+Table2[[#This Row],[ITDS]]*$N$7+Table2[[#This Row],[IC]]*$N$3)/$N$9</f>
        <v>0.50818181818181829</v>
      </c>
      <c r="J134">
        <f ca="1">_xlfn.RANK.EQ(Table2[[#This Row],[Overall ABS Score]],Table2[Overall ABS Score],)</f>
        <v>17</v>
      </c>
    </row>
    <row r="135" spans="1:10">
      <c r="A135">
        <v>134</v>
      </c>
      <c r="B135" t="s">
        <v>287</v>
      </c>
      <c r="C135" t="s">
        <v>286</v>
      </c>
      <c r="D135">
        <f>VLOOKUP(Table2[[#This Row],[Roll No.]],Table3[[Roll No.]:[Total Weighted ABS Score]],7,FALSE)</f>
        <v>0.32200000000000001</v>
      </c>
      <c r="E135">
        <f ca="1">+VLOOKUP(Table2[[#This Row],[Roll No.]],Table3567[[Roll No.]:[Total Weighted ABS Score]],8,FALSE)</f>
        <v>2.5999999999999999E-2</v>
      </c>
      <c r="F135">
        <f>+VLOOKUP(Table2[[#This Row],[Roll No.]],Table35[[Roll No.]:[Total Weighted ABS Score]], 7,FALSE)</f>
        <v>0.31</v>
      </c>
      <c r="G135">
        <f>VLOOKUP(Table2[[#This Row],[Roll No.]],Table35672[[Roll No.]:[Total Weighted ABS Score]], 7,FALSE)</f>
        <v>0.13900000000000001</v>
      </c>
      <c r="H135">
        <f>VLOOKUP(Table2[[#This Row],[Roll No.]],Table356[[Roll No.]:[Total Weighted ABS Score]],7,FALSE)</f>
        <v>0.36499999999999999</v>
      </c>
      <c r="I135">
        <f ca="1">(Table2[[#This Row],[Prob]]*$N$4+Table2[[#This Row],[Macro]]*$N$5+$N$6+Table2[[#This Row],[ITDS]]*$N$7+Table2[[#This Row],[IC]]*$N$3)/$N$9</f>
        <v>0.38654545454545453</v>
      </c>
      <c r="J135">
        <f ca="1">_xlfn.RANK.EQ(Table2[[#This Row],[Overall ABS Score]],Table2[Overall ABS Score],)</f>
        <v>116</v>
      </c>
    </row>
    <row r="136" spans="1:10">
      <c r="A136">
        <v>135</v>
      </c>
      <c r="B136" t="s">
        <v>289</v>
      </c>
      <c r="C136" t="s">
        <v>288</v>
      </c>
      <c r="D136">
        <f>VLOOKUP(Table2[[#This Row],[Roll No.]],Table3[[Roll No.]:[Total Weighted ABS Score]],7,FALSE)</f>
        <v>0.26200000000000001</v>
      </c>
      <c r="E136">
        <f ca="1">+VLOOKUP(Table2[[#This Row],[Roll No.]],Table3567[[Roll No.]:[Total Weighted ABS Score]],8,FALSE)</f>
        <v>0.154</v>
      </c>
      <c r="F136">
        <f>+VLOOKUP(Table2[[#This Row],[Roll No.]],Table35[[Roll No.]:[Total Weighted ABS Score]], 7,FALSE)</f>
        <v>0.20799999999999999</v>
      </c>
      <c r="G136">
        <f>VLOOKUP(Table2[[#This Row],[Roll No.]],Table35672[[Roll No.]:[Total Weighted ABS Score]], 7,FALSE)</f>
        <v>0.05</v>
      </c>
      <c r="H136">
        <f>VLOOKUP(Table2[[#This Row],[Roll No.]],Table356[[Roll No.]:[Total Weighted ABS Score]],7,FALSE)</f>
        <v>0.218</v>
      </c>
      <c r="I136">
        <f ca="1">(Table2[[#This Row],[Prob]]*$N$4+Table2[[#This Row],[Macro]]*$N$5+$N$6+Table2[[#This Row],[ITDS]]*$N$7+Table2[[#This Row],[IC]]*$N$3)/$N$9</f>
        <v>0.34527272727272729</v>
      </c>
      <c r="J136">
        <f ca="1">_xlfn.RANK.EQ(Table2[[#This Row],[Overall ABS Score]],Table2[Overall ABS Score],)</f>
        <v>133</v>
      </c>
    </row>
    <row r="137" spans="1:10">
      <c r="A137">
        <v>136</v>
      </c>
      <c r="B137" t="s">
        <v>291</v>
      </c>
      <c r="C137" t="s">
        <v>290</v>
      </c>
      <c r="D137">
        <f>VLOOKUP(Table2[[#This Row],[Roll No.]],Table3[[Roll No.]:[Total Weighted ABS Score]],7,FALSE)</f>
        <v>0.30099999999999999</v>
      </c>
      <c r="E137">
        <f ca="1">+VLOOKUP(Table2[[#This Row],[Roll No.]],Table3567[[Roll No.]:[Total Weighted ABS Score]],8,FALSE)</f>
        <v>0.20599999999999999</v>
      </c>
      <c r="F137">
        <f>+VLOOKUP(Table2[[#This Row],[Roll No.]],Table35[[Roll No.]:[Total Weighted ABS Score]], 7,FALSE)</f>
        <v>0.373</v>
      </c>
      <c r="G137">
        <f>VLOOKUP(Table2[[#This Row],[Roll No.]],Table35672[[Roll No.]:[Total Weighted ABS Score]], 7,FALSE)</f>
        <v>0.122</v>
      </c>
      <c r="H137">
        <f>VLOOKUP(Table2[[#This Row],[Roll No.]],Table356[[Roll No.]:[Total Weighted ABS Score]],7,FALSE)</f>
        <v>0.223</v>
      </c>
      <c r="I137">
        <f ca="1">(Table2[[#This Row],[Prob]]*$N$4+Table2[[#This Row],[Macro]]*$N$5+$N$6+Table2[[#This Row],[ITDS]]*$N$7+Table2[[#This Row],[IC]]*$N$3)/$N$9</f>
        <v>0.37327272727272726</v>
      </c>
      <c r="J137">
        <f ca="1">_xlfn.RANK.EQ(Table2[[#This Row],[Overall ABS Score]],Table2[Overall ABS Score],)</f>
        <v>121</v>
      </c>
    </row>
    <row r="138" spans="1:10">
      <c r="A138">
        <v>137</v>
      </c>
      <c r="B138" t="s">
        <v>293</v>
      </c>
      <c r="C138" t="s">
        <v>292</v>
      </c>
      <c r="D138">
        <f>VLOOKUP(Table2[[#This Row],[Roll No.]],Table3[[Roll No.]:[Total Weighted ABS Score]],7,FALSE)</f>
        <v>0.35299999999999998</v>
      </c>
      <c r="E138">
        <f ca="1">+VLOOKUP(Table2[[#This Row],[Roll No.]],Table3567[[Roll No.]:[Total Weighted ABS Score]],8,FALSE)</f>
        <v>4.3999999999999997E-2</v>
      </c>
      <c r="F138">
        <f>+VLOOKUP(Table2[[#This Row],[Roll No.]],Table35[[Roll No.]:[Total Weighted ABS Score]], 7,FALSE)</f>
        <v>0.313</v>
      </c>
      <c r="G138">
        <f>VLOOKUP(Table2[[#This Row],[Roll No.]],Table35672[[Roll No.]:[Total Weighted ABS Score]], 7,FALSE)</f>
        <v>0.183</v>
      </c>
      <c r="H138">
        <f>VLOOKUP(Table2[[#This Row],[Roll No.]],Table356[[Roll No.]:[Total Weighted ABS Score]],7,FALSE)</f>
        <v>0.315</v>
      </c>
      <c r="I138">
        <f ca="1">(Table2[[#This Row],[Prob]]*$N$4+Table2[[#This Row],[Macro]]*$N$5+$N$6+Table2[[#This Row],[ITDS]]*$N$7+Table2[[#This Row],[IC]]*$N$3)/$N$9</f>
        <v>0.38863636363636367</v>
      </c>
      <c r="J138">
        <f ca="1">_xlfn.RANK.EQ(Table2[[#This Row],[Overall ABS Score]],Table2[Overall ABS Score],)</f>
        <v>112</v>
      </c>
    </row>
    <row r="139" spans="1:10">
      <c r="A139">
        <v>138</v>
      </c>
      <c r="B139" t="s">
        <v>295</v>
      </c>
      <c r="C139" t="s">
        <v>294</v>
      </c>
      <c r="D139">
        <f>VLOOKUP(Table2[[#This Row],[Roll No.]],Table3[[Roll No.]:[Total Weighted ABS Score]],7,FALSE)</f>
        <v>0.318</v>
      </c>
      <c r="E139">
        <f ca="1">+VLOOKUP(Table2[[#This Row],[Roll No.]],Table3567[[Roll No.]:[Total Weighted ABS Score]],8,FALSE)</f>
        <v>0.17299999999999999</v>
      </c>
      <c r="F139">
        <f>+VLOOKUP(Table2[[#This Row],[Roll No.]],Table35[[Roll No.]:[Total Weighted ABS Score]], 7,FALSE)</f>
        <v>0.28799999999999998</v>
      </c>
      <c r="G139">
        <f>VLOOKUP(Table2[[#This Row],[Roll No.]],Table35672[[Roll No.]:[Total Weighted ABS Score]], 7,FALSE)</f>
        <v>0.16700000000000001</v>
      </c>
      <c r="H139">
        <f>VLOOKUP(Table2[[#This Row],[Roll No.]],Table356[[Roll No.]:[Total Weighted ABS Score]],7,FALSE)</f>
        <v>0.29699999999999999</v>
      </c>
      <c r="I139">
        <f ca="1">(Table2[[#This Row],[Prob]]*$N$4+Table2[[#This Row],[Macro]]*$N$5+$N$6+Table2[[#This Row],[ITDS]]*$N$7+Table2[[#This Row],[IC]]*$N$3)/$N$9</f>
        <v>0.39618181818181814</v>
      </c>
      <c r="J139">
        <f ca="1">_xlfn.RANK.EQ(Table2[[#This Row],[Overall ABS Score]],Table2[Overall ABS Score],)</f>
        <v>104</v>
      </c>
    </row>
    <row r="140" spans="1:10">
      <c r="A140">
        <v>139</v>
      </c>
      <c r="B140" t="s">
        <v>297</v>
      </c>
      <c r="C140" t="s">
        <v>296</v>
      </c>
      <c r="D140">
        <f>VLOOKUP(Table2[[#This Row],[Roll No.]],Table3[[Roll No.]:[Total Weighted ABS Score]],7,FALSE)</f>
        <v>0.318</v>
      </c>
      <c r="E140">
        <f ca="1">+VLOOKUP(Table2[[#This Row],[Roll No.]],Table3567[[Roll No.]:[Total Weighted ABS Score]],8,FALSE)</f>
        <v>0.216</v>
      </c>
      <c r="F140">
        <f>+VLOOKUP(Table2[[#This Row],[Roll No.]],Table35[[Roll No.]:[Total Weighted ABS Score]], 7,FALSE)</f>
        <v>0.35</v>
      </c>
      <c r="G140">
        <f>VLOOKUP(Table2[[#This Row],[Roll No.]],Table35672[[Roll No.]:[Total Weighted ABS Score]], 7,FALSE)</f>
        <v>9.4E-2</v>
      </c>
      <c r="H140">
        <f>VLOOKUP(Table2[[#This Row],[Roll No.]],Table356[[Roll No.]:[Total Weighted ABS Score]],7,FALSE)</f>
        <v>0.40400000000000003</v>
      </c>
      <c r="I140">
        <f ca="1">(Table2[[#This Row],[Prob]]*$N$4+Table2[[#This Row],[Macro]]*$N$5+$N$6+Table2[[#This Row],[ITDS]]*$N$7+Table2[[#This Row],[IC]]*$N$3)/$N$9</f>
        <v>0.42654545454545456</v>
      </c>
      <c r="J140">
        <f ca="1">_xlfn.RANK.EQ(Table2[[#This Row],[Overall ABS Score]],Table2[Overall ABS Score],)</f>
        <v>85</v>
      </c>
    </row>
    <row r="141" spans="1:10">
      <c r="A141">
        <v>140</v>
      </c>
      <c r="B141" t="s">
        <v>299</v>
      </c>
      <c r="C141" t="s">
        <v>298</v>
      </c>
      <c r="D141">
        <f>VLOOKUP(Table2[[#This Row],[Roll No.]],Table3[[Roll No.]:[Total Weighted ABS Score]],7,FALSE)</f>
        <v>8.1000000000000003E-2</v>
      </c>
      <c r="E141">
        <f ca="1">+VLOOKUP(Table2[[#This Row],[Roll No.]],Table3567[[Roll No.]:[Total Weighted ABS Score]],8,FALSE)</f>
        <v>2.5000000000000001E-2</v>
      </c>
      <c r="F141">
        <f>+VLOOKUP(Table2[[#This Row],[Roll No.]],Table35[[Roll No.]:[Total Weighted ABS Score]], 7,FALSE)</f>
        <v>0.248</v>
      </c>
      <c r="G141">
        <f>VLOOKUP(Table2[[#This Row],[Roll No.]],Table35672[[Roll No.]:[Total Weighted ABS Score]], 7,FALSE)</f>
        <v>8.3000000000000004E-2</v>
      </c>
      <c r="H141">
        <f>VLOOKUP(Table2[[#This Row],[Roll No.]],Table356[[Roll No.]:[Total Weighted ABS Score]],7,FALSE)</f>
        <v>0.31900000000000001</v>
      </c>
      <c r="I141">
        <f ca="1">(Table2[[#This Row],[Prob]]*$N$4+Table2[[#This Row],[Macro]]*$N$5+$N$6+Table2[[#This Row],[ITDS]]*$N$7+Table2[[#This Row],[IC]]*$N$3)/$N$9</f>
        <v>0.30299999999999999</v>
      </c>
      <c r="J141">
        <f ca="1">_xlfn.RANK.EQ(Table2[[#This Row],[Overall ABS Score]],Table2[Overall ABS Score],)</f>
        <v>144</v>
      </c>
    </row>
    <row r="142" spans="1:10">
      <c r="A142">
        <v>141</v>
      </c>
      <c r="B142" t="s">
        <v>301</v>
      </c>
      <c r="C142" t="s">
        <v>300</v>
      </c>
      <c r="D142">
        <f>VLOOKUP(Table2[[#This Row],[Roll No.]],Table3[[Roll No.]:[Total Weighted ABS Score]],7,FALSE)</f>
        <v>0.379</v>
      </c>
      <c r="E142">
        <f ca="1">+VLOOKUP(Table2[[#This Row],[Roll No.]],Table3567[[Roll No.]:[Total Weighted ABS Score]],8,FALSE)</f>
        <v>0.31900000000000001</v>
      </c>
      <c r="F142">
        <f>+VLOOKUP(Table2[[#This Row],[Roll No.]],Table35[[Roll No.]:[Total Weighted ABS Score]], 7,FALSE)</f>
        <v>0.34799999999999998</v>
      </c>
      <c r="G142">
        <f>VLOOKUP(Table2[[#This Row],[Roll No.]],Table35672[[Roll No.]:[Total Weighted ABS Score]], 7,FALSE)</f>
        <v>0.22800000000000001</v>
      </c>
      <c r="H142">
        <f>VLOOKUP(Table2[[#This Row],[Roll No.]],Table356[[Roll No.]:[Total Weighted ABS Score]],7,FALSE)</f>
        <v>0.38800000000000001</v>
      </c>
      <c r="I142">
        <f ca="1">(Table2[[#This Row],[Prob]]*$N$4+Table2[[#This Row],[Macro]]*$N$5+$N$6+Table2[[#This Row],[ITDS]]*$N$7+Table2[[#This Row],[IC]]*$N$3)/$N$9</f>
        <v>0.46972727272727272</v>
      </c>
      <c r="J142">
        <f ca="1">_xlfn.RANK.EQ(Table2[[#This Row],[Overall ABS Score]],Table2[Overall ABS Score],)</f>
        <v>48</v>
      </c>
    </row>
    <row r="143" spans="1:10">
      <c r="A143">
        <v>142</v>
      </c>
      <c r="B143" t="s">
        <v>303</v>
      </c>
      <c r="C143" t="s">
        <v>302</v>
      </c>
      <c r="D143">
        <f>VLOOKUP(Table2[[#This Row],[Roll No.]],Table3[[Roll No.]:[Total Weighted ABS Score]],7,FALSE)</f>
        <v>0.53200000000000003</v>
      </c>
      <c r="E143">
        <f ca="1">+VLOOKUP(Table2[[#This Row],[Roll No.]],Table3567[[Roll No.]:[Total Weighted ABS Score]],8,FALSE)</f>
        <v>0.26500000000000001</v>
      </c>
      <c r="F143">
        <f>+VLOOKUP(Table2[[#This Row],[Roll No.]],Table35[[Roll No.]:[Total Weighted ABS Score]], 7,FALSE)</f>
        <v>0.36799999999999999</v>
      </c>
      <c r="G143">
        <f>VLOOKUP(Table2[[#This Row],[Roll No.]],Table35672[[Roll No.]:[Total Weighted ABS Score]], 7,FALSE)</f>
        <v>0.27800000000000002</v>
      </c>
      <c r="H143">
        <f>VLOOKUP(Table2[[#This Row],[Roll No.]],Table356[[Roll No.]:[Total Weighted ABS Score]],7,FALSE)</f>
        <v>0.437</v>
      </c>
      <c r="I143">
        <f ca="1">(Table2[[#This Row],[Prob]]*$N$4+Table2[[#This Row],[Macro]]*$N$5+$N$6+Table2[[#This Row],[ITDS]]*$N$7+Table2[[#This Row],[IC]]*$N$3)/$N$9</f>
        <v>0.51954545454545453</v>
      </c>
      <c r="J143">
        <f ca="1">_xlfn.RANK.EQ(Table2[[#This Row],[Overall ABS Score]],Table2[Overall ABS Score],)</f>
        <v>7</v>
      </c>
    </row>
    <row r="144" spans="1:10">
      <c r="A144">
        <v>143</v>
      </c>
      <c r="B144" t="s">
        <v>305</v>
      </c>
      <c r="C144" t="s">
        <v>304</v>
      </c>
      <c r="D144">
        <f>VLOOKUP(Table2[[#This Row],[Roll No.]],Table3[[Roll No.]:[Total Weighted ABS Score]],7,FALSE)</f>
        <v>0.45400000000000001</v>
      </c>
      <c r="E144">
        <f ca="1">+VLOOKUP(Table2[[#This Row],[Roll No.]],Table3567[[Roll No.]:[Total Weighted ABS Score]],8,FALSE)</f>
        <v>0.29799999999999999</v>
      </c>
      <c r="F144">
        <f>+VLOOKUP(Table2[[#This Row],[Roll No.]],Table35[[Roll No.]:[Total Weighted ABS Score]], 7,FALSE)</f>
        <v>0.36299999999999999</v>
      </c>
      <c r="G144">
        <f>VLOOKUP(Table2[[#This Row],[Roll No.]],Table35672[[Roll No.]:[Total Weighted ABS Score]], 7,FALSE)</f>
        <v>0.15</v>
      </c>
      <c r="H144">
        <f>VLOOKUP(Table2[[#This Row],[Roll No.]],Table356[[Roll No.]:[Total Weighted ABS Score]],7,FALSE)</f>
        <v>0.439</v>
      </c>
      <c r="I144">
        <f ca="1">(Table2[[#This Row],[Prob]]*$N$4+Table2[[#This Row],[Macro]]*$N$5+$N$6+Table2[[#This Row],[ITDS]]*$N$7+Table2[[#This Row],[IC]]*$N$3)/$N$9</f>
        <v>0.49318181818181822</v>
      </c>
      <c r="J144">
        <f ca="1">_xlfn.RANK.EQ(Table2[[#This Row],[Overall ABS Score]],Table2[Overall ABS Score],)</f>
        <v>24</v>
      </c>
    </row>
    <row r="145" spans="1:10">
      <c r="A145">
        <v>144</v>
      </c>
      <c r="B145" t="s">
        <v>309</v>
      </c>
      <c r="C145" t="s">
        <v>308</v>
      </c>
      <c r="D145">
        <f>VLOOKUP(Table2[[#This Row],[Roll No.]],Table3[[Roll No.]:[Total Weighted ABS Score]],7,FALSE)</f>
        <v>0.29499999999999998</v>
      </c>
      <c r="E145">
        <f ca="1">+VLOOKUP(Table2[[#This Row],[Roll No.]],Table3567[[Roll No.]:[Total Weighted ABS Score]],8,FALSE)</f>
        <v>7.2999999999999995E-2</v>
      </c>
      <c r="F145">
        <f>+VLOOKUP(Table2[[#This Row],[Roll No.]],Table35[[Roll No.]:[Total Weighted ABS Score]], 7,FALSE)</f>
        <v>0.245</v>
      </c>
      <c r="G145">
        <f>VLOOKUP(Table2[[#This Row],[Roll No.]],Table35672[[Roll No.]:[Total Weighted ABS Score]], 7,FALSE)</f>
        <v>0.16700000000000001</v>
      </c>
      <c r="H145">
        <f>VLOOKUP(Table2[[#This Row],[Roll No.]],Table356[[Roll No.]:[Total Weighted ABS Score]],7,FALSE)</f>
        <v>0.32300000000000001</v>
      </c>
      <c r="I145">
        <f ca="1">(Table2[[#This Row],[Prob]]*$N$4+Table2[[#This Row],[Macro]]*$N$5+$N$6+Table2[[#This Row],[ITDS]]*$N$7+Table2[[#This Row],[IC]]*$N$3)/$N$9</f>
        <v>0.37881818181818178</v>
      </c>
      <c r="J145">
        <f ca="1">_xlfn.RANK.EQ(Table2[[#This Row],[Overall ABS Score]],Table2[Overall ABS Score],)</f>
        <v>118</v>
      </c>
    </row>
    <row r="146" spans="1:10">
      <c r="A146">
        <v>145</v>
      </c>
      <c r="B146" t="s">
        <v>311</v>
      </c>
      <c r="C146" t="s">
        <v>310</v>
      </c>
      <c r="D146">
        <f>VLOOKUP(Table2[[#This Row],[Roll No.]],Table3[[Roll No.]:[Total Weighted ABS Score]],7,FALSE)</f>
        <v>0.54700000000000004</v>
      </c>
      <c r="E146">
        <f ca="1">+VLOOKUP(Table2[[#This Row],[Roll No.]],Table3567[[Roll No.]:[Total Weighted ABS Score]],8,FALSE)</f>
        <v>0.29799999999999999</v>
      </c>
      <c r="F146">
        <f>+VLOOKUP(Table2[[#This Row],[Roll No.]],Table35[[Roll No.]:[Total Weighted ABS Score]], 7,FALSE)</f>
        <v>0.34300000000000003</v>
      </c>
      <c r="G146">
        <f>VLOOKUP(Table2[[#This Row],[Roll No.]],Table35672[[Roll No.]:[Total Weighted ABS Score]], 7,FALSE)</f>
        <v>0.2</v>
      </c>
      <c r="H146">
        <f>VLOOKUP(Table2[[#This Row],[Roll No.]],Table356[[Roll No.]:[Total Weighted ABS Score]],7,FALSE)</f>
        <v>0.45200000000000001</v>
      </c>
      <c r="I146">
        <f ca="1">(Table2[[#This Row],[Prob]]*$N$4+Table2[[#This Row],[Macro]]*$N$5+$N$6+Table2[[#This Row],[ITDS]]*$N$7+Table2[[#This Row],[IC]]*$N$3)/$N$9</f>
        <v>0.52663636363636368</v>
      </c>
      <c r="J146">
        <f ca="1">_xlfn.RANK.EQ(Table2[[#This Row],[Overall ABS Score]],Table2[Overall ABS Score],)</f>
        <v>5</v>
      </c>
    </row>
    <row r="147" spans="1:10">
      <c r="A147">
        <v>146</v>
      </c>
      <c r="B147" t="s">
        <v>313</v>
      </c>
      <c r="C147" t="s">
        <v>312</v>
      </c>
      <c r="D147">
        <f>VLOOKUP(Table2[[#This Row],[Roll No.]],Table3[[Roll No.]:[Total Weighted ABS Score]],7,FALSE)</f>
        <v>0.20699999999999999</v>
      </c>
      <c r="E147">
        <f ca="1">+VLOOKUP(Table2[[#This Row],[Roll No.]],Table3567[[Roll No.]:[Total Weighted ABS Score]],8,FALSE)</f>
        <v>9.6000000000000002E-2</v>
      </c>
      <c r="F147">
        <f>+VLOOKUP(Table2[[#This Row],[Roll No.]],Table35[[Roll No.]:[Total Weighted ABS Score]], 7,FALSE)</f>
        <v>0.313</v>
      </c>
      <c r="G147">
        <f>VLOOKUP(Table2[[#This Row],[Roll No.]],Table35672[[Roll No.]:[Total Weighted ABS Score]], 7,FALSE)</f>
        <v>7.8E-2</v>
      </c>
      <c r="H147">
        <f>VLOOKUP(Table2[[#This Row],[Roll No.]],Table356[[Roll No.]:[Total Weighted ABS Score]],7,FALSE)</f>
        <v>0.25700000000000001</v>
      </c>
      <c r="I147">
        <f ca="1">(Table2[[#This Row],[Prob]]*$N$4+Table2[[#This Row],[Macro]]*$N$5+$N$6+Table2[[#This Row],[ITDS]]*$N$7+Table2[[#This Row],[IC]]*$N$3)/$N$9</f>
        <v>0.33290909090909088</v>
      </c>
      <c r="J147">
        <f ca="1">_xlfn.RANK.EQ(Table2[[#This Row],[Overall ABS Score]],Table2[Overall ABS Score],)</f>
        <v>137</v>
      </c>
    </row>
    <row r="148" spans="1:10">
      <c r="A148">
        <v>147</v>
      </c>
      <c r="B148" t="s">
        <v>315</v>
      </c>
      <c r="C148" t="s">
        <v>314</v>
      </c>
      <c r="D148">
        <f>VLOOKUP(Table2[[#This Row],[Roll No.]],Table3[[Roll No.]:[Total Weighted ABS Score]],7,FALSE)</f>
        <v>0.433</v>
      </c>
      <c r="E148">
        <f ca="1">+VLOOKUP(Table2[[#This Row],[Roll No.]],Table3567[[Roll No.]:[Total Weighted ABS Score]],8,FALSE)</f>
        <v>7.3999999999999996E-2</v>
      </c>
      <c r="F148">
        <f>+VLOOKUP(Table2[[#This Row],[Roll No.]],Table35[[Roll No.]:[Total Weighted ABS Score]], 7,FALSE)</f>
        <v>0.193</v>
      </c>
      <c r="G148">
        <f>VLOOKUP(Table2[[#This Row],[Roll No.]],Table35672[[Roll No.]:[Total Weighted ABS Score]], 7,FALSE)</f>
        <v>0.13900000000000001</v>
      </c>
      <c r="H148">
        <f>VLOOKUP(Table2[[#This Row],[Roll No.]],Table356[[Roll No.]:[Total Weighted ABS Score]],7,FALSE)</f>
        <v>0.28399999999999997</v>
      </c>
      <c r="I148">
        <f ca="1">(Table2[[#This Row],[Prob]]*$N$4+Table2[[#This Row],[Macro]]*$N$5+$N$6+Table2[[#This Row],[ITDS]]*$N$7+Table2[[#This Row],[IC]]*$N$3)/$N$9</f>
        <v>0.40345454545454551</v>
      </c>
      <c r="J148">
        <f ca="1">_xlfn.RANK.EQ(Table2[[#This Row],[Overall ABS Score]],Table2[Overall ABS Score],)</f>
        <v>101</v>
      </c>
    </row>
    <row r="149" spans="1:10">
      <c r="A149">
        <v>148</v>
      </c>
      <c r="B149" t="s">
        <v>318</v>
      </c>
      <c r="C149" t="s">
        <v>317</v>
      </c>
      <c r="D149">
        <f>VLOOKUP(Table2[[#This Row],[Roll No.]],Table3[[Roll No.]:[Total Weighted ABS Score]],7,FALSE)</f>
        <v>0.35599999999999998</v>
      </c>
      <c r="E149">
        <f ca="1">+VLOOKUP(Table2[[#This Row],[Roll No.]],Table3567[[Roll No.]:[Total Weighted ABS Score]],8,FALSE)</f>
        <v>0.36599999999999999</v>
      </c>
      <c r="F149">
        <f>+VLOOKUP(Table2[[#This Row],[Roll No.]],Table35[[Roll No.]:[Total Weighted ABS Score]], 7,FALSE)</f>
        <v>0.38800000000000001</v>
      </c>
      <c r="G149">
        <f>VLOOKUP(Table2[[#This Row],[Roll No.]],Table35672[[Roll No.]:[Total Weighted ABS Score]], 7,FALSE)</f>
        <v>0.25600000000000001</v>
      </c>
      <c r="H149">
        <f>VLOOKUP(Table2[[#This Row],[Roll No.]],Table356[[Roll No.]:[Total Weighted ABS Score]],7,FALSE)</f>
        <v>0.39900000000000002</v>
      </c>
      <c r="I149">
        <f ca="1">(Table2[[#This Row],[Prob]]*$N$4+Table2[[#This Row],[Macro]]*$N$5+$N$6+Table2[[#This Row],[ITDS]]*$N$7+Table2[[#This Row],[IC]]*$N$3)/$N$9</f>
        <v>0.47754545454545455</v>
      </c>
      <c r="J149">
        <f ca="1">_xlfn.RANK.EQ(Table2[[#This Row],[Overall ABS Score]],Table2[Overall ABS Score],)</f>
        <v>40</v>
      </c>
    </row>
    <row r="150" spans="1:10">
      <c r="A150">
        <v>149</v>
      </c>
      <c r="B150" t="s">
        <v>320</v>
      </c>
      <c r="C150" t="s">
        <v>319</v>
      </c>
      <c r="D150">
        <f>VLOOKUP(Table2[[#This Row],[Roll No.]],Table3[[Roll No.]:[Total Weighted ABS Score]],7,FALSE)</f>
        <v>0.39600000000000002</v>
      </c>
      <c r="E150">
        <f ca="1">+VLOOKUP(Table2[[#This Row],[Roll No.]],Table3567[[Roll No.]:[Total Weighted ABS Score]],8,FALSE)</f>
        <v>0.125</v>
      </c>
      <c r="F150">
        <f>+VLOOKUP(Table2[[#This Row],[Roll No.]],Table35[[Roll No.]:[Total Weighted ABS Score]], 7,FALSE)</f>
        <v>0.27800000000000002</v>
      </c>
      <c r="G150">
        <f>VLOOKUP(Table2[[#This Row],[Roll No.]],Table35672[[Roll No.]:[Total Weighted ABS Score]], 7,FALSE)</f>
        <v>0.19400000000000001</v>
      </c>
      <c r="H150">
        <f>VLOOKUP(Table2[[#This Row],[Roll No.]],Table356[[Roll No.]:[Total Weighted ABS Score]],7,FALSE)</f>
        <v>0.379</v>
      </c>
      <c r="I150">
        <f ca="1">(Table2[[#This Row],[Prob]]*$N$4+Table2[[#This Row],[Macro]]*$N$5+$N$6+Table2[[#This Row],[ITDS]]*$N$7+Table2[[#This Row],[IC]]*$N$3)/$N$9</f>
        <v>0.43354545454545457</v>
      </c>
      <c r="J150">
        <f ca="1">_xlfn.RANK.EQ(Table2[[#This Row],[Overall ABS Score]],Table2[Overall ABS Score],)</f>
        <v>79</v>
      </c>
    </row>
    <row r="151" spans="1:10">
      <c r="A151">
        <v>150</v>
      </c>
      <c r="B151" t="s">
        <v>322</v>
      </c>
      <c r="C151" t="s">
        <v>321</v>
      </c>
      <c r="D151">
        <f>VLOOKUP(Table2[[#This Row],[Roll No.]],Table3[[Roll No.]:[Total Weighted ABS Score]],7,FALSE)</f>
        <v>0.34300000000000003</v>
      </c>
      <c r="E151">
        <f ca="1">+VLOOKUP(Table2[[#This Row],[Roll No.]],Table3567[[Roll No.]:[Total Weighted ABS Score]],8,FALSE)</f>
        <v>0.184</v>
      </c>
      <c r="F151">
        <f>+VLOOKUP(Table2[[#This Row],[Roll No.]],Table35[[Roll No.]:[Total Weighted ABS Score]], 7,FALSE)</f>
        <v>0.308</v>
      </c>
      <c r="G151">
        <f>VLOOKUP(Table2[[#This Row],[Roll No.]],Table35672[[Roll No.]:[Total Weighted ABS Score]], 7,FALSE)</f>
        <v>0.17199999999999999</v>
      </c>
      <c r="H151">
        <f>VLOOKUP(Table2[[#This Row],[Roll No.]],Table356[[Roll No.]:[Total Weighted ABS Score]],7,FALSE)</f>
        <v>0.36499999999999999</v>
      </c>
      <c r="I151">
        <f ca="1">(Table2[[#This Row],[Prob]]*$N$4+Table2[[#This Row],[Macro]]*$N$5+$N$6+Table2[[#This Row],[ITDS]]*$N$7+Table2[[#This Row],[IC]]*$N$3)/$N$9</f>
        <v>0.42400000000000004</v>
      </c>
      <c r="J151">
        <f ca="1">_xlfn.RANK.EQ(Table2[[#This Row],[Overall ABS Score]],Table2[Overall ABS Score],)</f>
        <v>86</v>
      </c>
    </row>
    <row r="152" spans="1:10">
      <c r="A152">
        <v>151</v>
      </c>
      <c r="B152" t="s">
        <v>324</v>
      </c>
      <c r="C152" t="s">
        <v>323</v>
      </c>
      <c r="D152">
        <f>VLOOKUP(Table2[[#This Row],[Roll No.]],Table3[[Roll No.]:[Total Weighted ABS Score]],7,FALSE)</f>
        <v>0.26</v>
      </c>
      <c r="E152">
        <f ca="1">+VLOOKUP(Table2[[#This Row],[Roll No.]],Table3567[[Roll No.]:[Total Weighted ABS Score]],8,FALSE)</f>
        <v>7.5999999999999998E-2</v>
      </c>
      <c r="F152">
        <f>+VLOOKUP(Table2[[#This Row],[Roll No.]],Table35[[Roll No.]:[Total Weighted ABS Score]], 7,FALSE)</f>
        <v>0.34799999999999998</v>
      </c>
      <c r="G152">
        <f>VLOOKUP(Table2[[#This Row],[Roll No.]],Table35672[[Roll No.]:[Total Weighted ABS Score]], 7,FALSE)</f>
        <v>7.1999999999999995E-2</v>
      </c>
      <c r="H152">
        <f>VLOOKUP(Table2[[#This Row],[Roll No.]],Table356[[Roll No.]:[Total Weighted ABS Score]],7,FALSE)</f>
        <v>0.372</v>
      </c>
      <c r="I152">
        <f ca="1">(Table2[[#This Row],[Prob]]*$N$4+Table2[[#This Row],[Macro]]*$N$5+$N$6+Table2[[#This Row],[ITDS]]*$N$7+Table2[[#This Row],[IC]]*$N$3)/$N$9</f>
        <v>0.37454545454545457</v>
      </c>
      <c r="J152">
        <f ca="1">_xlfn.RANK.EQ(Table2[[#This Row],[Overall ABS Score]],Table2[Overall ABS Score],)</f>
        <v>120</v>
      </c>
    </row>
    <row r="153" spans="1:10">
      <c r="A153">
        <v>152</v>
      </c>
      <c r="B153" t="s">
        <v>326</v>
      </c>
      <c r="C153" t="s">
        <v>325</v>
      </c>
      <c r="D153">
        <f>VLOOKUP(Table2[[#This Row],[Roll No.]],Table3[[Roll No.]:[Total Weighted ABS Score]],7,FALSE)</f>
        <v>0.44500000000000001</v>
      </c>
      <c r="E153">
        <f ca="1">+VLOOKUP(Table2[[#This Row],[Roll No.]],Table3567[[Roll No.]:[Total Weighted ABS Score]],8,FALSE)</f>
        <v>0.251</v>
      </c>
      <c r="F153">
        <f>+VLOOKUP(Table2[[#This Row],[Roll No.]],Table35[[Roll No.]:[Total Weighted ABS Score]], 7,FALSE)</f>
        <v>0.308</v>
      </c>
      <c r="G153">
        <f>VLOOKUP(Table2[[#This Row],[Roll No.]],Table35672[[Roll No.]:[Total Weighted ABS Score]], 7,FALSE)</f>
        <v>0.23300000000000001</v>
      </c>
      <c r="H153">
        <f>VLOOKUP(Table2[[#This Row],[Roll No.]],Table356[[Roll No.]:[Total Weighted ABS Score]],7,FALSE)</f>
        <v>0.44</v>
      </c>
      <c r="I153">
        <f ca="1">(Table2[[#This Row],[Prob]]*$N$4+Table2[[#This Row],[Macro]]*$N$5+$N$6+Table2[[#This Row],[ITDS]]*$N$7+Table2[[#This Row],[IC]]*$N$3)/$N$9</f>
        <v>0.49</v>
      </c>
      <c r="J153">
        <f ca="1">_xlfn.RANK.EQ(Table2[[#This Row],[Overall ABS Score]],Table2[Overall ABS Score],)</f>
        <v>28</v>
      </c>
    </row>
    <row r="154" spans="1:10">
      <c r="A154">
        <v>153</v>
      </c>
      <c r="B154" t="s">
        <v>275</v>
      </c>
      <c r="C154" t="s">
        <v>274</v>
      </c>
      <c r="D154">
        <f>VLOOKUP(Table2[[#This Row],[Roll No.]],Table3[[Roll No.]:[Total Weighted ABS Score]],7,FALSE)</f>
        <v>0.12</v>
      </c>
      <c r="E154">
        <f ca="1">+VLOOKUP(Table2[[#This Row],[Roll No.]],Table3567[[Roll No.]:[Total Weighted ABS Score]],8,FALSE)</f>
        <v>6.9000000000000006E-2</v>
      </c>
      <c r="F154">
        <f>+VLOOKUP(Table2[[#This Row],[Roll No.]],Table35[[Roll No.]:[Total Weighted ABS Score]], 7,FALSE)</f>
        <v>0.27500000000000002</v>
      </c>
      <c r="G154">
        <f>VLOOKUP(Table2[[#This Row],[Roll No.]],Table35672[[Roll No.]:[Total Weighted ABS Score]], 7,FALSE)</f>
        <v>0.14399999999999999</v>
      </c>
      <c r="H154">
        <f>VLOOKUP(Table2[[#This Row],[Roll No.]],Table356[[Roll No.]:[Total Weighted ABS Score]],7,FALSE)</f>
        <v>0.159</v>
      </c>
      <c r="I154">
        <f ca="1">(Table2[[#This Row],[Prob]]*$N$4+Table2[[#This Row],[Macro]]*$N$5+$N$6+Table2[[#This Row],[ITDS]]*$N$7+Table2[[#This Row],[IC]]*$N$3)/$N$9</f>
        <v>0.28354545454545454</v>
      </c>
      <c r="J154">
        <f ca="1">_xlfn.RANK.EQ(Table2[[#This Row],[Overall ABS Score]],Table2[Overall ABS Score],)</f>
        <v>151</v>
      </c>
    </row>
    <row r="155" spans="1:10">
      <c r="A155">
        <v>154</v>
      </c>
      <c r="B155" t="s">
        <v>259</v>
      </c>
      <c r="C155" t="s">
        <v>258</v>
      </c>
      <c r="D155">
        <f>VLOOKUP(Table2[[#This Row],[Roll No.]],Table3[[Roll No.]:[Total Weighted ABS Score]],7,FALSE)</f>
        <v>0.39100000000000001</v>
      </c>
      <c r="E155">
        <f ca="1">+VLOOKUP(Table2[[#This Row],[Roll No.]],Table3567[[Roll No.]:[Total Weighted ABS Score]],8,FALSE)</f>
        <v>0.34699999999999998</v>
      </c>
      <c r="F155">
        <f>+VLOOKUP(Table2[[#This Row],[Roll No.]],Table35[[Roll No.]:[Total Weighted ABS Score]], 7,FALSE)</f>
        <v>0.27800000000000002</v>
      </c>
      <c r="G155">
        <f>VLOOKUP(Table2[[#This Row],[Roll No.]],Table35672[[Roll No.]:[Total Weighted ABS Score]], 7,FALSE)</f>
        <v>7.8E-2</v>
      </c>
      <c r="H155">
        <f>VLOOKUP(Table2[[#This Row],[Roll No.]],Table356[[Roll No.]:[Total Weighted ABS Score]],7,FALSE)</f>
        <v>0.33900000000000002</v>
      </c>
      <c r="I155">
        <f ca="1">(Table2[[#This Row],[Prob]]*$N$4+Table2[[#This Row],[Macro]]*$N$5+$N$6+Table2[[#This Row],[ITDS]]*$N$7+Table2[[#This Row],[IC]]*$N$3)/$N$9</f>
        <v>0.45109090909090904</v>
      </c>
      <c r="J155">
        <f ca="1">_xlfn.RANK.EQ(Table2[[#This Row],[Overall ABS Score]],Table2[Overall ABS Score],)</f>
        <v>63</v>
      </c>
    </row>
    <row r="156" spans="1:10">
      <c r="A156">
        <v>155</v>
      </c>
      <c r="B156" t="s">
        <v>245</v>
      </c>
      <c r="C156" t="s">
        <v>244</v>
      </c>
      <c r="D156">
        <f>VLOOKUP(Table2[[#This Row],[Roll No.]],Table3[[Roll No.]:[Total Weighted ABS Score]],7,FALSE)</f>
        <v>0.56399999999999995</v>
      </c>
      <c r="E156">
        <f ca="1">+VLOOKUP(Table2[[#This Row],[Roll No.]],Table3567[[Roll No.]:[Total Weighted ABS Score]],8,FALSE)</f>
        <v>0.249</v>
      </c>
      <c r="F156">
        <f>+VLOOKUP(Table2[[#This Row],[Roll No.]],Table35[[Roll No.]:[Total Weighted ABS Score]], 7,FALSE)</f>
        <v>0.28299999999999997</v>
      </c>
      <c r="G156">
        <f>VLOOKUP(Table2[[#This Row],[Roll No.]],Table35672[[Roll No.]:[Total Weighted ABS Score]], 7,FALSE)</f>
        <v>0.22800000000000001</v>
      </c>
      <c r="H156">
        <f>VLOOKUP(Table2[[#This Row],[Roll No.]],Table356[[Roll No.]:[Total Weighted ABS Score]],7,FALSE)</f>
        <v>0.46400000000000002</v>
      </c>
      <c r="I156">
        <f ca="1">(Table2[[#This Row],[Prob]]*$N$4+Table2[[#This Row],[Macro]]*$N$5+$N$6+Table2[[#This Row],[ITDS]]*$N$7+Table2[[#This Row],[IC]]*$N$3)/$N$9</f>
        <v>0.5281818181818182</v>
      </c>
      <c r="J156">
        <f ca="1">_xlfn.RANK.EQ(Table2[[#This Row],[Overall ABS Score]],Table2[Overall ABS Score],)</f>
        <v>2</v>
      </c>
    </row>
    <row r="157" spans="1:10">
      <c r="A157">
        <v>156</v>
      </c>
      <c r="B157" t="s">
        <v>285</v>
      </c>
      <c r="C157" t="s">
        <v>284</v>
      </c>
      <c r="D157">
        <f>VLOOKUP(Table2[[#This Row],[Roll No.]],Table3[[Roll No.]:[Total Weighted ABS Score]],7,FALSE)</f>
        <v>0.34200000000000003</v>
      </c>
      <c r="E157">
        <f ca="1">+VLOOKUP(Table2[[#This Row],[Roll No.]],Table3567[[Roll No.]:[Total Weighted ABS Score]],8,FALSE)</f>
        <v>0.14299999999999999</v>
      </c>
      <c r="F157">
        <f>+VLOOKUP(Table2[[#This Row],[Roll No.]],Table35[[Roll No.]:[Total Weighted ABS Score]], 7,FALSE)</f>
        <v>0.32</v>
      </c>
      <c r="G157">
        <f>VLOOKUP(Table2[[#This Row],[Roll No.]],Table35672[[Roll No.]:[Total Weighted ABS Score]], 7,FALSE)</f>
        <v>0.15</v>
      </c>
      <c r="H157">
        <f>VLOOKUP(Table2[[#This Row],[Roll No.]],Table356[[Roll No.]:[Total Weighted ABS Score]],7,FALSE)</f>
        <v>0.32800000000000001</v>
      </c>
      <c r="I157">
        <f ca="1">(Table2[[#This Row],[Prob]]*$N$4+Table2[[#This Row],[Macro]]*$N$5+$N$6+Table2[[#This Row],[ITDS]]*$N$7+Table2[[#This Row],[IC]]*$N$3)/$N$9</f>
        <v>0.40418181818181814</v>
      </c>
      <c r="J157">
        <f ca="1">_xlfn.RANK.EQ(Table2[[#This Row],[Overall ABS Score]],Table2[Overall ABS Score],)</f>
        <v>99</v>
      </c>
    </row>
    <row r="158" spans="1:10">
      <c r="A158">
        <v>157</v>
      </c>
      <c r="B158" t="s">
        <v>219</v>
      </c>
      <c r="C158" t="s">
        <v>218</v>
      </c>
      <c r="D158">
        <f>VLOOKUP(Table2[[#This Row],[Roll No.]],Table3[[Roll No.]:[Total Weighted ABS Score]],7,FALSE)</f>
        <v>0.52600000000000002</v>
      </c>
      <c r="E158">
        <f ca="1">+VLOOKUP(Table2[[#This Row],[Roll No.]],Table3567[[Roll No.]:[Total Weighted ABS Score]],8,FALSE)</f>
        <v>0.17299999999999999</v>
      </c>
      <c r="F158">
        <f>+VLOOKUP(Table2[[#This Row],[Roll No.]],Table35[[Roll No.]:[Total Weighted ABS Score]], 7,FALSE)</f>
        <v>0.35499999999999998</v>
      </c>
      <c r="G158">
        <f>VLOOKUP(Table2[[#This Row],[Roll No.]],Table35672[[Roll No.]:[Total Weighted ABS Score]], 7,FALSE)</f>
        <v>0.15</v>
      </c>
      <c r="H158">
        <f>VLOOKUP(Table2[[#This Row],[Roll No.]],Table356[[Roll No.]:[Total Weighted ABS Score]],7,FALSE)</f>
        <v>0.377</v>
      </c>
      <c r="I158">
        <f ca="1">(Table2[[#This Row],[Prob]]*$N$4+Table2[[#This Row],[Macro]]*$N$5+$N$6+Table2[[#This Row],[ITDS]]*$N$7+Table2[[#This Row],[IC]]*$N$3)/$N$9</f>
        <v>0.4731818181818182</v>
      </c>
      <c r="J158">
        <f ca="1">_xlfn.RANK.EQ(Table2[[#This Row],[Overall ABS Score]],Table2[Overall ABS Score],)</f>
        <v>45</v>
      </c>
    </row>
    <row r="159" spans="1:10">
      <c r="A159">
        <v>158</v>
      </c>
      <c r="B159" t="s">
        <v>271</v>
      </c>
      <c r="C159" t="s">
        <v>270</v>
      </c>
      <c r="D159">
        <f>VLOOKUP(Table2[[#This Row],[Roll No.]],Table3[[Roll No.]:[Total Weighted ABS Score]],7,FALSE)</f>
        <v>0.11899999999999999</v>
      </c>
      <c r="E159">
        <f ca="1">+VLOOKUP(Table2[[#This Row],[Roll No.]],Table3567[[Roll No.]:[Total Weighted ABS Score]],8,FALSE)</f>
        <v>9.8000000000000004E-2</v>
      </c>
      <c r="F159">
        <f>+VLOOKUP(Table2[[#This Row],[Roll No.]],Table35[[Roll No.]:[Total Weighted ABS Score]], 7,FALSE)</f>
        <v>0.28499999999999998</v>
      </c>
      <c r="G159">
        <f>VLOOKUP(Table2[[#This Row],[Roll No.]],Table35672[[Roll No.]:[Total Weighted ABS Score]], 7,FALSE)</f>
        <v>0.2</v>
      </c>
      <c r="H159">
        <f>VLOOKUP(Table2[[#This Row],[Roll No.]],Table356[[Roll No.]:[Total Weighted ABS Score]],7,FALSE)</f>
        <v>0.312</v>
      </c>
      <c r="I159">
        <f ca="1">(Table2[[#This Row],[Prob]]*$N$4+Table2[[#This Row],[Macro]]*$N$5+$N$6+Table2[[#This Row],[ITDS]]*$N$7+Table2[[#This Row],[IC]]*$N$3)/$N$9</f>
        <v>0.33536363636363636</v>
      </c>
      <c r="J159">
        <f ca="1">_xlfn.RANK.EQ(Table2[[#This Row],[Overall ABS Score]],Table2[Overall ABS Score],)</f>
        <v>136</v>
      </c>
    </row>
    <row r="160" spans="1:10">
      <c r="A160">
        <v>159</v>
      </c>
      <c r="B160" t="s">
        <v>307</v>
      </c>
      <c r="C160" t="s">
        <v>306</v>
      </c>
      <c r="D160">
        <f>VLOOKUP(Table2[[#This Row],[Roll No.]],Table3[[Roll No.]:[Total Weighted ABS Score]],7,FALSE)</f>
        <v>0.42499999999999999</v>
      </c>
      <c r="E160">
        <f ca="1">+VLOOKUP(Table2[[#This Row],[Roll No.]],Table3567[[Roll No.]:[Total Weighted ABS Score]],8,FALSE)</f>
        <v>0.16300000000000001</v>
      </c>
      <c r="F160">
        <f>+VLOOKUP(Table2[[#This Row],[Roll No.]],Table35[[Roll No.]:[Total Weighted ABS Score]], 7,FALSE)</f>
        <v>0.32800000000000001</v>
      </c>
      <c r="G160">
        <f>VLOOKUP(Table2[[#This Row],[Roll No.]],Table35672[[Roll No.]:[Total Weighted ABS Score]], 7,FALSE)</f>
        <v>0</v>
      </c>
      <c r="H160">
        <f>VLOOKUP(Table2[[#This Row],[Roll No.]],Table356[[Roll No.]:[Total Weighted ABS Score]],7,FALSE)</f>
        <v>0.379</v>
      </c>
      <c r="I160">
        <f ca="1">(Table2[[#This Row],[Prob]]*$N$4+Table2[[#This Row],[Macro]]*$N$5+$N$6+Table2[[#This Row],[ITDS]]*$N$7+Table2[[#This Row],[IC]]*$N$3)/$N$9</f>
        <v>0.43072727272727268</v>
      </c>
      <c r="J160">
        <f ca="1">_xlfn.RANK.EQ(Table2[[#This Row],[Overall ABS Score]],Table2[Overall ABS Score],)</f>
        <v>83</v>
      </c>
    </row>
  </sheetData>
  <mergeCells count="1">
    <mergeCell ref="M2:N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EA574-7BE5-45D9-A535-BC3FEDE6002D}">
  <sheetPr>
    <tabColor rgb="FF7030A0"/>
  </sheetPr>
  <dimension ref="A1:Q162"/>
  <sheetViews>
    <sheetView zoomScale="88" zoomScaleNormal="100" workbookViewId="0">
      <selection activeCell="P16" sqref="P16"/>
    </sheetView>
  </sheetViews>
  <sheetFormatPr defaultRowHeight="14.5"/>
  <cols>
    <col min="2" max="2" width="34.453125" customWidth="1"/>
    <col min="3" max="3" width="16.45312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10.54296875" customWidth="1"/>
    <col min="9" max="9" width="30.1796875" customWidth="1"/>
    <col min="11" max="11" width="21.453125" customWidth="1"/>
  </cols>
  <sheetData>
    <row r="1" spans="1:13" ht="20" thickBot="1">
      <c r="A1" s="24" t="s">
        <v>544</v>
      </c>
      <c r="B1" s="24"/>
      <c r="C1" s="24"/>
      <c r="D1" s="24"/>
      <c r="E1" s="24"/>
      <c r="F1" s="24"/>
      <c r="G1" s="24"/>
      <c r="H1" s="24"/>
      <c r="I1" s="24"/>
      <c r="J1" s="24"/>
      <c r="K1" s="24"/>
      <c r="M1" s="15"/>
    </row>
    <row r="2" spans="1:13" ht="15" thickTop="1"/>
    <row r="3" spans="1:13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513</v>
      </c>
      <c r="G3" s="8" t="s">
        <v>514</v>
      </c>
      <c r="H3" s="8" t="s">
        <v>525</v>
      </c>
      <c r="I3" s="8" t="s">
        <v>524</v>
      </c>
      <c r="K3" s="12" t="s">
        <v>526</v>
      </c>
    </row>
    <row r="4" spans="1:13" ht="15" thickBot="1">
      <c r="A4">
        <v>1</v>
      </c>
      <c r="B4" t="s">
        <v>338</v>
      </c>
      <c r="C4" t="s">
        <v>1</v>
      </c>
      <c r="D4">
        <f>VLOOKUP(Table35672[[#This Row],[Roll No.]],'ITDS-Raw'!$C$3:$D$161,2,FALSE)</f>
        <v>4</v>
      </c>
      <c r="H4">
        <f>_xlfn.RANK.EQ(Table35672[[#This Row],[Total Weighted ABS Score]],Table35672[Total Weighted ABS Score],0)</f>
        <v>137</v>
      </c>
      <c r="I4">
        <f>IFERROR( ROUND((Table35672[[#This Row],[Quiz-1]]/$M$5)*$L$5 +(Table35672[[#This Row],[Mid-Term]]/$M$7)*$L$7+(Table35672[[#This Row],[Quiz 2]]/$M$6)*$L$6+(Table35672[[#This Row],[End Term]]/$M$8)*$L$8,3), 0)</f>
        <v>8.8999999999999996E-2</v>
      </c>
      <c r="K4" s="1" t="s">
        <v>520</v>
      </c>
      <c r="L4" s="1" t="s">
        <v>519</v>
      </c>
      <c r="M4" s="1" t="s">
        <v>523</v>
      </c>
    </row>
    <row r="5" spans="1:13">
      <c r="A5">
        <v>2</v>
      </c>
      <c r="B5" t="s">
        <v>339</v>
      </c>
      <c r="C5" t="s">
        <v>3</v>
      </c>
      <c r="D5">
        <f>VLOOKUP(Table35672[[#This Row],[Roll No.]],'ITDS-Raw'!$C$3:$D$161,2,FALSE)</f>
        <v>4.25</v>
      </c>
      <c r="H5">
        <f>_xlfn.RANK.EQ(Table35672[[#This Row],[Total Weighted ABS Score]],Table35672[Total Weighted ABS Score],0)</f>
        <v>132</v>
      </c>
      <c r="I5">
        <f>IFERROR( ROUND((Table35672[[#This Row],[Quiz-1]]/$M$5)*$L$5 +(Table35672[[#This Row],[Mid-Term]]/$M$7)*$L$7+(Table35672[[#This Row],[Quiz 2]]/$M$6)*$L$6+(Table35672[[#This Row],[End Term]]/$M$8)*$L$8,3), 0)</f>
        <v>9.4E-2</v>
      </c>
      <c r="K5" s="9" t="s">
        <v>163</v>
      </c>
      <c r="L5" s="10">
        <v>0.4</v>
      </c>
      <c r="M5" s="9">
        <v>18</v>
      </c>
    </row>
    <row r="6" spans="1:13">
      <c r="A6">
        <v>3</v>
      </c>
      <c r="B6" t="s">
        <v>340</v>
      </c>
      <c r="C6" t="s">
        <v>5</v>
      </c>
      <c r="D6">
        <f>VLOOKUP(Table35672[[#This Row],[Roll No.]],'ITDS-Raw'!$C$3:$D$161,2,FALSE)</f>
        <v>8.75</v>
      </c>
      <c r="H6">
        <f>_xlfn.RANK.EQ(Table35672[[#This Row],[Total Weighted ABS Score]],Table35672[Total Weighted ABS Score],0)</f>
        <v>57</v>
      </c>
      <c r="I6">
        <f>IFERROR( ROUND((Table35672[[#This Row],[Quiz-1]]/$M$5)*$L$5 +(Table35672[[#This Row],[Mid-Term]]/$M$7)*$L$7+(Table35672[[#This Row],[Quiz 2]]/$M$6)*$L$6+(Table35672[[#This Row],[End Term]]/$M$8)*$L$8,3), 0)</f>
        <v>0.19400000000000001</v>
      </c>
      <c r="K6" s="9" t="s">
        <v>516</v>
      </c>
      <c r="L6" s="10">
        <v>0</v>
      </c>
      <c r="M6" s="9">
        <v>20</v>
      </c>
    </row>
    <row r="7" spans="1:13">
      <c r="A7">
        <v>4</v>
      </c>
      <c r="B7" t="s">
        <v>341</v>
      </c>
      <c r="C7" t="s">
        <v>7</v>
      </c>
      <c r="D7">
        <f>VLOOKUP(Table35672[[#This Row],[Roll No.]],'ITDS-Raw'!$C$3:$D$161,2,FALSE)</f>
        <v>6.25</v>
      </c>
      <c r="H7">
        <f>_xlfn.RANK.EQ(Table35672[[#This Row],[Total Weighted ABS Score]],Table35672[Total Weighted ABS Score],0)</f>
        <v>108</v>
      </c>
      <c r="I7">
        <f>IFERROR( ROUND((Table35672[[#This Row],[Quiz-1]]/$M$5)*$L$5 +(Table35672[[#This Row],[Mid-Term]]/$M$7)*$L$7+(Table35672[[#This Row],[Quiz 2]]/$M$6)*$L$6+(Table35672[[#This Row],[End Term]]/$M$8)*$L$8,3), 0)</f>
        <v>0.13900000000000001</v>
      </c>
      <c r="K7" s="9" t="s">
        <v>521</v>
      </c>
      <c r="L7" s="10">
        <v>0</v>
      </c>
      <c r="M7" s="9">
        <v>34</v>
      </c>
    </row>
    <row r="8" spans="1:13">
      <c r="A8">
        <v>5</v>
      </c>
      <c r="B8" t="s">
        <v>342</v>
      </c>
      <c r="C8" t="s">
        <v>9</v>
      </c>
      <c r="D8">
        <f>VLOOKUP(Table35672[[#This Row],[Roll No.]],'ITDS-Raw'!$C$3:$D$161,2,FALSE)</f>
        <v>6.25</v>
      </c>
      <c r="H8">
        <f>_xlfn.RANK.EQ(Table35672[[#This Row],[Total Weighted ABS Score]],Table35672[Total Weighted ABS Score],0)</f>
        <v>108</v>
      </c>
      <c r="I8">
        <f>IFERROR( ROUND((Table35672[[#This Row],[Quiz-1]]/$M$5)*$L$5 +(Table35672[[#This Row],[Mid-Term]]/$M$7)*$L$7+(Table35672[[#This Row],[Quiz 2]]/$M$6)*$L$6+(Table35672[[#This Row],[End Term]]/$M$8)*$L$8,3), 0)</f>
        <v>0.13900000000000001</v>
      </c>
      <c r="K8" s="9" t="s">
        <v>522</v>
      </c>
      <c r="L8" s="10">
        <v>0.5</v>
      </c>
      <c r="M8" s="9">
        <v>1</v>
      </c>
    </row>
    <row r="9" spans="1:13">
      <c r="A9">
        <v>6</v>
      </c>
      <c r="B9" t="s">
        <v>343</v>
      </c>
      <c r="C9" t="s">
        <v>11</v>
      </c>
      <c r="D9">
        <f>VLOOKUP(Table35672[[#This Row],[Roll No.]],'ITDS-Raw'!$C$3:$D$161,2,FALSE)</f>
        <v>9.25</v>
      </c>
      <c r="H9">
        <f>_xlfn.RANK.EQ(Table35672[[#This Row],[Total Weighted ABS Score]],Table35672[Total Weighted ABS Score],0)</f>
        <v>42</v>
      </c>
      <c r="I9">
        <f>IFERROR( ROUND((Table35672[[#This Row],[Quiz-1]]/$M$5)*$L$5 +(Table35672[[#This Row],[Mid-Term]]/$M$7)*$L$7+(Table35672[[#This Row],[Quiz 2]]/$M$6)*$L$6+(Table35672[[#This Row],[End Term]]/$M$8)*$L$8,3), 0)</f>
        <v>0.20599999999999999</v>
      </c>
      <c r="K9" s="9" t="s">
        <v>538</v>
      </c>
      <c r="L9" s="10">
        <v>0.1</v>
      </c>
      <c r="M9" s="9">
        <v>10</v>
      </c>
    </row>
    <row r="10" spans="1:13">
      <c r="A10">
        <v>7</v>
      </c>
      <c r="B10" t="s">
        <v>344</v>
      </c>
      <c r="C10" t="s">
        <v>13</v>
      </c>
      <c r="D10">
        <f>VLOOKUP(Table35672[[#This Row],[Roll No.]],'ITDS-Raw'!$C$3:$D$161,2,FALSE)</f>
        <v>7</v>
      </c>
      <c r="H10">
        <f>_xlfn.RANK.EQ(Table35672[[#This Row],[Total Weighted ABS Score]],Table35672[Total Weighted ABS Score],0)</f>
        <v>88</v>
      </c>
      <c r="I10">
        <f>IFERROR( ROUND((Table35672[[#This Row],[Quiz-1]]/$M$5)*$L$5 +(Table35672[[#This Row],[Mid-Term]]/$M$7)*$L$7+(Table35672[[#This Row],[Quiz 2]]/$M$6)*$L$6+(Table35672[[#This Row],[End Term]]/$M$8)*$L$8,3), 0)</f>
        <v>0.156</v>
      </c>
      <c r="K10" s="9" t="s">
        <v>539</v>
      </c>
      <c r="L10" s="10">
        <v>0</v>
      </c>
      <c r="M10" s="9">
        <v>1</v>
      </c>
    </row>
    <row r="11" spans="1:13">
      <c r="A11">
        <v>8</v>
      </c>
      <c r="B11" t="s">
        <v>345</v>
      </c>
      <c r="C11" t="s">
        <v>15</v>
      </c>
      <c r="D11">
        <f>VLOOKUP(Table35672[[#This Row],[Roll No.]],'ITDS-Raw'!$C$3:$D$161,2,FALSE)</f>
        <v>10</v>
      </c>
      <c r="H11">
        <f>_xlfn.RANK.EQ(Table35672[[#This Row],[Total Weighted ABS Score]],Table35672[Total Weighted ABS Score],0)</f>
        <v>31</v>
      </c>
      <c r="I11">
        <f>IFERROR( ROUND((Table35672[[#This Row],[Quiz-1]]/$M$5)*$L$5 +(Table35672[[#This Row],[Mid-Term]]/$M$7)*$L$7+(Table35672[[#This Row],[Quiz 2]]/$M$6)*$L$6+(Table35672[[#This Row],[End Term]]/$M$8)*$L$8,3), 0)</f>
        <v>0.222</v>
      </c>
      <c r="K11" s="9" t="s">
        <v>540</v>
      </c>
      <c r="L11" s="10">
        <v>0</v>
      </c>
      <c r="M11" s="9">
        <v>1</v>
      </c>
    </row>
    <row r="12" spans="1:13">
      <c r="A12">
        <v>9</v>
      </c>
      <c r="B12" t="s">
        <v>346</v>
      </c>
      <c r="C12" t="s">
        <v>17</v>
      </c>
      <c r="D12">
        <f>VLOOKUP(Table35672[[#This Row],[Roll No.]],'ITDS-Raw'!$C$3:$D$161,2,FALSE)</f>
        <v>6.75</v>
      </c>
      <c r="H12">
        <f>_xlfn.RANK.EQ(Table35672[[#This Row],[Total Weighted ABS Score]],Table35672[Total Weighted ABS Score],0)</f>
        <v>94</v>
      </c>
      <c r="I12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" spans="1:13" ht="17.5" thickBot="1">
      <c r="A13">
        <v>10</v>
      </c>
      <c r="B13" t="s">
        <v>347</v>
      </c>
      <c r="C13" t="s">
        <v>19</v>
      </c>
      <c r="D13">
        <f>VLOOKUP(Table35672[[#This Row],[Roll No.]],'ITDS-Raw'!$C$3:$D$161,2,FALSE)</f>
        <v>12.75</v>
      </c>
      <c r="H13">
        <f>_xlfn.RANK.EQ(Table35672[[#This Row],[Total Weighted ABS Score]],Table35672[Total Weighted ABS Score],0)</f>
        <v>1</v>
      </c>
      <c r="I13">
        <f>IFERROR( ROUND((Table35672[[#This Row],[Quiz-1]]/$M$5)*$L$5 +(Table35672[[#This Row],[Mid-Term]]/$M$7)*$L$7+(Table35672[[#This Row],[Quiz 2]]/$M$6)*$L$6+(Table35672[[#This Row],[End Term]]/$M$8)*$L$8,3), 0)</f>
        <v>0.28299999999999997</v>
      </c>
      <c r="K13" s="3" t="s">
        <v>528</v>
      </c>
    </row>
    <row r="14" spans="1:13" ht="15" thickTop="1">
      <c r="A14">
        <v>11</v>
      </c>
      <c r="B14" t="s">
        <v>348</v>
      </c>
      <c r="C14" t="s">
        <v>21</v>
      </c>
      <c r="D14">
        <f>VLOOKUP(Table35672[[#This Row],[Roll No.]],'ITDS-Raw'!$C$3:$D$161,2,FALSE)</f>
        <v>7.5</v>
      </c>
      <c r="H14">
        <f>_xlfn.RANK.EQ(Table35672[[#This Row],[Total Weighted ABS Score]],Table35672[Total Weighted ABS Score],0)</f>
        <v>77</v>
      </c>
      <c r="I14">
        <f>IFERROR( ROUND((Table35672[[#This Row],[Quiz-1]]/$M$5)*$L$5 +(Table35672[[#This Row],[Mid-Term]]/$M$7)*$L$7+(Table35672[[#This Row],[Quiz 2]]/$M$6)*$L$6+(Table35672[[#This Row],[End Term]]/$M$8)*$L$8,3), 0)</f>
        <v>0.16700000000000001</v>
      </c>
      <c r="K14" s="13" t="s">
        <v>529</v>
      </c>
      <c r="L14" s="13">
        <f>ROUND( _xlfn.STDEV.P(Table35672[Total Weighted ABS Score]), 3)</f>
        <v>6.3E-2</v>
      </c>
    </row>
    <row r="15" spans="1:13">
      <c r="A15">
        <v>12</v>
      </c>
      <c r="B15" t="s">
        <v>349</v>
      </c>
      <c r="C15" t="s">
        <v>23</v>
      </c>
      <c r="D15">
        <f>VLOOKUP(Table35672[[#This Row],[Roll No.]],'ITDS-Raw'!$C$3:$D$161,2,FALSE)</f>
        <v>10</v>
      </c>
      <c r="H15">
        <f>_xlfn.RANK.EQ(Table35672[[#This Row],[Total Weighted ABS Score]],Table35672[Total Weighted ABS Score],0)</f>
        <v>31</v>
      </c>
      <c r="I15">
        <f>IFERROR( ROUND((Table35672[[#This Row],[Quiz-1]]/$M$5)*$L$5 +(Table35672[[#This Row],[Mid-Term]]/$M$7)*$L$7+(Table35672[[#This Row],[Quiz 2]]/$M$6)*$L$6+(Table35672[[#This Row],[End Term]]/$M$8)*$L$8,3), 0)</f>
        <v>0.222</v>
      </c>
      <c r="K15" s="13" t="s">
        <v>530</v>
      </c>
      <c r="L15" s="13">
        <f>ROUND(AVERAGE(Table35672[Total Weighted ABS Score]), 3)</f>
        <v>0.16500000000000001</v>
      </c>
    </row>
    <row r="16" spans="1:13">
      <c r="A16">
        <v>13</v>
      </c>
      <c r="B16" t="s">
        <v>350</v>
      </c>
      <c r="C16" t="s">
        <v>25</v>
      </c>
      <c r="D16">
        <f>VLOOKUP(Table35672[[#This Row],[Roll No.]],'ITDS-Raw'!$C$3:$D$161,2,FALSE)</f>
        <v>10.5</v>
      </c>
      <c r="H16">
        <f>_xlfn.RANK.EQ(Table35672[[#This Row],[Total Weighted ABS Score]],Table35672[Total Weighted ABS Score],0)</f>
        <v>16</v>
      </c>
      <c r="I16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17" spans="1:9">
      <c r="A17">
        <v>14</v>
      </c>
      <c r="B17" t="s">
        <v>351</v>
      </c>
      <c r="C17" t="s">
        <v>27</v>
      </c>
      <c r="D17">
        <f>VLOOKUP(Table35672[[#This Row],[Roll No.]],'ITDS-Raw'!$C$3:$D$161,2,FALSE)</f>
        <v>7</v>
      </c>
      <c r="H17">
        <f>_xlfn.RANK.EQ(Table35672[[#This Row],[Total Weighted ABS Score]],Table35672[Total Weighted ABS Score],0)</f>
        <v>88</v>
      </c>
      <c r="I17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18" spans="1:9">
      <c r="A18">
        <v>15</v>
      </c>
      <c r="B18" t="s">
        <v>352</v>
      </c>
      <c r="C18" t="s">
        <v>29</v>
      </c>
      <c r="D18" t="str">
        <f>VLOOKUP(Table35672[[#This Row],[Roll No.]],'ITDS-Raw'!$C$3:$D$161,2,FALSE)</f>
        <v>Absent</v>
      </c>
      <c r="H18">
        <f>_xlfn.RANK.EQ(Table35672[[#This Row],[Total Weighted ABS Score]],Table35672[Total Weighted ABS Score],0)</f>
        <v>158</v>
      </c>
      <c r="I18">
        <f>IFERROR( ROUND((Table35672[[#This Row],[Quiz-1]]/$M$5)*$L$5 +(Table35672[[#This Row],[Mid-Term]]/$M$7)*$L$7+(Table35672[[#This Row],[Quiz 2]]/$M$6)*$L$6+(Table35672[[#This Row],[End Term]]/$M$8)*$L$8,3), 0)</f>
        <v>0</v>
      </c>
    </row>
    <row r="19" spans="1:9">
      <c r="A19">
        <v>16</v>
      </c>
      <c r="B19" t="s">
        <v>353</v>
      </c>
      <c r="C19" t="s">
        <v>31</v>
      </c>
      <c r="D19">
        <f>VLOOKUP(Table35672[[#This Row],[Roll No.]],'ITDS-Raw'!$C$3:$D$161,2,FALSE)</f>
        <v>6.5</v>
      </c>
      <c r="H19">
        <f>_xlfn.RANK.EQ(Table35672[[#This Row],[Total Weighted ABS Score]],Table35672[Total Weighted ABS Score],0)</f>
        <v>102</v>
      </c>
      <c r="I19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20" spans="1:9">
      <c r="A20">
        <v>17</v>
      </c>
      <c r="B20" t="s">
        <v>354</v>
      </c>
      <c r="C20" t="s">
        <v>33</v>
      </c>
      <c r="D20">
        <f>VLOOKUP(Table35672[[#This Row],[Roll No.]],'ITDS-Raw'!$C$3:$D$161,2,FALSE)</f>
        <v>5.5</v>
      </c>
      <c r="H20">
        <f>_xlfn.RANK.EQ(Table35672[[#This Row],[Total Weighted ABS Score]],Table35672[Total Weighted ABS Score],0)</f>
        <v>121</v>
      </c>
      <c r="I20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21" spans="1:9">
      <c r="A21">
        <v>18</v>
      </c>
      <c r="B21" t="s">
        <v>355</v>
      </c>
      <c r="C21" t="s">
        <v>35</v>
      </c>
      <c r="D21">
        <f>VLOOKUP(Table35672[[#This Row],[Roll No.]],'ITDS-Raw'!$C$3:$D$161,2,FALSE)</f>
        <v>11.5</v>
      </c>
      <c r="H21">
        <f>_xlfn.RANK.EQ(Table35672[[#This Row],[Total Weighted ABS Score]],Table35672[Total Weighted ABS Score],0)</f>
        <v>6</v>
      </c>
      <c r="I21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22" spans="1:9">
      <c r="A22">
        <v>19</v>
      </c>
      <c r="B22" t="s">
        <v>356</v>
      </c>
      <c r="C22" t="s">
        <v>37</v>
      </c>
      <c r="D22">
        <f>VLOOKUP(Table35672[[#This Row],[Roll No.]],'ITDS-Raw'!$C$3:$D$161,2,FALSE)</f>
        <v>9</v>
      </c>
      <c r="H22">
        <f>_xlfn.RANK.EQ(Table35672[[#This Row],[Total Weighted ABS Score]],Table35672[Total Weighted ABS Score],0)</f>
        <v>46</v>
      </c>
      <c r="I22">
        <f>IFERROR( ROUND((Table35672[[#This Row],[Quiz-1]]/$M$5)*$L$5 +(Table35672[[#This Row],[Mid-Term]]/$M$7)*$L$7+(Table35672[[#This Row],[Quiz 2]]/$M$6)*$L$6+(Table35672[[#This Row],[End Term]]/$M$8)*$L$8,3), 0)</f>
        <v>0.2</v>
      </c>
    </row>
    <row r="23" spans="1:9">
      <c r="A23">
        <v>20</v>
      </c>
      <c r="B23" t="s">
        <v>357</v>
      </c>
      <c r="C23" t="s">
        <v>39</v>
      </c>
      <c r="D23">
        <f>VLOOKUP(Table35672[[#This Row],[Roll No.]],'ITDS-Raw'!$C$3:$D$161,2,FALSE)</f>
        <v>9.5</v>
      </c>
      <c r="H23">
        <f>_xlfn.RANK.EQ(Table35672[[#This Row],[Total Weighted ABS Score]],Table35672[Total Weighted ABS Score],0)</f>
        <v>41</v>
      </c>
      <c r="I23">
        <f>IFERROR( ROUND((Table35672[[#This Row],[Quiz-1]]/$M$5)*$L$5 +(Table35672[[#This Row],[Mid-Term]]/$M$7)*$L$7+(Table35672[[#This Row],[Quiz 2]]/$M$6)*$L$6+(Table35672[[#This Row],[End Term]]/$M$8)*$L$8,3), 0)</f>
        <v>0.21099999999999999</v>
      </c>
    </row>
    <row r="24" spans="1:9">
      <c r="A24">
        <v>21</v>
      </c>
      <c r="B24" t="s">
        <v>358</v>
      </c>
      <c r="C24" t="s">
        <v>41</v>
      </c>
      <c r="D24">
        <f>VLOOKUP(Table35672[[#This Row],[Roll No.]],'ITDS-Raw'!$C$3:$D$161,2,FALSE)</f>
        <v>10</v>
      </c>
      <c r="H24">
        <f>_xlfn.RANK.EQ(Table35672[[#This Row],[Total Weighted ABS Score]],Table35672[Total Weighted ABS Score],0)</f>
        <v>31</v>
      </c>
      <c r="I24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25" spans="1:9">
      <c r="A25">
        <v>22</v>
      </c>
      <c r="B25" t="s">
        <v>359</v>
      </c>
      <c r="C25" t="s">
        <v>43</v>
      </c>
      <c r="D25">
        <f>VLOOKUP(Table35672[[#This Row],[Roll No.]],'ITDS-Raw'!$C$3:$D$161,2,FALSE)</f>
        <v>9</v>
      </c>
      <c r="H25">
        <f>_xlfn.RANK.EQ(Table35672[[#This Row],[Total Weighted ABS Score]],Table35672[Total Weighted ABS Score],0)</f>
        <v>46</v>
      </c>
      <c r="I25">
        <f>IFERROR( ROUND((Table35672[[#This Row],[Quiz-1]]/$M$5)*$L$5 +(Table35672[[#This Row],[Mid-Term]]/$M$7)*$L$7+(Table35672[[#This Row],[Quiz 2]]/$M$6)*$L$6+(Table35672[[#This Row],[End Term]]/$M$8)*$L$8,3), 0)</f>
        <v>0.2</v>
      </c>
    </row>
    <row r="26" spans="1:9">
      <c r="A26">
        <v>23</v>
      </c>
      <c r="B26" t="s">
        <v>360</v>
      </c>
      <c r="C26" t="s">
        <v>45</v>
      </c>
      <c r="D26">
        <f>VLOOKUP(Table35672[[#This Row],[Roll No.]],'ITDS-Raw'!$C$3:$D$161,2,FALSE)</f>
        <v>10.25</v>
      </c>
      <c r="H26">
        <f>_xlfn.RANK.EQ(Table35672[[#This Row],[Total Weighted ABS Score]],Table35672[Total Weighted ABS Score],0)</f>
        <v>22</v>
      </c>
      <c r="I26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27" spans="1:9">
      <c r="A27">
        <v>24</v>
      </c>
      <c r="B27" t="s">
        <v>361</v>
      </c>
      <c r="C27" t="s">
        <v>47</v>
      </c>
      <c r="D27">
        <f>VLOOKUP(Table35672[[#This Row],[Roll No.]],'ITDS-Raw'!$C$3:$D$161,2,FALSE)</f>
        <v>8.75</v>
      </c>
      <c r="H27">
        <f>_xlfn.RANK.EQ(Table35672[[#This Row],[Total Weighted ABS Score]],Table35672[Total Weighted ABS Score],0)</f>
        <v>57</v>
      </c>
      <c r="I27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28" spans="1:9">
      <c r="A28">
        <v>25</v>
      </c>
      <c r="B28" t="s">
        <v>362</v>
      </c>
      <c r="C28" t="s">
        <v>49</v>
      </c>
      <c r="D28">
        <f>VLOOKUP(Table35672[[#This Row],[Roll No.]],'ITDS-Raw'!$C$3:$D$161,2,FALSE)</f>
        <v>11.5</v>
      </c>
      <c r="H28">
        <f>_xlfn.RANK.EQ(Table35672[[#This Row],[Total Weighted ABS Score]],Table35672[Total Weighted ABS Score],0)</f>
        <v>6</v>
      </c>
      <c r="I28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29" spans="1:9">
      <c r="A29">
        <v>26</v>
      </c>
      <c r="B29" t="s">
        <v>363</v>
      </c>
      <c r="C29" t="s">
        <v>51</v>
      </c>
      <c r="D29">
        <f>VLOOKUP(Table35672[[#This Row],[Roll No.]],'ITDS-Raw'!$C$3:$D$161,2,FALSE)</f>
        <v>11.25</v>
      </c>
      <c r="H29">
        <f>_xlfn.RANK.EQ(Table35672[[#This Row],[Total Weighted ABS Score]],Table35672[Total Weighted ABS Score],0)</f>
        <v>11</v>
      </c>
      <c r="I29">
        <f>IFERROR( ROUND((Table35672[[#This Row],[Quiz-1]]/$M$5)*$L$5 +(Table35672[[#This Row],[Mid-Term]]/$M$7)*$L$7+(Table35672[[#This Row],[Quiz 2]]/$M$6)*$L$6+(Table35672[[#This Row],[End Term]]/$M$8)*$L$8,3), 0)</f>
        <v>0.25</v>
      </c>
    </row>
    <row r="30" spans="1:9">
      <c r="A30">
        <v>27</v>
      </c>
      <c r="B30" t="s">
        <v>364</v>
      </c>
      <c r="C30" t="s">
        <v>53</v>
      </c>
      <c r="D30">
        <f>VLOOKUP(Table35672[[#This Row],[Roll No.]],'ITDS-Raw'!$C$3:$D$161,2,FALSE)</f>
        <v>6.25</v>
      </c>
      <c r="H30">
        <f>_xlfn.RANK.EQ(Table35672[[#This Row],[Total Weighted ABS Score]],Table35672[Total Weighted ABS Score],0)</f>
        <v>108</v>
      </c>
      <c r="I30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31" spans="1:9">
      <c r="A31">
        <v>28</v>
      </c>
      <c r="B31" t="s">
        <v>365</v>
      </c>
      <c r="C31" t="s">
        <v>55</v>
      </c>
      <c r="D31">
        <f>VLOOKUP(Table35672[[#This Row],[Roll No.]],'ITDS-Raw'!$C$3:$D$161,2,FALSE)</f>
        <v>11.25</v>
      </c>
      <c r="H31">
        <f>_xlfn.RANK.EQ(Table35672[[#This Row],[Total Weighted ABS Score]],Table35672[Total Weighted ABS Score],0)</f>
        <v>11</v>
      </c>
      <c r="I31">
        <f>IFERROR( ROUND((Table35672[[#This Row],[Quiz-1]]/$M$5)*$L$5 +(Table35672[[#This Row],[Mid-Term]]/$M$7)*$L$7+(Table35672[[#This Row],[Quiz 2]]/$M$6)*$L$6+(Table35672[[#This Row],[End Term]]/$M$8)*$L$8,3), 0)</f>
        <v>0.25</v>
      </c>
    </row>
    <row r="32" spans="1:9">
      <c r="A32">
        <v>29</v>
      </c>
      <c r="B32" t="s">
        <v>366</v>
      </c>
      <c r="C32" t="s">
        <v>57</v>
      </c>
      <c r="D32">
        <f>VLOOKUP(Table35672[[#This Row],[Roll No.]],'ITDS-Raw'!$C$3:$D$161,2,FALSE)</f>
        <v>9</v>
      </c>
      <c r="H32">
        <f>_xlfn.RANK.EQ(Table35672[[#This Row],[Total Weighted ABS Score]],Table35672[Total Weighted ABS Score],0)</f>
        <v>46</v>
      </c>
      <c r="I32">
        <f>IFERROR( ROUND((Table35672[[#This Row],[Quiz-1]]/$M$5)*$L$5 +(Table35672[[#This Row],[Mid-Term]]/$M$7)*$L$7+(Table35672[[#This Row],[Quiz 2]]/$M$6)*$L$6+(Table35672[[#This Row],[End Term]]/$M$8)*$L$8,3), 0)</f>
        <v>0.2</v>
      </c>
    </row>
    <row r="33" spans="1:17">
      <c r="A33">
        <v>30</v>
      </c>
      <c r="B33" t="s">
        <v>367</v>
      </c>
      <c r="C33" t="s">
        <v>59</v>
      </c>
      <c r="D33">
        <f>VLOOKUP(Table35672[[#This Row],[Roll No.]],'ITDS-Raw'!$C$3:$D$161,2,FALSE)</f>
        <v>4.5</v>
      </c>
      <c r="H33">
        <f>_xlfn.RANK.EQ(Table35672[[#This Row],[Total Weighted ABS Score]],Table35672[Total Weighted ABS Score],0)</f>
        <v>130</v>
      </c>
      <c r="I33">
        <f>IFERROR( ROUND((Table35672[[#This Row],[Quiz-1]]/$M$5)*$L$5 +(Table35672[[#This Row],[Mid-Term]]/$M$7)*$L$7+(Table35672[[#This Row],[Quiz 2]]/$M$6)*$L$6+(Table35672[[#This Row],[End Term]]/$M$8)*$L$8,3), 0)</f>
        <v>0.1</v>
      </c>
    </row>
    <row r="34" spans="1:17">
      <c r="A34">
        <v>31</v>
      </c>
      <c r="B34" t="s">
        <v>368</v>
      </c>
      <c r="C34" t="s">
        <v>61</v>
      </c>
      <c r="D34">
        <f>VLOOKUP(Table35672[[#This Row],[Roll No.]],'ITDS-Raw'!$C$3:$D$161,2,FALSE)</f>
        <v>6</v>
      </c>
      <c r="H34">
        <f>_xlfn.RANK.EQ(Table35672[[#This Row],[Total Weighted ABS Score]],Table35672[Total Weighted ABS Score],0)</f>
        <v>116</v>
      </c>
      <c r="I34">
        <f>IFERROR( ROUND((Table35672[[#This Row],[Quiz-1]]/$M$5)*$L$5 +(Table35672[[#This Row],[Mid-Term]]/$M$7)*$L$7+(Table35672[[#This Row],[Quiz 2]]/$M$6)*$L$6+(Table35672[[#This Row],[End Term]]/$M$8)*$L$8,3), 0)</f>
        <v>0.13300000000000001</v>
      </c>
    </row>
    <row r="35" spans="1:17" ht="17.5" thickBot="1">
      <c r="A35">
        <v>32</v>
      </c>
      <c r="B35" t="s">
        <v>369</v>
      </c>
      <c r="C35" t="s">
        <v>63</v>
      </c>
      <c r="D35">
        <f>VLOOKUP(Table35672[[#This Row],[Roll No.]],'ITDS-Raw'!$C$3:$D$161,2,FALSE)</f>
        <v>9</v>
      </c>
      <c r="H35">
        <f>_xlfn.RANK.EQ(Table35672[[#This Row],[Total Weighted ABS Score]],Table35672[Total Weighted ABS Score],0)</f>
        <v>46</v>
      </c>
      <c r="I35">
        <f>IFERROR( ROUND((Table35672[[#This Row],[Quiz-1]]/$M$5)*$L$5 +(Table35672[[#This Row],[Mid-Term]]/$M$7)*$L$7+(Table35672[[#This Row],[Quiz 2]]/$M$6)*$L$6+(Table35672[[#This Row],[End Term]]/$M$8)*$L$8,3), 0)</f>
        <v>0.2</v>
      </c>
      <c r="J35" s="25" t="s">
        <v>518</v>
      </c>
      <c r="K35" s="25"/>
      <c r="L35" s="25"/>
      <c r="M35" s="25"/>
      <c r="N35" s="25"/>
      <c r="O35" s="25"/>
      <c r="P35" s="25"/>
      <c r="Q35" s="25"/>
    </row>
    <row r="36" spans="1:17" ht="15" thickTop="1">
      <c r="A36">
        <v>33</v>
      </c>
      <c r="B36" t="s">
        <v>370</v>
      </c>
      <c r="C36" t="s">
        <v>65</v>
      </c>
      <c r="D36">
        <f>VLOOKUP(Table35672[[#This Row],[Roll No.]],'ITDS-Raw'!$C$3:$D$161,2,FALSE)</f>
        <v>3.25</v>
      </c>
      <c r="H36">
        <f>_xlfn.RANK.EQ(Table35672[[#This Row],[Total Weighted ABS Score]],Table35672[Total Weighted ABS Score],0)</f>
        <v>146</v>
      </c>
      <c r="I36">
        <f>IFERROR( ROUND((Table35672[[#This Row],[Quiz-1]]/$M$5)*$L$5 +(Table35672[[#This Row],[Mid-Term]]/$M$7)*$L$7+(Table35672[[#This Row],[Quiz 2]]/$M$6)*$L$6+(Table35672[[#This Row],[End Term]]/$M$8)*$L$8,3), 0)</f>
        <v>7.1999999999999995E-2</v>
      </c>
    </row>
    <row r="37" spans="1:17">
      <c r="A37">
        <v>34</v>
      </c>
      <c r="B37" t="s">
        <v>371</v>
      </c>
      <c r="C37" t="s">
        <v>67</v>
      </c>
      <c r="D37">
        <f>VLOOKUP(Table35672[[#This Row],[Roll No.]],'ITDS-Raw'!$C$3:$D$161,2,FALSE)</f>
        <v>0.5</v>
      </c>
      <c r="H37">
        <f>_xlfn.RANK.EQ(Table35672[[#This Row],[Total Weighted ABS Score]],Table35672[Total Weighted ABS Score],0)</f>
        <v>156</v>
      </c>
      <c r="I37">
        <f>IFERROR( ROUND((Table35672[[#This Row],[Quiz-1]]/$M$5)*$L$5 +(Table35672[[#This Row],[Mid-Term]]/$M$7)*$L$7+(Table35672[[#This Row],[Quiz 2]]/$M$6)*$L$6+(Table35672[[#This Row],[End Term]]/$M$8)*$L$8,3), 0)</f>
        <v>1.0999999999999999E-2</v>
      </c>
    </row>
    <row r="38" spans="1:17">
      <c r="A38">
        <v>35</v>
      </c>
      <c r="B38" t="s">
        <v>372</v>
      </c>
      <c r="C38" t="s">
        <v>69</v>
      </c>
      <c r="D38">
        <f>VLOOKUP(Table35672[[#This Row],[Roll No.]],'ITDS-Raw'!$C$3:$D$161,2,FALSE)</f>
        <v>11.25</v>
      </c>
      <c r="H38">
        <f>_xlfn.RANK.EQ(Table35672[[#This Row],[Total Weighted ABS Score]],Table35672[Total Weighted ABS Score],0)</f>
        <v>11</v>
      </c>
      <c r="I38">
        <f>IFERROR( ROUND((Table35672[[#This Row],[Quiz-1]]/$M$5)*$L$5 +(Table35672[[#This Row],[Mid-Term]]/$M$7)*$L$7+(Table35672[[#This Row],[Quiz 2]]/$M$6)*$L$6+(Table35672[[#This Row],[End Term]]/$M$8)*$L$8,3), 0)</f>
        <v>0.25</v>
      </c>
    </row>
    <row r="39" spans="1:17">
      <c r="A39">
        <v>36</v>
      </c>
      <c r="B39" t="s">
        <v>373</v>
      </c>
      <c r="C39" t="s">
        <v>71</v>
      </c>
      <c r="D39">
        <f>VLOOKUP(Table35672[[#This Row],[Roll No.]],'ITDS-Raw'!$C$3:$D$161,2,FALSE)</f>
        <v>8.75</v>
      </c>
      <c r="H39">
        <f>_xlfn.RANK.EQ(Table35672[[#This Row],[Total Weighted ABS Score]],Table35672[Total Weighted ABS Score],0)</f>
        <v>57</v>
      </c>
      <c r="I39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40" spans="1:17">
      <c r="A40">
        <v>37</v>
      </c>
      <c r="B40" t="s">
        <v>374</v>
      </c>
      <c r="C40" t="s">
        <v>73</v>
      </c>
      <c r="D40">
        <f>VLOOKUP(Table35672[[#This Row],[Roll No.]],'ITDS-Raw'!$C$3:$D$161,2,FALSE)</f>
        <v>9</v>
      </c>
      <c r="H40">
        <f>_xlfn.RANK.EQ(Table35672[[#This Row],[Total Weighted ABS Score]],Table35672[Total Weighted ABS Score],0)</f>
        <v>46</v>
      </c>
      <c r="I40">
        <f>IFERROR( ROUND((Table35672[[#This Row],[Quiz-1]]/$M$5)*$L$5 +(Table35672[[#This Row],[Mid-Term]]/$M$7)*$L$7+(Table35672[[#This Row],[Quiz 2]]/$M$6)*$L$6+(Table35672[[#This Row],[End Term]]/$M$8)*$L$8,3), 0)</f>
        <v>0.2</v>
      </c>
    </row>
    <row r="41" spans="1:17">
      <c r="A41">
        <v>38</v>
      </c>
      <c r="B41" t="s">
        <v>375</v>
      </c>
      <c r="C41" t="s">
        <v>75</v>
      </c>
      <c r="D41">
        <f>VLOOKUP(Table35672[[#This Row],[Roll No.]],'ITDS-Raw'!$C$3:$D$161,2,FALSE)</f>
        <v>3</v>
      </c>
      <c r="H41">
        <f>_xlfn.RANK.EQ(Table35672[[#This Row],[Total Weighted ABS Score]],Table35672[Total Weighted ABS Score],0)</f>
        <v>149</v>
      </c>
      <c r="I41">
        <f>IFERROR( ROUND((Table35672[[#This Row],[Quiz-1]]/$M$5)*$L$5 +(Table35672[[#This Row],[Mid-Term]]/$M$7)*$L$7+(Table35672[[#This Row],[Quiz 2]]/$M$6)*$L$6+(Table35672[[#This Row],[End Term]]/$M$8)*$L$8,3), 0)</f>
        <v>6.7000000000000004E-2</v>
      </c>
    </row>
    <row r="42" spans="1:17">
      <c r="A42">
        <v>39</v>
      </c>
      <c r="B42" t="s">
        <v>376</v>
      </c>
      <c r="C42" t="s">
        <v>77</v>
      </c>
      <c r="D42">
        <f>VLOOKUP(Table35672[[#This Row],[Roll No.]],'ITDS-Raw'!$C$3:$D$161,2,FALSE)</f>
        <v>7.5</v>
      </c>
      <c r="H42">
        <f>_xlfn.RANK.EQ(Table35672[[#This Row],[Total Weighted ABS Score]],Table35672[Total Weighted ABS Score],0)</f>
        <v>77</v>
      </c>
      <c r="I42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43" spans="1:17">
      <c r="A43">
        <v>40</v>
      </c>
      <c r="B43" t="s">
        <v>377</v>
      </c>
      <c r="C43" t="s">
        <v>79</v>
      </c>
      <c r="D43">
        <f>VLOOKUP(Table35672[[#This Row],[Roll No.]],'ITDS-Raw'!$C$3:$D$161,2,FALSE)</f>
        <v>10.25</v>
      </c>
      <c r="H43">
        <f>_xlfn.RANK.EQ(Table35672[[#This Row],[Total Weighted ABS Score]],Table35672[Total Weighted ABS Score],0)</f>
        <v>22</v>
      </c>
      <c r="I43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44" spans="1:17">
      <c r="A44">
        <v>41</v>
      </c>
      <c r="B44" t="s">
        <v>378</v>
      </c>
      <c r="C44" t="s">
        <v>81</v>
      </c>
      <c r="D44">
        <f>VLOOKUP(Table35672[[#This Row],[Roll No.]],'ITDS-Raw'!$C$3:$D$161,2,FALSE)</f>
        <v>4.25</v>
      </c>
      <c r="H44">
        <f>_xlfn.RANK.EQ(Table35672[[#This Row],[Total Weighted ABS Score]],Table35672[Total Weighted ABS Score],0)</f>
        <v>132</v>
      </c>
      <c r="I44">
        <f>IFERROR( ROUND((Table35672[[#This Row],[Quiz-1]]/$M$5)*$L$5 +(Table35672[[#This Row],[Mid-Term]]/$M$7)*$L$7+(Table35672[[#This Row],[Quiz 2]]/$M$6)*$L$6+(Table35672[[#This Row],[End Term]]/$M$8)*$L$8,3), 0)</f>
        <v>9.4E-2</v>
      </c>
    </row>
    <row r="45" spans="1:17">
      <c r="A45">
        <v>42</v>
      </c>
      <c r="B45" t="s">
        <v>379</v>
      </c>
      <c r="C45" t="s">
        <v>83</v>
      </c>
      <c r="D45">
        <f>VLOOKUP(Table35672[[#This Row],[Roll No.]],'ITDS-Raw'!$C$3:$D$161,2,FALSE)</f>
        <v>7.75</v>
      </c>
      <c r="H45">
        <f>_xlfn.RANK.EQ(Table35672[[#This Row],[Total Weighted ABS Score]],Table35672[Total Weighted ABS Score],0)</f>
        <v>73</v>
      </c>
      <c r="I45">
        <f>IFERROR( ROUND((Table35672[[#This Row],[Quiz-1]]/$M$5)*$L$5 +(Table35672[[#This Row],[Mid-Term]]/$M$7)*$L$7+(Table35672[[#This Row],[Quiz 2]]/$M$6)*$L$6+(Table35672[[#This Row],[End Term]]/$M$8)*$L$8,3), 0)</f>
        <v>0.17199999999999999</v>
      </c>
    </row>
    <row r="46" spans="1:17">
      <c r="A46">
        <v>43</v>
      </c>
      <c r="B46" t="s">
        <v>380</v>
      </c>
      <c r="C46" t="s">
        <v>85</v>
      </c>
      <c r="D46">
        <f>VLOOKUP(Table35672[[#This Row],[Roll No.]],'ITDS-Raw'!$C$3:$D$161,2,FALSE)</f>
        <v>10</v>
      </c>
      <c r="H46">
        <f>_xlfn.RANK.EQ(Table35672[[#This Row],[Total Weighted ABS Score]],Table35672[Total Weighted ABS Score],0)</f>
        <v>31</v>
      </c>
      <c r="I46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47" spans="1:17">
      <c r="A47">
        <v>44</v>
      </c>
      <c r="B47" t="s">
        <v>381</v>
      </c>
      <c r="C47" t="s">
        <v>87</v>
      </c>
      <c r="D47">
        <f>VLOOKUP(Table35672[[#This Row],[Roll No.]],'ITDS-Raw'!$C$3:$D$161,2,FALSE)</f>
        <v>8</v>
      </c>
      <c r="H47">
        <f>_xlfn.RANK.EQ(Table35672[[#This Row],[Total Weighted ABS Score]],Table35672[Total Weighted ABS Score],0)</f>
        <v>71</v>
      </c>
      <c r="I47">
        <f>IFERROR( ROUND((Table35672[[#This Row],[Quiz-1]]/$M$5)*$L$5 +(Table35672[[#This Row],[Mid-Term]]/$M$7)*$L$7+(Table35672[[#This Row],[Quiz 2]]/$M$6)*$L$6+(Table35672[[#This Row],[End Term]]/$M$8)*$L$8,3), 0)</f>
        <v>0.17799999999999999</v>
      </c>
    </row>
    <row r="48" spans="1:17">
      <c r="A48">
        <v>45</v>
      </c>
      <c r="B48" t="s">
        <v>382</v>
      </c>
      <c r="C48" t="s">
        <v>89</v>
      </c>
      <c r="D48">
        <f>VLOOKUP(Table35672[[#This Row],[Roll No.]],'ITDS-Raw'!$C$3:$D$161,2,FALSE)</f>
        <v>6.5</v>
      </c>
      <c r="H48">
        <f>_xlfn.RANK.EQ(Table35672[[#This Row],[Total Weighted ABS Score]],Table35672[Total Weighted ABS Score],0)</f>
        <v>102</v>
      </c>
      <c r="I48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49" spans="1:9">
      <c r="A49">
        <v>46</v>
      </c>
      <c r="B49" t="s">
        <v>383</v>
      </c>
      <c r="C49" t="s">
        <v>91</v>
      </c>
      <c r="D49">
        <f>VLOOKUP(Table35672[[#This Row],[Roll No.]],'ITDS-Raw'!$C$3:$D$161,2,FALSE)</f>
        <v>4.5</v>
      </c>
      <c r="H49">
        <f>_xlfn.RANK.EQ(Table35672[[#This Row],[Total Weighted ABS Score]],Table35672[Total Weighted ABS Score],0)</f>
        <v>130</v>
      </c>
      <c r="I49">
        <f>IFERROR( ROUND((Table35672[[#This Row],[Quiz-1]]/$M$5)*$L$5 +(Table35672[[#This Row],[Mid-Term]]/$M$7)*$L$7+(Table35672[[#This Row],[Quiz 2]]/$M$6)*$L$6+(Table35672[[#This Row],[End Term]]/$M$8)*$L$8,3), 0)</f>
        <v>0.1</v>
      </c>
    </row>
    <row r="50" spans="1:9">
      <c r="A50">
        <v>47</v>
      </c>
      <c r="B50" t="s">
        <v>384</v>
      </c>
      <c r="C50" t="s">
        <v>93</v>
      </c>
      <c r="D50">
        <f>VLOOKUP(Table35672[[#This Row],[Roll No.]],'ITDS-Raw'!$C$3:$D$161,2,FALSE)</f>
        <v>6.5</v>
      </c>
      <c r="H50">
        <f>_xlfn.RANK.EQ(Table35672[[#This Row],[Total Weighted ABS Score]],Table35672[Total Weighted ABS Score],0)</f>
        <v>102</v>
      </c>
      <c r="I50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51" spans="1:9">
      <c r="A51">
        <v>48</v>
      </c>
      <c r="B51" t="s">
        <v>385</v>
      </c>
      <c r="C51" t="s">
        <v>95</v>
      </c>
      <c r="D51">
        <f>VLOOKUP(Table35672[[#This Row],[Roll No.]],'ITDS-Raw'!$C$3:$D$161,2,FALSE)</f>
        <v>2.75</v>
      </c>
      <c r="H51">
        <f>_xlfn.RANK.EQ(Table35672[[#This Row],[Total Weighted ABS Score]],Table35672[Total Weighted ABS Score],0)</f>
        <v>151</v>
      </c>
      <c r="I51">
        <f>IFERROR( ROUND((Table35672[[#This Row],[Quiz-1]]/$M$5)*$L$5 +(Table35672[[#This Row],[Mid-Term]]/$M$7)*$L$7+(Table35672[[#This Row],[Quiz 2]]/$M$6)*$L$6+(Table35672[[#This Row],[End Term]]/$M$8)*$L$8,3), 0)</f>
        <v>6.0999999999999999E-2</v>
      </c>
    </row>
    <row r="52" spans="1:9">
      <c r="A52">
        <v>49</v>
      </c>
      <c r="B52" t="s">
        <v>386</v>
      </c>
      <c r="C52" t="s">
        <v>97</v>
      </c>
      <c r="D52">
        <f>VLOOKUP(Table35672[[#This Row],[Roll No.]],'ITDS-Raw'!$C$3:$D$161,2,FALSE)</f>
        <v>11.5</v>
      </c>
      <c r="H52">
        <f>_xlfn.RANK.EQ(Table35672[[#This Row],[Total Weighted ABS Score]],Table35672[Total Weighted ABS Score],0)</f>
        <v>6</v>
      </c>
      <c r="I52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53" spans="1:9">
      <c r="A53">
        <v>50</v>
      </c>
      <c r="B53" t="s">
        <v>387</v>
      </c>
      <c r="C53" t="s">
        <v>99</v>
      </c>
      <c r="D53">
        <f>VLOOKUP(Table35672[[#This Row],[Roll No.]],'ITDS-Raw'!$C$3:$D$161,2,FALSE)</f>
        <v>8.25</v>
      </c>
      <c r="H53">
        <f>_xlfn.RANK.EQ(Table35672[[#This Row],[Total Weighted ABS Score]],Table35672[Total Weighted ABS Score],0)</f>
        <v>66</v>
      </c>
      <c r="I53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54" spans="1:9">
      <c r="A54">
        <v>51</v>
      </c>
      <c r="B54" t="s">
        <v>388</v>
      </c>
      <c r="C54" t="s">
        <v>101</v>
      </c>
      <c r="D54">
        <f>VLOOKUP(Table35672[[#This Row],[Roll No.]],'ITDS-Raw'!$C$3:$D$161,2,FALSE)</f>
        <v>10</v>
      </c>
      <c r="H54">
        <f>_xlfn.RANK.EQ(Table35672[[#This Row],[Total Weighted ABS Score]],Table35672[Total Weighted ABS Score],0)</f>
        <v>31</v>
      </c>
      <c r="I54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55" spans="1:9">
      <c r="A55">
        <v>52</v>
      </c>
      <c r="B55" t="s">
        <v>389</v>
      </c>
      <c r="C55" t="s">
        <v>103</v>
      </c>
      <c r="D55">
        <f>VLOOKUP(Table35672[[#This Row],[Roll No.]],'ITDS-Raw'!$C$3:$D$161,2,FALSE)</f>
        <v>7</v>
      </c>
      <c r="H55">
        <f>_xlfn.RANK.EQ(Table35672[[#This Row],[Total Weighted ABS Score]],Table35672[Total Weighted ABS Score],0)</f>
        <v>88</v>
      </c>
      <c r="I55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56" spans="1:9">
      <c r="A56">
        <v>53</v>
      </c>
      <c r="B56" t="s">
        <v>390</v>
      </c>
      <c r="C56" t="s">
        <v>105</v>
      </c>
      <c r="D56">
        <f>VLOOKUP(Table35672[[#This Row],[Roll No.]],'ITDS-Raw'!$C$3:$D$161,2,FALSE)</f>
        <v>7.5</v>
      </c>
      <c r="H56">
        <f>_xlfn.RANK.EQ(Table35672[[#This Row],[Total Weighted ABS Score]],Table35672[Total Weighted ABS Score],0)</f>
        <v>77</v>
      </c>
      <c r="I56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57" spans="1:9">
      <c r="A57">
        <v>54</v>
      </c>
      <c r="B57" t="s">
        <v>391</v>
      </c>
      <c r="C57" t="s">
        <v>107</v>
      </c>
      <c r="D57">
        <f>VLOOKUP(Table35672[[#This Row],[Roll No.]],'ITDS-Raw'!$C$3:$D$161,2,FALSE)</f>
        <v>10.5</v>
      </c>
      <c r="H57">
        <f>_xlfn.RANK.EQ(Table35672[[#This Row],[Total Weighted ABS Score]],Table35672[Total Weighted ABS Score],0)</f>
        <v>16</v>
      </c>
      <c r="I57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58" spans="1:9">
      <c r="A58">
        <v>55</v>
      </c>
      <c r="B58" t="s">
        <v>392</v>
      </c>
      <c r="C58" t="s">
        <v>109</v>
      </c>
      <c r="D58">
        <f>VLOOKUP(Table35672[[#This Row],[Roll No.]],'ITDS-Raw'!$C$3:$D$161,2,FALSE)</f>
        <v>9.25</v>
      </c>
      <c r="H58">
        <f>_xlfn.RANK.EQ(Table35672[[#This Row],[Total Weighted ABS Score]],Table35672[Total Weighted ABS Score],0)</f>
        <v>42</v>
      </c>
      <c r="I58">
        <f>IFERROR( ROUND((Table35672[[#This Row],[Quiz-1]]/$M$5)*$L$5 +(Table35672[[#This Row],[Mid-Term]]/$M$7)*$L$7+(Table35672[[#This Row],[Quiz 2]]/$M$6)*$L$6+(Table35672[[#This Row],[End Term]]/$M$8)*$L$8,3), 0)</f>
        <v>0.20599999999999999</v>
      </c>
    </row>
    <row r="59" spans="1:9">
      <c r="A59">
        <v>56</v>
      </c>
      <c r="B59" t="s">
        <v>393</v>
      </c>
      <c r="C59" t="s">
        <v>111</v>
      </c>
      <c r="D59">
        <f>VLOOKUP(Table35672[[#This Row],[Roll No.]],'ITDS-Raw'!$C$3:$D$161,2,FALSE)</f>
        <v>6.75</v>
      </c>
      <c r="H59">
        <f>_xlfn.RANK.EQ(Table35672[[#This Row],[Total Weighted ABS Score]],Table35672[Total Weighted ABS Score],0)</f>
        <v>94</v>
      </c>
      <c r="I59">
        <f>IFERROR( ROUND((Table35672[[#This Row],[Quiz-1]]/$M$5)*$L$5 +(Table35672[[#This Row],[Mid-Term]]/$M$7)*$L$7+(Table35672[[#This Row],[Quiz 2]]/$M$6)*$L$6+(Table35672[[#This Row],[End Term]]/$M$8)*$L$8,3), 0)</f>
        <v>0.15</v>
      </c>
    </row>
    <row r="60" spans="1:9">
      <c r="A60">
        <v>57</v>
      </c>
      <c r="B60" t="s">
        <v>394</v>
      </c>
      <c r="C60" t="s">
        <v>113</v>
      </c>
      <c r="D60">
        <f>VLOOKUP(Table35672[[#This Row],[Roll No.]],'ITDS-Raw'!$C$3:$D$161,2,FALSE)</f>
        <v>7.75</v>
      </c>
      <c r="H60">
        <f>_xlfn.RANK.EQ(Table35672[[#This Row],[Total Weighted ABS Score]],Table35672[Total Weighted ABS Score],0)</f>
        <v>73</v>
      </c>
      <c r="I60">
        <f>IFERROR( ROUND((Table35672[[#This Row],[Quiz-1]]/$M$5)*$L$5 +(Table35672[[#This Row],[Mid-Term]]/$M$7)*$L$7+(Table35672[[#This Row],[Quiz 2]]/$M$6)*$L$6+(Table35672[[#This Row],[End Term]]/$M$8)*$L$8,3), 0)</f>
        <v>0.17199999999999999</v>
      </c>
    </row>
    <row r="61" spans="1:9">
      <c r="A61">
        <v>58</v>
      </c>
      <c r="B61" t="s">
        <v>395</v>
      </c>
      <c r="C61" t="s">
        <v>115</v>
      </c>
      <c r="D61">
        <f>VLOOKUP(Table35672[[#This Row],[Roll No.]],'ITDS-Raw'!$C$3:$D$161,2,FALSE)</f>
        <v>5.25</v>
      </c>
      <c r="H61">
        <f>_xlfn.RANK.EQ(Table35672[[#This Row],[Total Weighted ABS Score]],Table35672[Total Weighted ABS Score],0)</f>
        <v>126</v>
      </c>
      <c r="I61">
        <f>IFERROR( ROUND((Table35672[[#This Row],[Quiz-1]]/$M$5)*$L$5 +(Table35672[[#This Row],[Mid-Term]]/$M$7)*$L$7+(Table35672[[#This Row],[Quiz 2]]/$M$6)*$L$6+(Table35672[[#This Row],[End Term]]/$M$8)*$L$8,3), 0)</f>
        <v>0.11700000000000001</v>
      </c>
    </row>
    <row r="62" spans="1:9">
      <c r="A62">
        <v>59</v>
      </c>
      <c r="B62" t="s">
        <v>396</v>
      </c>
      <c r="C62" t="s">
        <v>117</v>
      </c>
      <c r="D62">
        <f>VLOOKUP(Table35672[[#This Row],[Roll No.]],'ITDS-Raw'!$C$3:$D$161,2,FALSE)</f>
        <v>7</v>
      </c>
      <c r="H62">
        <f>_xlfn.RANK.EQ(Table35672[[#This Row],[Total Weighted ABS Score]],Table35672[Total Weighted ABS Score],0)</f>
        <v>88</v>
      </c>
      <c r="I62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63" spans="1:9">
      <c r="A63">
        <v>60</v>
      </c>
      <c r="B63" t="s">
        <v>397</v>
      </c>
      <c r="C63" t="s">
        <v>119</v>
      </c>
      <c r="D63">
        <f>VLOOKUP(Table35672[[#This Row],[Roll No.]],'ITDS-Raw'!$C$3:$D$161,2,FALSE)</f>
        <v>6.75</v>
      </c>
      <c r="H63">
        <f>_xlfn.RANK.EQ(Table35672[[#This Row],[Total Weighted ABS Score]],Table35672[Total Weighted ABS Score],0)</f>
        <v>94</v>
      </c>
      <c r="I63">
        <f>IFERROR( ROUND((Table35672[[#This Row],[Quiz-1]]/$M$5)*$L$5 +(Table35672[[#This Row],[Mid-Term]]/$M$7)*$L$7+(Table35672[[#This Row],[Quiz 2]]/$M$6)*$L$6+(Table35672[[#This Row],[End Term]]/$M$8)*$L$8,3), 0)</f>
        <v>0.15</v>
      </c>
    </row>
    <row r="64" spans="1:9">
      <c r="A64">
        <v>61</v>
      </c>
      <c r="B64" t="s">
        <v>398</v>
      </c>
      <c r="C64" t="s">
        <v>121</v>
      </c>
      <c r="D64">
        <f>VLOOKUP(Table35672[[#This Row],[Roll No.]],'ITDS-Raw'!$C$3:$D$161,2,FALSE)</f>
        <v>11.5</v>
      </c>
      <c r="H64">
        <f>_xlfn.RANK.EQ(Table35672[[#This Row],[Total Weighted ABS Score]],Table35672[Total Weighted ABS Score],0)</f>
        <v>6</v>
      </c>
      <c r="I64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65" spans="1:9">
      <c r="A65">
        <v>62</v>
      </c>
      <c r="B65" t="s">
        <v>402</v>
      </c>
      <c r="C65" t="s">
        <v>123</v>
      </c>
      <c r="D65">
        <f>VLOOKUP(Table35672[[#This Row],[Roll No.]],'ITDS-Raw'!$C$3:$D$161,2,FALSE)</f>
        <v>5.75</v>
      </c>
      <c r="H65">
        <f>_xlfn.RANK.EQ(Table35672[[#This Row],[Total Weighted ABS Score]],Table35672[Total Weighted ABS Score],0)</f>
        <v>120</v>
      </c>
      <c r="I65">
        <f>IFERROR( ROUND((Table35672[[#This Row],[Quiz-1]]/$M$5)*$L$5 +(Table35672[[#This Row],[Mid-Term]]/$M$7)*$L$7+(Table35672[[#This Row],[Quiz 2]]/$M$6)*$L$6+(Table35672[[#This Row],[End Term]]/$M$8)*$L$8,3), 0)</f>
        <v>0.128</v>
      </c>
    </row>
    <row r="66" spans="1:9">
      <c r="A66">
        <v>63</v>
      </c>
      <c r="B66" t="s">
        <v>403</v>
      </c>
      <c r="C66" t="s">
        <v>125</v>
      </c>
      <c r="D66">
        <f>VLOOKUP(Table35672[[#This Row],[Roll No.]],'ITDS-Raw'!$C$3:$D$161,2,FALSE)</f>
        <v>6</v>
      </c>
      <c r="H66">
        <f>_xlfn.RANK.EQ(Table35672[[#This Row],[Total Weighted ABS Score]],Table35672[Total Weighted ABS Score],0)</f>
        <v>116</v>
      </c>
      <c r="I66">
        <f>IFERROR( ROUND((Table35672[[#This Row],[Quiz-1]]/$M$5)*$L$5 +(Table35672[[#This Row],[Mid-Term]]/$M$7)*$L$7+(Table35672[[#This Row],[Quiz 2]]/$M$6)*$L$6+(Table35672[[#This Row],[End Term]]/$M$8)*$L$8,3), 0)</f>
        <v>0.13300000000000001</v>
      </c>
    </row>
    <row r="67" spans="1:9">
      <c r="A67">
        <v>64</v>
      </c>
      <c r="B67" t="s">
        <v>316</v>
      </c>
      <c r="C67" t="s">
        <v>127</v>
      </c>
      <c r="D67">
        <f>VLOOKUP(Table35672[[#This Row],[Roll No.]],'ITDS-Raw'!$C$3:$D$161,2,FALSE)</f>
        <v>10.25</v>
      </c>
      <c r="H67">
        <f>_xlfn.RANK.EQ(Table35672[[#This Row],[Total Weighted ABS Score]],Table35672[Total Weighted ABS Score],0)</f>
        <v>22</v>
      </c>
      <c r="I67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68" spans="1:9">
      <c r="A68">
        <v>65</v>
      </c>
      <c r="B68" t="s">
        <v>404</v>
      </c>
      <c r="C68" t="s">
        <v>129</v>
      </c>
      <c r="D68">
        <f>VLOOKUP(Table35672[[#This Row],[Roll No.]],'ITDS-Raw'!$C$3:$D$161,2,FALSE)</f>
        <v>3.25</v>
      </c>
      <c r="H68">
        <f>_xlfn.RANK.EQ(Table35672[[#This Row],[Total Weighted ABS Score]],Table35672[Total Weighted ABS Score],0)</f>
        <v>146</v>
      </c>
      <c r="I68">
        <f>IFERROR( ROUND((Table35672[[#This Row],[Quiz-1]]/$M$5)*$L$5 +(Table35672[[#This Row],[Mid-Term]]/$M$7)*$L$7+(Table35672[[#This Row],[Quiz 2]]/$M$6)*$L$6+(Table35672[[#This Row],[End Term]]/$M$8)*$L$8,3), 0)</f>
        <v>7.1999999999999995E-2</v>
      </c>
    </row>
    <row r="69" spans="1:9">
      <c r="A69">
        <v>66</v>
      </c>
      <c r="B69" t="s">
        <v>405</v>
      </c>
      <c r="C69" t="s">
        <v>131</v>
      </c>
      <c r="D69">
        <f>VLOOKUP(Table35672[[#This Row],[Roll No.]],'ITDS-Raw'!$C$3:$D$161,2,FALSE)</f>
        <v>7.75</v>
      </c>
      <c r="H69">
        <f>_xlfn.RANK.EQ(Table35672[[#This Row],[Total Weighted ABS Score]],Table35672[Total Weighted ABS Score],0)</f>
        <v>73</v>
      </c>
      <c r="I69">
        <f>IFERROR( ROUND((Table35672[[#This Row],[Quiz-1]]/$M$5)*$L$5 +(Table35672[[#This Row],[Mid-Term]]/$M$7)*$L$7+(Table35672[[#This Row],[Quiz 2]]/$M$6)*$L$6+(Table35672[[#This Row],[End Term]]/$M$8)*$L$8,3), 0)</f>
        <v>0.17199999999999999</v>
      </c>
    </row>
    <row r="70" spans="1:9">
      <c r="A70">
        <v>67</v>
      </c>
      <c r="B70" t="s">
        <v>406</v>
      </c>
      <c r="C70" t="s">
        <v>133</v>
      </c>
      <c r="D70">
        <f>VLOOKUP(Table35672[[#This Row],[Roll No.]],'ITDS-Raw'!$C$3:$D$161,2,FALSE)</f>
        <v>6.25</v>
      </c>
      <c r="H70">
        <f>_xlfn.RANK.EQ(Table35672[[#This Row],[Total Weighted ABS Score]],Table35672[Total Weighted ABS Score],0)</f>
        <v>108</v>
      </c>
      <c r="I70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71" spans="1:9">
      <c r="A71">
        <v>68</v>
      </c>
      <c r="B71" t="s">
        <v>407</v>
      </c>
      <c r="C71" t="s">
        <v>135</v>
      </c>
      <c r="D71">
        <f>VLOOKUP(Table35672[[#This Row],[Roll No.]],'ITDS-Raw'!$C$3:$D$161,2,FALSE)</f>
        <v>4.75</v>
      </c>
      <c r="H71">
        <f>_xlfn.RANK.EQ(Table35672[[#This Row],[Total Weighted ABS Score]],Table35672[Total Weighted ABS Score],0)</f>
        <v>128</v>
      </c>
      <c r="I71">
        <f>IFERROR( ROUND((Table35672[[#This Row],[Quiz-1]]/$M$5)*$L$5 +(Table35672[[#This Row],[Mid-Term]]/$M$7)*$L$7+(Table35672[[#This Row],[Quiz 2]]/$M$6)*$L$6+(Table35672[[#This Row],[End Term]]/$M$8)*$L$8,3), 0)</f>
        <v>0.106</v>
      </c>
    </row>
    <row r="72" spans="1:9">
      <c r="A72">
        <v>69</v>
      </c>
      <c r="B72" t="s">
        <v>408</v>
      </c>
      <c r="C72" t="s">
        <v>137</v>
      </c>
      <c r="D72">
        <f>VLOOKUP(Table35672[[#This Row],[Roll No.]],'ITDS-Raw'!$C$3:$D$161,2,FALSE)</f>
        <v>3.5</v>
      </c>
      <c r="H72">
        <f>_xlfn.RANK.EQ(Table35672[[#This Row],[Total Weighted ABS Score]],Table35672[Total Weighted ABS Score],0)</f>
        <v>141</v>
      </c>
      <c r="I72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73" spans="1:9">
      <c r="A73">
        <v>70</v>
      </c>
      <c r="B73" t="s">
        <v>409</v>
      </c>
      <c r="C73" t="s">
        <v>139</v>
      </c>
      <c r="D73">
        <f>VLOOKUP(Table35672[[#This Row],[Roll No.]],'ITDS-Raw'!$C$3:$D$161,2,FALSE)</f>
        <v>9</v>
      </c>
      <c r="H73">
        <f>_xlfn.RANK.EQ(Table35672[[#This Row],[Total Weighted ABS Score]],Table35672[Total Weighted ABS Score],0)</f>
        <v>46</v>
      </c>
      <c r="I73">
        <f>IFERROR( ROUND((Table35672[[#This Row],[Quiz-1]]/$M$5)*$L$5 +(Table35672[[#This Row],[Mid-Term]]/$M$7)*$L$7+(Table35672[[#This Row],[Quiz 2]]/$M$6)*$L$6+(Table35672[[#This Row],[End Term]]/$M$8)*$L$8,3), 0)</f>
        <v>0.2</v>
      </c>
    </row>
    <row r="74" spans="1:9">
      <c r="A74">
        <v>71</v>
      </c>
      <c r="B74" t="s">
        <v>410</v>
      </c>
      <c r="C74" t="s">
        <v>141</v>
      </c>
      <c r="D74">
        <f>VLOOKUP(Table35672[[#This Row],[Roll No.]],'ITDS-Raw'!$C$3:$D$161,2,FALSE)</f>
        <v>5.5</v>
      </c>
      <c r="H74">
        <f>_xlfn.RANK.EQ(Table35672[[#This Row],[Total Weighted ABS Score]],Table35672[Total Weighted ABS Score],0)</f>
        <v>121</v>
      </c>
      <c r="I74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75" spans="1:9">
      <c r="A75">
        <v>72</v>
      </c>
      <c r="B75" t="s">
        <v>411</v>
      </c>
      <c r="C75" t="s">
        <v>143</v>
      </c>
      <c r="D75">
        <f>VLOOKUP(Table35672[[#This Row],[Roll No.]],'ITDS-Raw'!$C$3:$D$161,2,FALSE)</f>
        <v>6</v>
      </c>
      <c r="H75">
        <f>_xlfn.RANK.EQ(Table35672[[#This Row],[Total Weighted ABS Score]],Table35672[Total Weighted ABS Score],0)</f>
        <v>116</v>
      </c>
      <c r="I75">
        <f>IFERROR( ROUND((Table35672[[#This Row],[Quiz-1]]/$M$5)*$L$5 +(Table35672[[#This Row],[Mid-Term]]/$M$7)*$L$7+(Table35672[[#This Row],[Quiz 2]]/$M$6)*$L$6+(Table35672[[#This Row],[End Term]]/$M$8)*$L$8,3), 0)</f>
        <v>0.13300000000000001</v>
      </c>
    </row>
    <row r="76" spans="1:9">
      <c r="A76">
        <v>73</v>
      </c>
      <c r="B76" t="s">
        <v>412</v>
      </c>
      <c r="C76" t="s">
        <v>145</v>
      </c>
      <c r="D76">
        <f>VLOOKUP(Table35672[[#This Row],[Roll No.]],'ITDS-Raw'!$C$3:$D$161,2,FALSE)</f>
        <v>8.75</v>
      </c>
      <c r="H76">
        <f>_xlfn.RANK.EQ(Table35672[[#This Row],[Total Weighted ABS Score]],Table35672[Total Weighted ABS Score],0)</f>
        <v>57</v>
      </c>
      <c r="I76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77" spans="1:9">
      <c r="A77">
        <v>74</v>
      </c>
      <c r="B77" t="s">
        <v>413</v>
      </c>
      <c r="C77" t="s">
        <v>147</v>
      </c>
      <c r="D77">
        <f>VLOOKUP(Table35672[[#This Row],[Roll No.]],'ITDS-Raw'!$C$3:$D$161,2,FALSE)</f>
        <v>10</v>
      </c>
      <c r="H77">
        <f>_xlfn.RANK.EQ(Table35672[[#This Row],[Total Weighted ABS Score]],Table35672[Total Weighted ABS Score],0)</f>
        <v>31</v>
      </c>
      <c r="I77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78" spans="1:9">
      <c r="A78">
        <v>75</v>
      </c>
      <c r="B78" t="s">
        <v>414</v>
      </c>
      <c r="C78" t="s">
        <v>149</v>
      </c>
      <c r="D78">
        <f>VLOOKUP(Table35672[[#This Row],[Roll No.]],'ITDS-Raw'!$C$3:$D$161,2,FALSE)</f>
        <v>5.5</v>
      </c>
      <c r="H78">
        <f>_xlfn.RANK.EQ(Table35672[[#This Row],[Total Weighted ABS Score]],Table35672[Total Weighted ABS Score],0)</f>
        <v>121</v>
      </c>
      <c r="I78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79" spans="1:9">
      <c r="A79">
        <v>76</v>
      </c>
      <c r="B79" t="s">
        <v>415</v>
      </c>
      <c r="C79" t="s">
        <v>151</v>
      </c>
      <c r="D79">
        <f>VLOOKUP(Table35672[[#This Row],[Roll No.]],'ITDS-Raw'!$C$3:$D$161,2,FALSE)</f>
        <v>2</v>
      </c>
      <c r="H79">
        <f>_xlfn.RANK.EQ(Table35672[[#This Row],[Total Weighted ABS Score]],Table35672[Total Weighted ABS Score],0)</f>
        <v>154</v>
      </c>
      <c r="I79">
        <f>IFERROR( ROUND((Table35672[[#This Row],[Quiz-1]]/$M$5)*$L$5 +(Table35672[[#This Row],[Mid-Term]]/$M$7)*$L$7+(Table35672[[#This Row],[Quiz 2]]/$M$6)*$L$6+(Table35672[[#This Row],[End Term]]/$M$8)*$L$8,3), 0)</f>
        <v>4.3999999999999997E-2</v>
      </c>
    </row>
    <row r="80" spans="1:9">
      <c r="A80">
        <v>77</v>
      </c>
      <c r="B80" t="s">
        <v>416</v>
      </c>
      <c r="C80" t="s">
        <v>153</v>
      </c>
      <c r="D80">
        <f>VLOOKUP(Table35672[[#This Row],[Roll No.]],'ITDS-Raw'!$C$3:$D$161,2,FALSE)</f>
        <v>11.25</v>
      </c>
      <c r="H80">
        <f>_xlfn.RANK.EQ(Table35672[[#This Row],[Total Weighted ABS Score]],Table35672[Total Weighted ABS Score],0)</f>
        <v>11</v>
      </c>
      <c r="I80">
        <f>IFERROR( ROUND((Table35672[[#This Row],[Quiz-1]]/$M$5)*$L$5 +(Table35672[[#This Row],[Mid-Term]]/$M$7)*$L$7+(Table35672[[#This Row],[Quiz 2]]/$M$6)*$L$6+(Table35672[[#This Row],[End Term]]/$M$8)*$L$8,3), 0)</f>
        <v>0.25</v>
      </c>
    </row>
    <row r="81" spans="1:9">
      <c r="A81">
        <v>78</v>
      </c>
      <c r="B81" t="s">
        <v>417</v>
      </c>
      <c r="C81" t="s">
        <v>155</v>
      </c>
      <c r="D81">
        <f>VLOOKUP(Table35672[[#This Row],[Roll No.]],'ITDS-Raw'!$C$3:$D$161,2,FALSE)</f>
        <v>6.25</v>
      </c>
      <c r="H81">
        <f>_xlfn.RANK.EQ(Table35672[[#This Row],[Total Weighted ABS Score]],Table35672[Total Weighted ABS Score],0)</f>
        <v>108</v>
      </c>
      <c r="I81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82" spans="1:9">
      <c r="A82">
        <v>79</v>
      </c>
      <c r="B82" t="s">
        <v>418</v>
      </c>
      <c r="C82" t="s">
        <v>157</v>
      </c>
      <c r="D82">
        <f>VLOOKUP(Table35672[[#This Row],[Roll No.]],'ITDS-Raw'!$C$3:$D$161,2,FALSE)</f>
        <v>5.25</v>
      </c>
      <c r="H82">
        <f>_xlfn.RANK.EQ(Table35672[[#This Row],[Total Weighted ABS Score]],Table35672[Total Weighted ABS Score],0)</f>
        <v>126</v>
      </c>
      <c r="I82">
        <f>IFERROR( ROUND((Table35672[[#This Row],[Quiz-1]]/$M$5)*$L$5 +(Table35672[[#This Row],[Mid-Term]]/$M$7)*$L$7+(Table35672[[#This Row],[Quiz 2]]/$M$6)*$L$6+(Table35672[[#This Row],[End Term]]/$M$8)*$L$8,3), 0)</f>
        <v>0.11700000000000001</v>
      </c>
    </row>
    <row r="83" spans="1:9">
      <c r="A83">
        <v>80</v>
      </c>
      <c r="B83" t="s">
        <v>419</v>
      </c>
      <c r="C83" t="s">
        <v>159</v>
      </c>
      <c r="D83">
        <f>VLOOKUP(Table35672[[#This Row],[Roll No.]],'ITDS-Raw'!$C$3:$D$161,2,FALSE)</f>
        <v>9</v>
      </c>
      <c r="H83">
        <f>_xlfn.RANK.EQ(Table35672[[#This Row],[Total Weighted ABS Score]],Table35672[Total Weighted ABS Score],0)</f>
        <v>46</v>
      </c>
      <c r="I83">
        <f>IFERROR( ROUND((Table35672[[#This Row],[Quiz-1]]/$M$5)*$L$5 +(Table35672[[#This Row],[Mid-Term]]/$M$7)*$L$7+(Table35672[[#This Row],[Quiz 2]]/$M$6)*$L$6+(Table35672[[#This Row],[End Term]]/$M$8)*$L$8,3), 0)</f>
        <v>0.2</v>
      </c>
    </row>
    <row r="84" spans="1:9">
      <c r="B84" t="s">
        <v>425</v>
      </c>
      <c r="C84" t="s">
        <v>174</v>
      </c>
      <c r="D84">
        <f>VLOOKUP(Table35672[[#This Row],[Roll No.]],'ITDS-Raw'!$C$3:$D$161,2,FALSE)</f>
        <v>12.5</v>
      </c>
      <c r="H84">
        <f>_xlfn.RANK.EQ(Table35672[[#This Row],[Total Weighted ABS Score]],Table35672[Total Weighted ABS Score],0)</f>
        <v>2</v>
      </c>
      <c r="I84">
        <f>IFERROR( ROUND((Table35672[[#This Row],[Quiz-1]]/$M$5)*$L$5 +(Table35672[[#This Row],[Mid-Term]]/$M$7)*$L$7+(Table35672[[#This Row],[Quiz 2]]/$M$6)*$L$6+(Table35672[[#This Row],[End Term]]/$M$8)*$L$8,3), 0)</f>
        <v>0.27800000000000002</v>
      </c>
    </row>
    <row r="85" spans="1:9">
      <c r="B85" t="s">
        <v>440</v>
      </c>
      <c r="C85" t="s">
        <v>206</v>
      </c>
      <c r="D85">
        <f>VLOOKUP(Table35672[[#This Row],[Roll No.]],'ITDS-Raw'!$C$3:$D$161,2,FALSE)</f>
        <v>12.5</v>
      </c>
      <c r="H85">
        <f>_xlfn.RANK.EQ(Table35672[[#This Row],[Total Weighted ABS Score]],Table35672[Total Weighted ABS Score],0)</f>
        <v>2</v>
      </c>
      <c r="I85">
        <f>IFERROR( ROUND((Table35672[[#This Row],[Quiz-1]]/$M$5)*$L$5 +(Table35672[[#This Row],[Mid-Term]]/$M$7)*$L$7+(Table35672[[#This Row],[Quiz 2]]/$M$6)*$L$6+(Table35672[[#This Row],[End Term]]/$M$8)*$L$8,3), 0)</f>
        <v>0.27800000000000002</v>
      </c>
    </row>
    <row r="86" spans="1:9">
      <c r="B86" t="s">
        <v>506</v>
      </c>
      <c r="C86" t="s">
        <v>212</v>
      </c>
      <c r="D86">
        <f>VLOOKUP(Table35672[[#This Row],[Roll No.]],'ITDS-Raw'!$C$3:$D$161,2,FALSE)</f>
        <v>12.5</v>
      </c>
      <c r="H86">
        <f>_xlfn.RANK.EQ(Table35672[[#This Row],[Total Weighted ABS Score]],Table35672[Total Weighted ABS Score],0)</f>
        <v>2</v>
      </c>
      <c r="I86">
        <f>IFERROR( ROUND((Table35672[[#This Row],[Quiz-1]]/$M$5)*$L$5 +(Table35672[[#This Row],[Mid-Term]]/$M$7)*$L$7+(Table35672[[#This Row],[Quiz 2]]/$M$6)*$L$6+(Table35672[[#This Row],[End Term]]/$M$8)*$L$8,3), 0)</f>
        <v>0.27800000000000002</v>
      </c>
    </row>
    <row r="87" spans="1:9">
      <c r="B87" t="s">
        <v>482</v>
      </c>
      <c r="C87" t="s">
        <v>303</v>
      </c>
      <c r="D87">
        <f>VLOOKUP(Table35672[[#This Row],[Roll No.]],'ITDS-Raw'!$C$3:$D$161,2,FALSE)</f>
        <v>12.5</v>
      </c>
      <c r="H87">
        <f>_xlfn.RANK.EQ(Table35672[[#This Row],[Total Weighted ABS Score]],Table35672[Total Weighted ABS Score],0)</f>
        <v>2</v>
      </c>
      <c r="I87">
        <f>IFERROR( ROUND((Table35672[[#This Row],[Quiz-1]]/$M$5)*$L$5 +(Table35672[[#This Row],[Mid-Term]]/$M$7)*$L$7+(Table35672[[#This Row],[Quiz 2]]/$M$6)*$L$6+(Table35672[[#This Row],[End Term]]/$M$8)*$L$8,3), 0)</f>
        <v>0.27800000000000002</v>
      </c>
    </row>
    <row r="88" spans="1:9">
      <c r="B88" t="s">
        <v>512</v>
      </c>
      <c r="C88" t="s">
        <v>318</v>
      </c>
      <c r="D88">
        <f>VLOOKUP(Table35672[[#This Row],[Roll No.]],'ITDS-Raw'!$C$3:$D$161,2,FALSE)</f>
        <v>11.5</v>
      </c>
      <c r="H88">
        <f>_xlfn.RANK.EQ(Table35672[[#This Row],[Total Weighted ABS Score]],Table35672[Total Weighted ABS Score],0)</f>
        <v>6</v>
      </c>
      <c r="I88">
        <f>IFERROR( ROUND((Table35672[[#This Row],[Quiz-1]]/$M$5)*$L$5 +(Table35672[[#This Row],[Mid-Term]]/$M$7)*$L$7+(Table35672[[#This Row],[Quiz 2]]/$M$6)*$L$6+(Table35672[[#This Row],[End Term]]/$M$8)*$L$8,3), 0)</f>
        <v>0.25600000000000001</v>
      </c>
    </row>
    <row r="89" spans="1:9">
      <c r="B89" t="s">
        <v>463</v>
      </c>
      <c r="C89" t="s">
        <v>257</v>
      </c>
      <c r="D89">
        <f>VLOOKUP(Table35672[[#This Row],[Roll No.]],'ITDS-Raw'!$C$3:$D$161,2,FALSE)</f>
        <v>11.25</v>
      </c>
      <c r="H89">
        <f>_xlfn.RANK.EQ(Table35672[[#This Row],[Total Weighted ABS Score]],Table35672[Total Weighted ABS Score],0)</f>
        <v>11</v>
      </c>
      <c r="I89">
        <f>IFERROR( ROUND((Table35672[[#This Row],[Quiz-1]]/$M$5)*$L$5 +(Table35672[[#This Row],[Mid-Term]]/$M$7)*$L$7+(Table35672[[#This Row],[Quiz 2]]/$M$6)*$L$6+(Table35672[[#This Row],[End Term]]/$M$8)*$L$8,3), 0)</f>
        <v>0.25</v>
      </c>
    </row>
    <row r="90" spans="1:9">
      <c r="B90" t="s">
        <v>435</v>
      </c>
      <c r="C90" t="s">
        <v>196</v>
      </c>
      <c r="D90">
        <f>VLOOKUP(Table35672[[#This Row],[Roll No.]],'ITDS-Raw'!$C$3:$D$161,2,FALSE)</f>
        <v>10.5</v>
      </c>
      <c r="H90">
        <f>_xlfn.RANK.EQ(Table35672[[#This Row],[Total Weighted ABS Score]],Table35672[Total Weighted ABS Score],0)</f>
        <v>16</v>
      </c>
      <c r="I90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91" spans="1:9">
      <c r="B91" t="s">
        <v>455</v>
      </c>
      <c r="C91" t="s">
        <v>239</v>
      </c>
      <c r="D91">
        <f>VLOOKUP(Table35672[[#This Row],[Roll No.]],'ITDS-Raw'!$C$3:$D$161,2,FALSE)</f>
        <v>10.5</v>
      </c>
      <c r="H91">
        <f>_xlfn.RANK.EQ(Table35672[[#This Row],[Total Weighted ABS Score]],Table35672[Total Weighted ABS Score],0)</f>
        <v>16</v>
      </c>
      <c r="I91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92" spans="1:9">
      <c r="B92" t="s">
        <v>471</v>
      </c>
      <c r="C92" t="s">
        <v>279</v>
      </c>
      <c r="D92">
        <f>VLOOKUP(Table35672[[#This Row],[Roll No.]],'ITDS-Raw'!$C$3:$D$161,2,FALSE)</f>
        <v>10.5</v>
      </c>
      <c r="H92">
        <f>_xlfn.RANK.EQ(Table35672[[#This Row],[Total Weighted ABS Score]],Table35672[Total Weighted ABS Score],0)</f>
        <v>16</v>
      </c>
      <c r="I92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93" spans="1:9">
      <c r="B93" t="s">
        <v>492</v>
      </c>
      <c r="C93" t="s">
        <v>326</v>
      </c>
      <c r="D93">
        <f>VLOOKUP(Table35672[[#This Row],[Roll No.]],'ITDS-Raw'!$C$3:$D$161,2,FALSE)</f>
        <v>10.5</v>
      </c>
      <c r="H93">
        <f>_xlfn.RANK.EQ(Table35672[[#This Row],[Total Weighted ABS Score]],Table35672[Total Weighted ABS Score],0)</f>
        <v>16</v>
      </c>
      <c r="I93">
        <f>IFERROR( ROUND((Table35672[[#This Row],[Quiz-1]]/$M$5)*$L$5 +(Table35672[[#This Row],[Mid-Term]]/$M$7)*$L$7+(Table35672[[#This Row],[Quiz 2]]/$M$6)*$L$6+(Table35672[[#This Row],[End Term]]/$M$8)*$L$8,3), 0)</f>
        <v>0.23300000000000001</v>
      </c>
    </row>
    <row r="94" spans="1:9">
      <c r="B94" t="s">
        <v>501</v>
      </c>
      <c r="C94" t="s">
        <v>168</v>
      </c>
      <c r="D94">
        <f>VLOOKUP(Table35672[[#This Row],[Roll No.]],'ITDS-Raw'!$C$3:$D$161,2,FALSE)</f>
        <v>10.25</v>
      </c>
      <c r="H94">
        <f>_xlfn.RANK.EQ(Table35672[[#This Row],[Total Weighted ABS Score]],Table35672[Total Weighted ABS Score],0)</f>
        <v>22</v>
      </c>
      <c r="I94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5" spans="1:9">
      <c r="B95" t="s">
        <v>441</v>
      </c>
      <c r="C95" t="s">
        <v>208</v>
      </c>
      <c r="D95">
        <f>VLOOKUP(Table35672[[#This Row],[Roll No.]],'ITDS-Raw'!$C$3:$D$161,2,FALSE)</f>
        <v>10.25</v>
      </c>
      <c r="H95">
        <f>_xlfn.RANK.EQ(Table35672[[#This Row],[Total Weighted ABS Score]],Table35672[Total Weighted ABS Score],0)</f>
        <v>22</v>
      </c>
      <c r="I95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6" spans="1:9">
      <c r="B96" t="s">
        <v>459</v>
      </c>
      <c r="C96" t="s">
        <v>249</v>
      </c>
      <c r="D96">
        <f>VLOOKUP(Table35672[[#This Row],[Roll No.]],'ITDS-Raw'!$C$3:$D$161,2,FALSE)</f>
        <v>10.25</v>
      </c>
      <c r="H96">
        <f>_xlfn.RANK.EQ(Table35672[[#This Row],[Total Weighted ABS Score]],Table35672[Total Weighted ABS Score],0)</f>
        <v>22</v>
      </c>
      <c r="I96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7" spans="2:9">
      <c r="B97" t="s">
        <v>468</v>
      </c>
      <c r="C97" t="s">
        <v>269</v>
      </c>
      <c r="D97">
        <f>VLOOKUP(Table35672[[#This Row],[Roll No.]],'ITDS-Raw'!$C$3:$D$161,2,FALSE)</f>
        <v>10.25</v>
      </c>
      <c r="H97">
        <f>_xlfn.RANK.EQ(Table35672[[#This Row],[Total Weighted ABS Score]],Table35672[Total Weighted ABS Score],0)</f>
        <v>22</v>
      </c>
      <c r="I97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8" spans="2:9">
      <c r="B98" t="s">
        <v>511</v>
      </c>
      <c r="C98" t="s">
        <v>301</v>
      </c>
      <c r="D98">
        <f>VLOOKUP(Table35672[[#This Row],[Roll No.]],'ITDS-Raw'!$C$3:$D$161,2,FALSE)</f>
        <v>10.25</v>
      </c>
      <c r="H98">
        <f>_xlfn.RANK.EQ(Table35672[[#This Row],[Total Weighted ABS Score]],Table35672[Total Weighted ABS Score],0)</f>
        <v>22</v>
      </c>
      <c r="I98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99" spans="2:9">
      <c r="B99" t="s">
        <v>495</v>
      </c>
      <c r="C99" t="s">
        <v>245</v>
      </c>
      <c r="D99">
        <f>VLOOKUP(Table35672[[#This Row],[Roll No.]],'ITDS-Raw'!$C$3:$D$161,2,FALSE)</f>
        <v>10.25</v>
      </c>
      <c r="H99">
        <f>_xlfn.RANK.EQ(Table35672[[#This Row],[Total Weighted ABS Score]],Table35672[Total Weighted ABS Score],0)</f>
        <v>22</v>
      </c>
      <c r="I99">
        <f>IFERROR( ROUND((Table35672[[#This Row],[Quiz-1]]/$M$5)*$L$5 +(Table35672[[#This Row],[Mid-Term]]/$M$7)*$L$7+(Table35672[[#This Row],[Quiz 2]]/$M$6)*$L$6+(Table35672[[#This Row],[End Term]]/$M$8)*$L$8,3), 0)</f>
        <v>0.22800000000000001</v>
      </c>
    </row>
    <row r="100" spans="2:9">
      <c r="B100" t="s">
        <v>433</v>
      </c>
      <c r="C100" t="s">
        <v>192</v>
      </c>
      <c r="D100">
        <f>VLOOKUP(Table35672[[#This Row],[Roll No.]],'ITDS-Raw'!$C$3:$D$161,2,FALSE)</f>
        <v>10</v>
      </c>
      <c r="H100">
        <f>_xlfn.RANK.EQ(Table35672[[#This Row],[Total Weighted ABS Score]],Table35672[Total Weighted ABS Score],0)</f>
        <v>31</v>
      </c>
      <c r="I100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101" spans="2:9">
      <c r="B101" t="s">
        <v>437</v>
      </c>
      <c r="C101" t="s">
        <v>200</v>
      </c>
      <c r="D101">
        <f>VLOOKUP(Table35672[[#This Row],[Roll No.]],'ITDS-Raw'!$C$3:$D$161,2,FALSE)</f>
        <v>10</v>
      </c>
      <c r="H101">
        <f>_xlfn.RANK.EQ(Table35672[[#This Row],[Total Weighted ABS Score]],Table35672[Total Weighted ABS Score],0)</f>
        <v>31</v>
      </c>
      <c r="I101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102" spans="2:9">
      <c r="B102" t="s">
        <v>448</v>
      </c>
      <c r="C102" t="s">
        <v>225</v>
      </c>
      <c r="D102">
        <f>VLOOKUP(Table35672[[#This Row],[Roll No.]],'ITDS-Raw'!$C$3:$D$161,2,FALSE)</f>
        <v>10</v>
      </c>
      <c r="H102">
        <f>_xlfn.RANK.EQ(Table35672[[#This Row],[Total Weighted ABS Score]],Table35672[Total Weighted ABS Score],0)</f>
        <v>31</v>
      </c>
      <c r="I102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103" spans="2:9">
      <c r="B103" t="s">
        <v>469</v>
      </c>
      <c r="C103" t="s">
        <v>273</v>
      </c>
      <c r="D103">
        <f>VLOOKUP(Table35672[[#This Row],[Roll No.]],'ITDS-Raw'!$C$3:$D$161,2,FALSE)</f>
        <v>10</v>
      </c>
      <c r="H103">
        <f>_xlfn.RANK.EQ(Table35672[[#This Row],[Total Weighted ABS Score]],Table35672[Total Weighted ABS Score],0)</f>
        <v>31</v>
      </c>
      <c r="I103">
        <f>IFERROR( ROUND((Table35672[[#This Row],[Quiz-1]]/$M$5)*$L$5 +(Table35672[[#This Row],[Mid-Term]]/$M$7)*$L$7+(Table35672[[#This Row],[Quiz 2]]/$M$6)*$L$6+(Table35672[[#This Row],[End Term]]/$M$8)*$L$8,3), 0)</f>
        <v>0.222</v>
      </c>
    </row>
    <row r="104" spans="2:9">
      <c r="B104" t="s">
        <v>428</v>
      </c>
      <c r="C104" t="s">
        <v>182</v>
      </c>
      <c r="D104">
        <f>VLOOKUP(Table35672[[#This Row],[Roll No.]],'ITDS-Raw'!$C$3:$D$161,2,FALSE)</f>
        <v>9.25</v>
      </c>
      <c r="H104">
        <f>_xlfn.RANK.EQ(Table35672[[#This Row],[Total Weighted ABS Score]],Table35672[Total Weighted ABS Score],0)</f>
        <v>42</v>
      </c>
      <c r="I104">
        <f>IFERROR( ROUND((Table35672[[#This Row],[Quiz-1]]/$M$5)*$L$5 +(Table35672[[#This Row],[Mid-Term]]/$M$7)*$L$7+(Table35672[[#This Row],[Quiz 2]]/$M$6)*$L$6+(Table35672[[#This Row],[End Term]]/$M$8)*$L$8,3), 0)</f>
        <v>0.20599999999999999</v>
      </c>
    </row>
    <row r="105" spans="2:9">
      <c r="B105" t="s">
        <v>453</v>
      </c>
      <c r="C105" t="s">
        <v>235</v>
      </c>
      <c r="D105">
        <f>VLOOKUP(Table35672[[#This Row],[Roll No.]],'ITDS-Raw'!$C$3:$D$161,2,FALSE)</f>
        <v>9.25</v>
      </c>
      <c r="H105">
        <f>_xlfn.RANK.EQ(Table35672[[#This Row],[Total Weighted ABS Score]],Table35672[Total Weighted ABS Score],0)</f>
        <v>42</v>
      </c>
      <c r="I105">
        <f>IFERROR( ROUND((Table35672[[#This Row],[Quiz-1]]/$M$5)*$L$5 +(Table35672[[#This Row],[Mid-Term]]/$M$7)*$L$7+(Table35672[[#This Row],[Quiz 2]]/$M$6)*$L$6+(Table35672[[#This Row],[End Term]]/$M$8)*$L$8,3), 0)</f>
        <v>0.20599999999999999</v>
      </c>
    </row>
    <row r="106" spans="2:9">
      <c r="B106" t="s">
        <v>429</v>
      </c>
      <c r="C106" t="s">
        <v>184</v>
      </c>
      <c r="D106">
        <f>VLOOKUP(Table35672[[#This Row],[Roll No.]],'ITDS-Raw'!$C$3:$D$161,2,FALSE)</f>
        <v>9</v>
      </c>
      <c r="H106">
        <f>_xlfn.RANK.EQ(Table35672[[#This Row],[Total Weighted ABS Score]],Table35672[Total Weighted ABS Score],0)</f>
        <v>46</v>
      </c>
      <c r="I106">
        <f>IFERROR( ROUND((Table35672[[#This Row],[Quiz-1]]/$M$5)*$L$5 +(Table35672[[#This Row],[Mid-Term]]/$M$7)*$L$7+(Table35672[[#This Row],[Quiz 2]]/$M$6)*$L$6+(Table35672[[#This Row],[End Term]]/$M$8)*$L$8,3), 0)</f>
        <v>0.2</v>
      </c>
    </row>
    <row r="107" spans="2:9">
      <c r="B107" t="s">
        <v>461</v>
      </c>
      <c r="C107" t="s">
        <v>253</v>
      </c>
      <c r="D107">
        <f>VLOOKUP(Table35672[[#This Row],[Roll No.]],'ITDS-Raw'!$C$3:$D$161,2,FALSE)</f>
        <v>9</v>
      </c>
      <c r="H107">
        <f>_xlfn.RANK.EQ(Table35672[[#This Row],[Total Weighted ABS Score]],Table35672[Total Weighted ABS Score],0)</f>
        <v>46</v>
      </c>
      <c r="I107">
        <f>IFERROR( ROUND((Table35672[[#This Row],[Quiz-1]]/$M$5)*$L$5 +(Table35672[[#This Row],[Mid-Term]]/$M$7)*$L$7+(Table35672[[#This Row],[Quiz 2]]/$M$6)*$L$6+(Table35672[[#This Row],[End Term]]/$M$8)*$L$8,3), 0)</f>
        <v>0.2</v>
      </c>
    </row>
    <row r="108" spans="2:9">
      <c r="B108" t="s">
        <v>485</v>
      </c>
      <c r="C108" t="s">
        <v>311</v>
      </c>
      <c r="D108">
        <f>VLOOKUP(Table35672[[#This Row],[Roll No.]],'ITDS-Raw'!$C$3:$D$161,2,FALSE)</f>
        <v>9</v>
      </c>
      <c r="H108">
        <f>_xlfn.RANK.EQ(Table35672[[#This Row],[Total Weighted ABS Score]],Table35672[Total Weighted ABS Score],0)</f>
        <v>46</v>
      </c>
      <c r="I108">
        <f>IFERROR( ROUND((Table35672[[#This Row],[Quiz-1]]/$M$5)*$L$5 +(Table35672[[#This Row],[Mid-Term]]/$M$7)*$L$7+(Table35672[[#This Row],[Quiz 2]]/$M$6)*$L$6+(Table35672[[#This Row],[End Term]]/$M$8)*$L$8,3), 0)</f>
        <v>0.2</v>
      </c>
    </row>
    <row r="109" spans="2:9">
      <c r="B109" t="s">
        <v>498</v>
      </c>
      <c r="C109" t="s">
        <v>271</v>
      </c>
      <c r="D109">
        <f>VLOOKUP(Table35672[[#This Row],[Roll No.]],'ITDS-Raw'!$C$3:$D$161,2,FALSE)</f>
        <v>9</v>
      </c>
      <c r="H109">
        <f>_xlfn.RANK.EQ(Table35672[[#This Row],[Total Weighted ABS Score]],Table35672[Total Weighted ABS Score],0)</f>
        <v>46</v>
      </c>
      <c r="I109">
        <f>IFERROR( ROUND((Table35672[[#This Row],[Quiz-1]]/$M$5)*$L$5 +(Table35672[[#This Row],[Mid-Term]]/$M$7)*$L$7+(Table35672[[#This Row],[Quiz 2]]/$M$6)*$L$6+(Table35672[[#This Row],[End Term]]/$M$8)*$L$8,3), 0)</f>
        <v>0.2</v>
      </c>
    </row>
    <row r="110" spans="2:9">
      <c r="B110" t="s">
        <v>444</v>
      </c>
      <c r="C110" t="s">
        <v>214</v>
      </c>
      <c r="D110">
        <f>VLOOKUP(Table35672[[#This Row],[Roll No.]],'ITDS-Raw'!$C$3:$D$161,2,FALSE)</f>
        <v>8.75</v>
      </c>
      <c r="H110">
        <f>_xlfn.RANK.EQ(Table35672[[#This Row],[Total Weighted ABS Score]],Table35672[Total Weighted ABS Score],0)</f>
        <v>57</v>
      </c>
      <c r="I110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1" spans="2:9">
      <c r="B111" t="s">
        <v>447</v>
      </c>
      <c r="C111" t="s">
        <v>223</v>
      </c>
      <c r="D111">
        <f>VLOOKUP(Table35672[[#This Row],[Roll No.]],'ITDS-Raw'!$C$3:$D$161,2,FALSE)</f>
        <v>8.75</v>
      </c>
      <c r="H111">
        <f>_xlfn.RANK.EQ(Table35672[[#This Row],[Total Weighted ABS Score]],Table35672[Total Weighted ABS Score],0)</f>
        <v>57</v>
      </c>
      <c r="I111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2" spans="2:9">
      <c r="B112" t="s">
        <v>450</v>
      </c>
      <c r="C112" t="s">
        <v>229</v>
      </c>
      <c r="D112">
        <f>VLOOKUP(Table35672[[#This Row],[Roll No.]],'ITDS-Raw'!$C$3:$D$161,2,FALSE)</f>
        <v>8.75</v>
      </c>
      <c r="H112">
        <f>_xlfn.RANK.EQ(Table35672[[#This Row],[Total Weighted ABS Score]],Table35672[Total Weighted ABS Score],0)</f>
        <v>57</v>
      </c>
      <c r="I112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3" spans="2:9">
      <c r="B113" t="s">
        <v>462</v>
      </c>
      <c r="C113" t="s">
        <v>255</v>
      </c>
      <c r="D113">
        <f>VLOOKUP(Table35672[[#This Row],[Roll No.]],'ITDS-Raw'!$C$3:$D$161,2,FALSE)</f>
        <v>8.75</v>
      </c>
      <c r="H113">
        <f>_xlfn.RANK.EQ(Table35672[[#This Row],[Total Weighted ABS Score]],Table35672[Total Weighted ABS Score],0)</f>
        <v>57</v>
      </c>
      <c r="I113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4" spans="2:9">
      <c r="B114" t="s">
        <v>489</v>
      </c>
      <c r="C114" t="s">
        <v>320</v>
      </c>
      <c r="D114">
        <f>VLOOKUP(Table35672[[#This Row],[Roll No.]],'ITDS-Raw'!$C$3:$D$161,2,FALSE)</f>
        <v>8.75</v>
      </c>
      <c r="H114">
        <f>_xlfn.RANK.EQ(Table35672[[#This Row],[Total Weighted ABS Score]],Table35672[Total Weighted ABS Score],0)</f>
        <v>57</v>
      </c>
      <c r="I114">
        <f>IFERROR( ROUND((Table35672[[#This Row],[Quiz-1]]/$M$5)*$L$5 +(Table35672[[#This Row],[Mid-Term]]/$M$7)*$L$7+(Table35672[[#This Row],[Quiz 2]]/$M$6)*$L$6+(Table35672[[#This Row],[End Term]]/$M$8)*$L$8,3), 0)</f>
        <v>0.19400000000000001</v>
      </c>
    </row>
    <row r="115" spans="2:9">
      <c r="B115" t="s">
        <v>424</v>
      </c>
      <c r="C115" t="s">
        <v>172</v>
      </c>
      <c r="D115">
        <f>VLOOKUP(Table35672[[#This Row],[Roll No.]],'ITDS-Raw'!$C$3:$D$161,2,FALSE)</f>
        <v>8.25</v>
      </c>
      <c r="H115">
        <f>_xlfn.RANK.EQ(Table35672[[#This Row],[Total Weighted ABS Score]],Table35672[Total Weighted ABS Score],0)</f>
        <v>66</v>
      </c>
      <c r="I115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116" spans="2:9">
      <c r="B116" t="s">
        <v>431</v>
      </c>
      <c r="C116" t="s">
        <v>188</v>
      </c>
      <c r="D116">
        <f>VLOOKUP(Table35672[[#This Row],[Roll No.]],'ITDS-Raw'!$C$3:$D$161,2,FALSE)</f>
        <v>8.25</v>
      </c>
      <c r="H116">
        <f>_xlfn.RANK.EQ(Table35672[[#This Row],[Total Weighted ABS Score]],Table35672[Total Weighted ABS Score],0)</f>
        <v>66</v>
      </c>
      <c r="I116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117" spans="2:9">
      <c r="B117" t="s">
        <v>458</v>
      </c>
      <c r="C117" t="s">
        <v>247</v>
      </c>
      <c r="D117">
        <f>VLOOKUP(Table35672[[#This Row],[Roll No.]],'ITDS-Raw'!$C$3:$D$161,2,FALSE)</f>
        <v>8.25</v>
      </c>
      <c r="H117">
        <f>_xlfn.RANK.EQ(Table35672[[#This Row],[Total Weighted ABS Score]],Table35672[Total Weighted ABS Score],0)</f>
        <v>66</v>
      </c>
      <c r="I117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118" spans="2:9">
      <c r="B118" t="s">
        <v>510</v>
      </c>
      <c r="C118" t="s">
        <v>293</v>
      </c>
      <c r="D118">
        <f>VLOOKUP(Table35672[[#This Row],[Roll No.]],'ITDS-Raw'!$C$3:$D$161,2,FALSE)</f>
        <v>8.25</v>
      </c>
      <c r="H118">
        <f>_xlfn.RANK.EQ(Table35672[[#This Row],[Total Weighted ABS Score]],Table35672[Total Weighted ABS Score],0)</f>
        <v>66</v>
      </c>
      <c r="I118">
        <f>IFERROR( ROUND((Table35672[[#This Row],[Quiz-1]]/$M$5)*$L$5 +(Table35672[[#This Row],[Mid-Term]]/$M$7)*$L$7+(Table35672[[#This Row],[Quiz 2]]/$M$6)*$L$6+(Table35672[[#This Row],[End Term]]/$M$8)*$L$8,3), 0)</f>
        <v>0.183</v>
      </c>
    </row>
    <row r="119" spans="2:9">
      <c r="B119" t="s">
        <v>467</v>
      </c>
      <c r="C119" t="s">
        <v>267</v>
      </c>
      <c r="D119">
        <f>VLOOKUP(Table35672[[#This Row],[Roll No.]],'ITDS-Raw'!$C$3:$D$161,2,FALSE)</f>
        <v>8</v>
      </c>
      <c r="H119">
        <f>_xlfn.RANK.EQ(Table35672[[#This Row],[Total Weighted ABS Score]],Table35672[Total Weighted ABS Score],0)</f>
        <v>71</v>
      </c>
      <c r="I119">
        <f>IFERROR( ROUND((Table35672[[#This Row],[Quiz-1]]/$M$5)*$L$5 +(Table35672[[#This Row],[Mid-Term]]/$M$7)*$L$7+(Table35672[[#This Row],[Quiz 2]]/$M$6)*$L$6+(Table35672[[#This Row],[End Term]]/$M$8)*$L$8,3), 0)</f>
        <v>0.17799999999999999</v>
      </c>
    </row>
    <row r="120" spans="2:9">
      <c r="B120" t="s">
        <v>490</v>
      </c>
      <c r="C120" t="s">
        <v>322</v>
      </c>
      <c r="D120">
        <f>VLOOKUP(Table35672[[#This Row],[Roll No.]],'ITDS-Raw'!$C$3:$D$161,2,FALSE)</f>
        <v>7.75</v>
      </c>
      <c r="H120">
        <f>_xlfn.RANK.EQ(Table35672[[#This Row],[Total Weighted ABS Score]],Table35672[Total Weighted ABS Score],0)</f>
        <v>73</v>
      </c>
      <c r="I120">
        <f>IFERROR( ROUND((Table35672[[#This Row],[Quiz-1]]/$M$5)*$L$5 +(Table35672[[#This Row],[Mid-Term]]/$M$7)*$L$7+(Table35672[[#This Row],[Quiz 2]]/$M$6)*$L$6+(Table35672[[#This Row],[End Term]]/$M$8)*$L$8,3), 0)</f>
        <v>0.17199999999999999</v>
      </c>
    </row>
    <row r="121" spans="2:9">
      <c r="B121" t="s">
        <v>445</v>
      </c>
      <c r="C121" t="s">
        <v>217</v>
      </c>
      <c r="D121">
        <f>VLOOKUP(Table35672[[#This Row],[Roll No.]],'ITDS-Raw'!$C$3:$D$161,2,FALSE)</f>
        <v>7.5</v>
      </c>
      <c r="H121">
        <f>_xlfn.RANK.EQ(Table35672[[#This Row],[Total Weighted ABS Score]],Table35672[Total Weighted ABS Score],0)</f>
        <v>77</v>
      </c>
      <c r="I121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2" spans="2:9">
      <c r="B122" t="s">
        <v>449</v>
      </c>
      <c r="C122" t="s">
        <v>227</v>
      </c>
      <c r="D122">
        <f>VLOOKUP(Table35672[[#This Row],[Roll No.]],'ITDS-Raw'!$C$3:$D$161,2,FALSE)</f>
        <v>7.5</v>
      </c>
      <c r="H122">
        <f>_xlfn.RANK.EQ(Table35672[[#This Row],[Total Weighted ABS Score]],Table35672[Total Weighted ABS Score],0)</f>
        <v>77</v>
      </c>
      <c r="I122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3" spans="2:9">
      <c r="B123" t="s">
        <v>465</v>
      </c>
      <c r="C123" t="s">
        <v>263</v>
      </c>
      <c r="D123">
        <f>VLOOKUP(Table35672[[#This Row],[Roll No.]],'ITDS-Raw'!$C$3:$D$161,2,FALSE)</f>
        <v>7.5</v>
      </c>
      <c r="H123">
        <f>_xlfn.RANK.EQ(Table35672[[#This Row],[Total Weighted ABS Score]],Table35672[Total Weighted ABS Score],0)</f>
        <v>77</v>
      </c>
      <c r="I123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4" spans="2:9">
      <c r="B124" t="s">
        <v>473</v>
      </c>
      <c r="C124" t="s">
        <v>283</v>
      </c>
      <c r="D124">
        <f>VLOOKUP(Table35672[[#This Row],[Roll No.]],'ITDS-Raw'!$C$3:$D$161,2,FALSE)</f>
        <v>7.5</v>
      </c>
      <c r="H124">
        <f>_xlfn.RANK.EQ(Table35672[[#This Row],[Total Weighted ABS Score]],Table35672[Total Weighted ABS Score],0)</f>
        <v>77</v>
      </c>
      <c r="I124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5" spans="2:9">
      <c r="B125" t="s">
        <v>478</v>
      </c>
      <c r="C125" t="s">
        <v>295</v>
      </c>
      <c r="D125">
        <f>VLOOKUP(Table35672[[#This Row],[Roll No.]],'ITDS-Raw'!$C$3:$D$161,2,FALSE)</f>
        <v>7.5</v>
      </c>
      <c r="H125">
        <f>_xlfn.RANK.EQ(Table35672[[#This Row],[Total Weighted ABS Score]],Table35672[Total Weighted ABS Score],0)</f>
        <v>77</v>
      </c>
      <c r="I125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6" spans="2:9">
      <c r="B126" t="s">
        <v>484</v>
      </c>
      <c r="C126" t="s">
        <v>309</v>
      </c>
      <c r="D126">
        <f>VLOOKUP(Table35672[[#This Row],[Roll No.]],'ITDS-Raw'!$C$3:$D$161,2,FALSE)</f>
        <v>7.5</v>
      </c>
      <c r="H126">
        <f>_xlfn.RANK.EQ(Table35672[[#This Row],[Total Weighted ABS Score]],Table35672[Total Weighted ABS Score],0)</f>
        <v>77</v>
      </c>
      <c r="I126">
        <f>IFERROR( ROUND((Table35672[[#This Row],[Quiz-1]]/$M$5)*$L$5 +(Table35672[[#This Row],[Mid-Term]]/$M$7)*$L$7+(Table35672[[#This Row],[Quiz 2]]/$M$6)*$L$6+(Table35672[[#This Row],[End Term]]/$M$8)*$L$8,3), 0)</f>
        <v>0.16700000000000001</v>
      </c>
    </row>
    <row r="127" spans="2:9">
      <c r="B127" t="s">
        <v>504</v>
      </c>
      <c r="C127" t="s">
        <v>204</v>
      </c>
      <c r="D127">
        <f>VLOOKUP(Table35672[[#This Row],[Roll No.]],'ITDS-Raw'!$C$3:$D$161,2,FALSE)</f>
        <v>7.25</v>
      </c>
      <c r="H127">
        <f>_xlfn.RANK.EQ(Table35672[[#This Row],[Total Weighted ABS Score]],Table35672[Total Weighted ABS Score],0)</f>
        <v>86</v>
      </c>
      <c r="I127">
        <f>IFERROR( ROUND((Table35672[[#This Row],[Quiz-1]]/$M$5)*$L$5 +(Table35672[[#This Row],[Mid-Term]]/$M$7)*$L$7+(Table35672[[#This Row],[Quiz 2]]/$M$6)*$L$6+(Table35672[[#This Row],[End Term]]/$M$8)*$L$8,3), 0)</f>
        <v>0.161</v>
      </c>
    </row>
    <row r="128" spans="2:9">
      <c r="B128" t="s">
        <v>452</v>
      </c>
      <c r="C128" t="s">
        <v>233</v>
      </c>
      <c r="D128">
        <f>VLOOKUP(Table35672[[#This Row],[Roll No.]],'ITDS-Raw'!$C$3:$D$161,2,FALSE)</f>
        <v>7.25</v>
      </c>
      <c r="H128">
        <f>_xlfn.RANK.EQ(Table35672[[#This Row],[Total Weighted ABS Score]],Table35672[Total Weighted ABS Score],0)</f>
        <v>86</v>
      </c>
      <c r="I128">
        <f>IFERROR( ROUND((Table35672[[#This Row],[Quiz-1]]/$M$5)*$L$5 +(Table35672[[#This Row],[Mid-Term]]/$M$7)*$L$7+(Table35672[[#This Row],[Quiz 2]]/$M$6)*$L$6+(Table35672[[#This Row],[End Term]]/$M$8)*$L$8,3), 0)</f>
        <v>0.161</v>
      </c>
    </row>
    <row r="129" spans="2:9">
      <c r="B129" t="s">
        <v>502</v>
      </c>
      <c r="C129" t="s">
        <v>190</v>
      </c>
      <c r="D129">
        <f>VLOOKUP(Table35672[[#This Row],[Roll No.]],'ITDS-Raw'!$C$3:$D$161,2,FALSE)</f>
        <v>7</v>
      </c>
      <c r="H129">
        <f>_xlfn.RANK.EQ(Table35672[[#This Row],[Total Weighted ABS Score]],Table35672[Total Weighted ABS Score],0)</f>
        <v>88</v>
      </c>
      <c r="I129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130" spans="2:9">
      <c r="B130" t="s">
        <v>472</v>
      </c>
      <c r="C130" t="s">
        <v>281</v>
      </c>
      <c r="D130">
        <f>VLOOKUP(Table35672[[#This Row],[Roll No.]],'ITDS-Raw'!$C$3:$D$161,2,FALSE)</f>
        <v>7</v>
      </c>
      <c r="H130">
        <f>_xlfn.RANK.EQ(Table35672[[#This Row],[Total Weighted ABS Score]],Table35672[Total Weighted ABS Score],0)</f>
        <v>88</v>
      </c>
      <c r="I130">
        <f>IFERROR( ROUND((Table35672[[#This Row],[Quiz-1]]/$M$5)*$L$5 +(Table35672[[#This Row],[Mid-Term]]/$M$7)*$L$7+(Table35672[[#This Row],[Quiz 2]]/$M$6)*$L$6+(Table35672[[#This Row],[End Term]]/$M$8)*$L$8,3), 0)</f>
        <v>0.156</v>
      </c>
    </row>
    <row r="131" spans="2:9">
      <c r="B131" t="s">
        <v>456</v>
      </c>
      <c r="C131" t="s">
        <v>241</v>
      </c>
      <c r="D131">
        <f>VLOOKUP(Table35672[[#This Row],[Roll No.]],'ITDS-Raw'!$C$3:$D$161,2,FALSE)</f>
        <v>6.75</v>
      </c>
      <c r="H131">
        <f>_xlfn.RANK.EQ(Table35672[[#This Row],[Total Weighted ABS Score]],Table35672[Total Weighted ABS Score],0)</f>
        <v>94</v>
      </c>
      <c r="I131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2" spans="2:9">
      <c r="B132" t="s">
        <v>460</v>
      </c>
      <c r="C132" t="s">
        <v>251</v>
      </c>
      <c r="D132">
        <f>VLOOKUP(Table35672[[#This Row],[Roll No.]],'ITDS-Raw'!$C$3:$D$161,2,FALSE)</f>
        <v>6.75</v>
      </c>
      <c r="H132">
        <f>_xlfn.RANK.EQ(Table35672[[#This Row],[Total Weighted ABS Score]],Table35672[Total Weighted ABS Score],0)</f>
        <v>94</v>
      </c>
      <c r="I132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3" spans="2:9">
      <c r="B133" t="s">
        <v>483</v>
      </c>
      <c r="C133" t="s">
        <v>305</v>
      </c>
      <c r="D133">
        <f>VLOOKUP(Table35672[[#This Row],[Roll No.]],'ITDS-Raw'!$C$3:$D$161,2,FALSE)</f>
        <v>6.75</v>
      </c>
      <c r="H133">
        <f>_xlfn.RANK.EQ(Table35672[[#This Row],[Total Weighted ABS Score]],Table35672[Total Weighted ABS Score],0)</f>
        <v>94</v>
      </c>
      <c r="I133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4" spans="2:9">
      <c r="B134" t="s">
        <v>496</v>
      </c>
      <c r="C134" t="s">
        <v>285</v>
      </c>
      <c r="D134">
        <f>VLOOKUP(Table35672[[#This Row],[Roll No.]],'ITDS-Raw'!$C$3:$D$161,2,FALSE)</f>
        <v>6.75</v>
      </c>
      <c r="H134">
        <f>_xlfn.RANK.EQ(Table35672[[#This Row],[Total Weighted ABS Score]],Table35672[Total Weighted ABS Score],0)</f>
        <v>94</v>
      </c>
      <c r="I134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5" spans="2:9">
      <c r="B135" t="s">
        <v>497</v>
      </c>
      <c r="C135" t="s">
        <v>219</v>
      </c>
      <c r="D135">
        <f>VLOOKUP(Table35672[[#This Row],[Roll No.]],'ITDS-Raw'!$C$3:$D$161,2,FALSE)</f>
        <v>6.75</v>
      </c>
      <c r="H135">
        <f>_xlfn.RANK.EQ(Table35672[[#This Row],[Total Weighted ABS Score]],Table35672[Total Weighted ABS Score],0)</f>
        <v>94</v>
      </c>
      <c r="I135">
        <f>IFERROR( ROUND((Table35672[[#This Row],[Quiz-1]]/$M$5)*$L$5 +(Table35672[[#This Row],[Mid-Term]]/$M$7)*$L$7+(Table35672[[#This Row],[Quiz 2]]/$M$6)*$L$6+(Table35672[[#This Row],[End Term]]/$M$8)*$L$8,3), 0)</f>
        <v>0.15</v>
      </c>
    </row>
    <row r="136" spans="2:9">
      <c r="B136" t="s">
        <v>438</v>
      </c>
      <c r="C136" t="s">
        <v>202</v>
      </c>
      <c r="D136">
        <f>VLOOKUP(Table35672[[#This Row],[Roll No.]],'ITDS-Raw'!$C$3:$D$161,2,FALSE)</f>
        <v>6.5</v>
      </c>
      <c r="H136">
        <f>_xlfn.RANK.EQ(Table35672[[#This Row],[Total Weighted ABS Score]],Table35672[Total Weighted ABS Score],0)</f>
        <v>102</v>
      </c>
      <c r="I136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137" spans="2:9">
      <c r="B137" t="s">
        <v>454</v>
      </c>
      <c r="C137" t="s">
        <v>237</v>
      </c>
      <c r="D137">
        <f>VLOOKUP(Table35672[[#This Row],[Roll No.]],'ITDS-Raw'!$C$3:$D$161,2,FALSE)</f>
        <v>6.5</v>
      </c>
      <c r="H137">
        <f>_xlfn.RANK.EQ(Table35672[[#This Row],[Total Weighted ABS Score]],Table35672[Total Weighted ABS Score],0)</f>
        <v>102</v>
      </c>
      <c r="I137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138" spans="2:9">
      <c r="B138" t="s">
        <v>493</v>
      </c>
      <c r="C138" t="s">
        <v>275</v>
      </c>
      <c r="D138">
        <f>VLOOKUP(Table35672[[#This Row],[Roll No.]],'ITDS-Raw'!$C$3:$D$161,2,FALSE)</f>
        <v>6.5</v>
      </c>
      <c r="H138">
        <f>_xlfn.RANK.EQ(Table35672[[#This Row],[Total Weighted ABS Score]],Table35672[Total Weighted ABS Score],0)</f>
        <v>102</v>
      </c>
      <c r="I138">
        <f>IFERROR( ROUND((Table35672[[#This Row],[Quiz-1]]/$M$5)*$L$5 +(Table35672[[#This Row],[Mid-Term]]/$M$7)*$L$7+(Table35672[[#This Row],[Quiz 2]]/$M$6)*$L$6+(Table35672[[#This Row],[End Term]]/$M$8)*$L$8,3), 0)</f>
        <v>0.14399999999999999</v>
      </c>
    </row>
    <row r="139" spans="2:9">
      <c r="B139" t="s">
        <v>470</v>
      </c>
      <c r="C139" t="s">
        <v>277</v>
      </c>
      <c r="D139">
        <f>VLOOKUP(Table35672[[#This Row],[Roll No.]],'ITDS-Raw'!$C$3:$D$161,2,FALSE)</f>
        <v>6.25</v>
      </c>
      <c r="H139">
        <f>_xlfn.RANK.EQ(Table35672[[#This Row],[Total Weighted ABS Score]],Table35672[Total Weighted ABS Score],0)</f>
        <v>108</v>
      </c>
      <c r="I139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140" spans="2:9">
      <c r="B140" t="s">
        <v>508</v>
      </c>
      <c r="C140" t="s">
        <v>287</v>
      </c>
      <c r="D140">
        <f>VLOOKUP(Table35672[[#This Row],[Roll No.]],'ITDS-Raw'!$C$3:$D$161,2,FALSE)</f>
        <v>6.25</v>
      </c>
      <c r="H140">
        <f>_xlfn.RANK.EQ(Table35672[[#This Row],[Total Weighted ABS Score]],Table35672[Total Weighted ABS Score],0)</f>
        <v>108</v>
      </c>
      <c r="I140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141" spans="2:9">
      <c r="B141" t="s">
        <v>487</v>
      </c>
      <c r="C141" t="s">
        <v>315</v>
      </c>
      <c r="D141">
        <f>VLOOKUP(Table35672[[#This Row],[Roll No.]],'ITDS-Raw'!$C$3:$D$161,2,FALSE)</f>
        <v>6.25</v>
      </c>
      <c r="H141">
        <f>_xlfn.RANK.EQ(Table35672[[#This Row],[Total Weighted ABS Score]],Table35672[Total Weighted ABS Score],0)</f>
        <v>108</v>
      </c>
      <c r="I141">
        <f>IFERROR( ROUND((Table35672[[#This Row],[Quiz-1]]/$M$5)*$L$5 +(Table35672[[#This Row],[Mid-Term]]/$M$7)*$L$7+(Table35672[[#This Row],[Quiz 2]]/$M$6)*$L$6+(Table35672[[#This Row],[End Term]]/$M$8)*$L$8,3), 0)</f>
        <v>0.13900000000000001</v>
      </c>
    </row>
    <row r="142" spans="2:9">
      <c r="B142" t="s">
        <v>434</v>
      </c>
      <c r="C142" t="s">
        <v>194</v>
      </c>
      <c r="D142">
        <f>VLOOKUP(Table35672[[#This Row],[Roll No.]],'ITDS-Raw'!$C$3:$D$161,2,FALSE)</f>
        <v>6</v>
      </c>
      <c r="H142">
        <f>_xlfn.RANK.EQ(Table35672[[#This Row],[Total Weighted ABS Score]],Table35672[Total Weighted ABS Score],0)</f>
        <v>116</v>
      </c>
      <c r="I142">
        <f>IFERROR( ROUND((Table35672[[#This Row],[Quiz-1]]/$M$5)*$L$5 +(Table35672[[#This Row],[Mid-Term]]/$M$7)*$L$7+(Table35672[[#This Row],[Quiz 2]]/$M$6)*$L$6+(Table35672[[#This Row],[End Term]]/$M$8)*$L$8,3), 0)</f>
        <v>0.13300000000000001</v>
      </c>
    </row>
    <row r="143" spans="2:9">
      <c r="B143" t="s">
        <v>427</v>
      </c>
      <c r="C143" t="s">
        <v>180</v>
      </c>
      <c r="D143">
        <f>VLOOKUP(Table35672[[#This Row],[Roll No.]],'ITDS-Raw'!$C$3:$D$161,2,FALSE)</f>
        <v>5.5</v>
      </c>
      <c r="H143">
        <f>_xlfn.RANK.EQ(Table35672[[#This Row],[Total Weighted ABS Score]],Table35672[Total Weighted ABS Score],0)</f>
        <v>121</v>
      </c>
      <c r="I143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144" spans="2:9">
      <c r="B144" t="s">
        <v>509</v>
      </c>
      <c r="C144" t="s">
        <v>291</v>
      </c>
      <c r="D144">
        <f>VLOOKUP(Table35672[[#This Row],[Roll No.]],'ITDS-Raw'!$C$3:$D$161,2,FALSE)</f>
        <v>5.5</v>
      </c>
      <c r="H144">
        <f>_xlfn.RANK.EQ(Table35672[[#This Row],[Total Weighted ABS Score]],Table35672[Total Weighted ABS Score],0)</f>
        <v>121</v>
      </c>
      <c r="I144">
        <f>IFERROR( ROUND((Table35672[[#This Row],[Quiz-1]]/$M$5)*$L$5 +(Table35672[[#This Row],[Mid-Term]]/$M$7)*$L$7+(Table35672[[#This Row],[Quiz 2]]/$M$6)*$L$6+(Table35672[[#This Row],[End Term]]/$M$8)*$L$8,3), 0)</f>
        <v>0.122</v>
      </c>
    </row>
    <row r="145" spans="2:9">
      <c r="B145" t="s">
        <v>421</v>
      </c>
      <c r="C145" t="s">
        <v>178</v>
      </c>
      <c r="D145">
        <f>VLOOKUP(Table35672[[#This Row],[Roll No.]],'ITDS-Raw'!$C$3:$D$161,2,FALSE)</f>
        <v>4.75</v>
      </c>
      <c r="H145">
        <f>_xlfn.RANK.EQ(Table35672[[#This Row],[Total Weighted ABS Score]],Table35672[Total Weighted ABS Score],0)</f>
        <v>128</v>
      </c>
      <c r="I145">
        <f>IFERROR( ROUND((Table35672[[#This Row],[Quiz-1]]/$M$5)*$L$5 +(Table35672[[#This Row],[Mid-Term]]/$M$7)*$L$7+(Table35672[[#This Row],[Quiz 2]]/$M$6)*$L$6+(Table35672[[#This Row],[End Term]]/$M$8)*$L$8,3), 0)</f>
        <v>0.106</v>
      </c>
    </row>
    <row r="146" spans="2:9">
      <c r="B146" t="s">
        <v>503</v>
      </c>
      <c r="C146" t="s">
        <v>198</v>
      </c>
      <c r="D146">
        <f>VLOOKUP(Table35672[[#This Row],[Roll No.]],'ITDS-Raw'!$C$3:$D$161,2,FALSE)</f>
        <v>4.25</v>
      </c>
      <c r="H146">
        <f>_xlfn.RANK.EQ(Table35672[[#This Row],[Total Weighted ABS Score]],Table35672[Total Weighted ABS Score],0)</f>
        <v>132</v>
      </c>
      <c r="I146">
        <f>IFERROR( ROUND((Table35672[[#This Row],[Quiz-1]]/$M$5)*$L$5 +(Table35672[[#This Row],[Mid-Term]]/$M$7)*$L$7+(Table35672[[#This Row],[Quiz 2]]/$M$6)*$L$6+(Table35672[[#This Row],[End Term]]/$M$8)*$L$8,3), 0)</f>
        <v>9.4E-2</v>
      </c>
    </row>
    <row r="147" spans="2:9">
      <c r="B147" t="s">
        <v>507</v>
      </c>
      <c r="C147" t="s">
        <v>221</v>
      </c>
      <c r="D147">
        <f>VLOOKUP(Table35672[[#This Row],[Roll No.]],'ITDS-Raw'!$C$3:$D$161,2,FALSE)</f>
        <v>4.25</v>
      </c>
      <c r="H147">
        <f>_xlfn.RANK.EQ(Table35672[[#This Row],[Total Weighted ABS Score]],Table35672[Total Weighted ABS Score],0)</f>
        <v>132</v>
      </c>
      <c r="I147">
        <f>IFERROR( ROUND((Table35672[[#This Row],[Quiz-1]]/$M$5)*$L$5 +(Table35672[[#This Row],[Mid-Term]]/$M$7)*$L$7+(Table35672[[#This Row],[Quiz 2]]/$M$6)*$L$6+(Table35672[[#This Row],[End Term]]/$M$8)*$L$8,3), 0)</f>
        <v>9.4E-2</v>
      </c>
    </row>
    <row r="148" spans="2:9">
      <c r="B148" t="s">
        <v>479</v>
      </c>
      <c r="C148" t="s">
        <v>297</v>
      </c>
      <c r="D148">
        <f>VLOOKUP(Table35672[[#This Row],[Roll No.]],'ITDS-Raw'!$C$3:$D$161,2,FALSE)</f>
        <v>4.25</v>
      </c>
      <c r="H148">
        <f>_xlfn.RANK.EQ(Table35672[[#This Row],[Total Weighted ABS Score]],Table35672[Total Weighted ABS Score],0)</f>
        <v>132</v>
      </c>
      <c r="I148">
        <f>IFERROR( ROUND((Table35672[[#This Row],[Quiz-1]]/$M$5)*$L$5 +(Table35672[[#This Row],[Mid-Term]]/$M$7)*$L$7+(Table35672[[#This Row],[Quiz 2]]/$M$6)*$L$6+(Table35672[[#This Row],[End Term]]/$M$8)*$L$8,3), 0)</f>
        <v>9.4E-2</v>
      </c>
    </row>
    <row r="149" spans="2:9">
      <c r="B149" t="s">
        <v>457</v>
      </c>
      <c r="C149" t="s">
        <v>243</v>
      </c>
      <c r="D149">
        <f>VLOOKUP(Table35672[[#This Row],[Roll No.]],'ITDS-Raw'!$C$3:$D$161,2,FALSE)</f>
        <v>3.75</v>
      </c>
      <c r="H149">
        <f>_xlfn.RANK.EQ(Table35672[[#This Row],[Total Weighted ABS Score]],Table35672[Total Weighted ABS Score],0)</f>
        <v>138</v>
      </c>
      <c r="I149">
        <f>IFERROR( ROUND((Table35672[[#This Row],[Quiz-1]]/$M$5)*$L$5 +(Table35672[[#This Row],[Mid-Term]]/$M$7)*$L$7+(Table35672[[#This Row],[Quiz 2]]/$M$6)*$L$6+(Table35672[[#This Row],[End Term]]/$M$8)*$L$8,3), 0)</f>
        <v>8.3000000000000004E-2</v>
      </c>
    </row>
    <row r="150" spans="2:9">
      <c r="B150" t="s">
        <v>466</v>
      </c>
      <c r="C150" t="s">
        <v>265</v>
      </c>
      <c r="D150">
        <f>VLOOKUP(Table35672[[#This Row],[Roll No.]],'ITDS-Raw'!$C$3:$D$161,2,FALSE)</f>
        <v>3.75</v>
      </c>
      <c r="H150">
        <f>_xlfn.RANK.EQ(Table35672[[#This Row],[Total Weighted ABS Score]],Table35672[Total Weighted ABS Score],0)</f>
        <v>138</v>
      </c>
      <c r="I150">
        <f>IFERROR( ROUND((Table35672[[#This Row],[Quiz-1]]/$M$5)*$L$5 +(Table35672[[#This Row],[Mid-Term]]/$M$7)*$L$7+(Table35672[[#This Row],[Quiz 2]]/$M$6)*$L$6+(Table35672[[#This Row],[End Term]]/$M$8)*$L$8,3), 0)</f>
        <v>8.3000000000000004E-2</v>
      </c>
    </row>
    <row r="151" spans="2:9">
      <c r="B151" t="s">
        <v>480</v>
      </c>
      <c r="C151" t="s">
        <v>299</v>
      </c>
      <c r="D151">
        <f>VLOOKUP(Table35672[[#This Row],[Roll No.]],'ITDS-Raw'!$C$3:$D$161,2,FALSE)</f>
        <v>3.75</v>
      </c>
      <c r="H151">
        <f>_xlfn.RANK.EQ(Table35672[[#This Row],[Total Weighted ABS Score]],Table35672[Total Weighted ABS Score],0)</f>
        <v>138</v>
      </c>
      <c r="I151">
        <f>IFERROR( ROUND((Table35672[[#This Row],[Quiz-1]]/$M$5)*$L$5 +(Table35672[[#This Row],[Mid-Term]]/$M$7)*$L$7+(Table35672[[#This Row],[Quiz 2]]/$M$6)*$L$6+(Table35672[[#This Row],[End Term]]/$M$8)*$L$8,3), 0)</f>
        <v>8.3000000000000004E-2</v>
      </c>
    </row>
    <row r="152" spans="2:9">
      <c r="B152" t="s">
        <v>451</v>
      </c>
      <c r="C152" t="s">
        <v>231</v>
      </c>
      <c r="D152">
        <f>VLOOKUP(Table35672[[#This Row],[Roll No.]],'ITDS-Raw'!$C$3:$D$161,2,FALSE)</f>
        <v>3.5</v>
      </c>
      <c r="H152">
        <f>_xlfn.RANK.EQ(Table35672[[#This Row],[Total Weighted ABS Score]],Table35672[Total Weighted ABS Score],0)</f>
        <v>141</v>
      </c>
      <c r="I152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153" spans="2:9">
      <c r="B153" t="s">
        <v>464</v>
      </c>
      <c r="C153" t="s">
        <v>261</v>
      </c>
      <c r="D153">
        <f>VLOOKUP(Table35672[[#This Row],[Roll No.]],'ITDS-Raw'!$C$3:$D$161,2,FALSE)</f>
        <v>3.5</v>
      </c>
      <c r="H153">
        <f>_xlfn.RANK.EQ(Table35672[[#This Row],[Total Weighted ABS Score]],Table35672[Total Weighted ABS Score],0)</f>
        <v>141</v>
      </c>
      <c r="I153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154" spans="2:9">
      <c r="B154" t="s">
        <v>486</v>
      </c>
      <c r="C154" t="s">
        <v>313</v>
      </c>
      <c r="D154">
        <f>VLOOKUP(Table35672[[#This Row],[Roll No.]],'ITDS-Raw'!$C$3:$D$161,2,FALSE)</f>
        <v>3.5</v>
      </c>
      <c r="H154">
        <f>_xlfn.RANK.EQ(Table35672[[#This Row],[Total Weighted ABS Score]],Table35672[Total Weighted ABS Score],0)</f>
        <v>141</v>
      </c>
      <c r="I154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155" spans="2:9">
      <c r="B155" t="s">
        <v>494</v>
      </c>
      <c r="C155" t="s">
        <v>259</v>
      </c>
      <c r="D155">
        <f>VLOOKUP(Table35672[[#This Row],[Roll No.]],'ITDS-Raw'!$C$3:$D$161,2,FALSE)</f>
        <v>3.5</v>
      </c>
      <c r="H155">
        <f>_xlfn.RANK.EQ(Table35672[[#This Row],[Total Weighted ABS Score]],Table35672[Total Weighted ABS Score],0)</f>
        <v>141</v>
      </c>
      <c r="I155">
        <f>IFERROR( ROUND((Table35672[[#This Row],[Quiz-1]]/$M$5)*$L$5 +(Table35672[[#This Row],[Mid-Term]]/$M$7)*$L$7+(Table35672[[#This Row],[Quiz 2]]/$M$6)*$L$6+(Table35672[[#This Row],[End Term]]/$M$8)*$L$8,3), 0)</f>
        <v>7.8E-2</v>
      </c>
    </row>
    <row r="156" spans="2:9">
      <c r="B156" t="s">
        <v>491</v>
      </c>
      <c r="C156" t="s">
        <v>324</v>
      </c>
      <c r="D156">
        <f>VLOOKUP(Table35672[[#This Row],[Roll No.]],'ITDS-Raw'!$C$3:$D$161,2,FALSE)</f>
        <v>3.25</v>
      </c>
      <c r="H156">
        <f>_xlfn.RANK.EQ(Table35672[[#This Row],[Total Weighted ABS Score]],Table35672[Total Weighted ABS Score],0)</f>
        <v>146</v>
      </c>
      <c r="I156">
        <f>IFERROR( ROUND((Table35672[[#This Row],[Quiz-1]]/$M$5)*$L$5 +(Table35672[[#This Row],[Mid-Term]]/$M$7)*$L$7+(Table35672[[#This Row],[Quiz 2]]/$M$6)*$L$6+(Table35672[[#This Row],[End Term]]/$M$8)*$L$8,3), 0)</f>
        <v>7.1999999999999995E-2</v>
      </c>
    </row>
    <row r="157" spans="2:9">
      <c r="B157" t="s">
        <v>430</v>
      </c>
      <c r="C157" t="s">
        <v>186</v>
      </c>
      <c r="D157">
        <f>VLOOKUP(Table35672[[#This Row],[Roll No.]],'ITDS-Raw'!$C$3:$D$161,2,FALSE)</f>
        <v>3</v>
      </c>
      <c r="H157">
        <f>_xlfn.RANK.EQ(Table35672[[#This Row],[Total Weighted ABS Score]],Table35672[Total Weighted ABS Score],0)</f>
        <v>149</v>
      </c>
      <c r="I157">
        <f>IFERROR( ROUND((Table35672[[#This Row],[Quiz-1]]/$M$5)*$L$5 +(Table35672[[#This Row],[Mid-Term]]/$M$7)*$L$7+(Table35672[[#This Row],[Quiz 2]]/$M$6)*$L$6+(Table35672[[#This Row],[End Term]]/$M$8)*$L$8,3), 0)</f>
        <v>6.7000000000000004E-2</v>
      </c>
    </row>
    <row r="158" spans="2:9">
      <c r="B158" t="s">
        <v>505</v>
      </c>
      <c r="C158" t="s">
        <v>210</v>
      </c>
      <c r="D158">
        <f>VLOOKUP(Table35672[[#This Row],[Roll No.]],'ITDS-Raw'!$C$3:$D$161,2,FALSE)</f>
        <v>2.75</v>
      </c>
      <c r="H158">
        <f>_xlfn.RANK.EQ(Table35672[[#This Row],[Total Weighted ABS Score]],Table35672[Total Weighted ABS Score],0)</f>
        <v>151</v>
      </c>
      <c r="I158">
        <f>IFERROR( ROUND((Table35672[[#This Row],[Quiz-1]]/$M$5)*$L$5 +(Table35672[[#This Row],[Mid-Term]]/$M$7)*$L$7+(Table35672[[#This Row],[Quiz 2]]/$M$6)*$L$6+(Table35672[[#This Row],[End Term]]/$M$8)*$L$8,3), 0)</f>
        <v>6.0999999999999999E-2</v>
      </c>
    </row>
    <row r="159" spans="2:9">
      <c r="B159" t="s">
        <v>475</v>
      </c>
      <c r="C159" t="s">
        <v>289</v>
      </c>
      <c r="D159">
        <f>VLOOKUP(Table35672[[#This Row],[Roll No.]],'ITDS-Raw'!$C$3:$D$161,2,FALSE)</f>
        <v>2.25</v>
      </c>
      <c r="H159">
        <f>_xlfn.RANK.EQ(Table35672[[#This Row],[Total Weighted ABS Score]],Table35672[Total Weighted ABS Score],0)</f>
        <v>153</v>
      </c>
      <c r="I159">
        <f>IFERROR( ROUND((Table35672[[#This Row],[Quiz-1]]/$M$5)*$L$5 +(Table35672[[#This Row],[Mid-Term]]/$M$7)*$L$7+(Table35672[[#This Row],[Quiz 2]]/$M$6)*$L$6+(Table35672[[#This Row],[End Term]]/$M$8)*$L$8,3), 0)</f>
        <v>0.05</v>
      </c>
    </row>
    <row r="160" spans="2:9">
      <c r="B160" t="s">
        <v>426</v>
      </c>
      <c r="C160" t="s">
        <v>176</v>
      </c>
      <c r="D160">
        <f>VLOOKUP(Table35672[[#This Row],[Roll No.]],'ITDS-Raw'!$C$3:$D$161,2,FALSE)</f>
        <v>1.25</v>
      </c>
      <c r="H160">
        <f>_xlfn.RANK.EQ(Table35672[[#This Row],[Total Weighted ABS Score]],Table35672[Total Weighted ABS Score],0)</f>
        <v>155</v>
      </c>
      <c r="I160">
        <f>IFERROR( ROUND((Table35672[[#This Row],[Quiz-1]]/$M$5)*$L$5 +(Table35672[[#This Row],[Mid-Term]]/$M$7)*$L$7+(Table35672[[#This Row],[Quiz 2]]/$M$6)*$L$6+(Table35672[[#This Row],[End Term]]/$M$8)*$L$8,3), 0)</f>
        <v>2.8000000000000001E-2</v>
      </c>
    </row>
    <row r="161" spans="2:9">
      <c r="B161" t="s">
        <v>420</v>
      </c>
      <c r="C161" t="s">
        <v>170</v>
      </c>
      <c r="D161">
        <f>VLOOKUP(Table35672[[#This Row],[Roll No.]],'ITDS-Raw'!$C$3:$D$161,2,FALSE)</f>
        <v>0.25</v>
      </c>
      <c r="H161">
        <f>_xlfn.RANK.EQ(Table35672[[#This Row],[Total Weighted ABS Score]],Table35672[Total Weighted ABS Score],0)</f>
        <v>157</v>
      </c>
      <c r="I161">
        <f>IFERROR( ROUND((Table35672[[#This Row],[Quiz-1]]/$M$5)*$L$5 +(Table35672[[#This Row],[Mid-Term]]/$M$7)*$L$7+(Table35672[[#This Row],[Quiz 2]]/$M$6)*$L$6+(Table35672[[#This Row],[End Term]]/$M$8)*$L$8,3), 0)</f>
        <v>6.0000000000000001E-3</v>
      </c>
    </row>
    <row r="162" spans="2:9">
      <c r="B162" t="s">
        <v>499</v>
      </c>
      <c r="C162" t="s">
        <v>307</v>
      </c>
      <c r="D162">
        <f>VLOOKUP(Table35672[[#This Row],[Roll No.]],'ITDS-Raw'!$C$3:$D$161,2,FALSE)</f>
        <v>0</v>
      </c>
      <c r="H162">
        <f>_xlfn.RANK.EQ(Table35672[[#This Row],[Total Weighted ABS Score]],Table35672[Total Weighted ABS Score],0)</f>
        <v>158</v>
      </c>
      <c r="I162">
        <f>IFERROR( ROUND((Table35672[[#This Row],[Quiz-1]]/$M$5)*$L$5 +(Table35672[[#This Row],[Mid-Term]]/$M$7)*$L$7+(Table35672[[#This Row],[Quiz 2]]/$M$6)*$L$6+(Table35672[[#This Row],[End Term]]/$M$8)*$L$8,3), 0)</f>
        <v>0</v>
      </c>
    </row>
  </sheetData>
  <mergeCells count="2">
    <mergeCell ref="A1:K1"/>
    <mergeCell ref="J35:Q35"/>
  </mergeCells>
  <conditionalFormatting sqref="D4:E162">
    <cfRule type="containsText" dxfId="14" priority="3" operator="containsText" text="absent">
      <formula>NOT(ISERROR(SEARCH("absent",D4)))</formula>
    </cfRule>
  </conditionalFormatting>
  <conditionalFormatting sqref="H4:H162">
    <cfRule type="cellIs" dxfId="13" priority="1" operator="greaterThan">
      <formula>149</formula>
    </cfRule>
    <cfRule type="cellIs" dxfId="12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7BA1-6E48-495C-92CB-3264C5C33734}">
  <sheetPr>
    <tabColor theme="5" tint="-0.249977111117893"/>
  </sheetPr>
  <dimension ref="A1:R162"/>
  <sheetViews>
    <sheetView topLeftCell="A77" zoomScale="88" zoomScaleNormal="100" workbookViewId="0">
      <selection activeCell="B95" sqref="B95"/>
    </sheetView>
  </sheetViews>
  <sheetFormatPr defaultRowHeight="14.5"/>
  <cols>
    <col min="2" max="2" width="34.453125" customWidth="1"/>
    <col min="3" max="3" width="12.179687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7.7265625" customWidth="1"/>
    <col min="9" max="9" width="10.54296875" customWidth="1"/>
    <col min="10" max="10" width="30.1796875" customWidth="1"/>
    <col min="12" max="12" width="21.453125" customWidth="1"/>
    <col min="16" max="16" width="12.36328125" customWidth="1"/>
  </cols>
  <sheetData>
    <row r="1" spans="1:17" ht="20" thickBot="1">
      <c r="A1" s="24" t="s">
        <v>537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N1" s="15" t="s">
        <v>541</v>
      </c>
    </row>
    <row r="2" spans="1:17" ht="15" thickTop="1"/>
    <row r="3" spans="1:17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513</v>
      </c>
      <c r="G3" s="8" t="s">
        <v>514</v>
      </c>
      <c r="H3" s="8" t="s">
        <v>545</v>
      </c>
      <c r="I3" s="8" t="s">
        <v>525</v>
      </c>
      <c r="J3" s="8" t="s">
        <v>524</v>
      </c>
      <c r="L3" s="12" t="s">
        <v>526</v>
      </c>
      <c r="P3" s="12" t="s">
        <v>546</v>
      </c>
    </row>
    <row r="4" spans="1:17" ht="15" thickBot="1">
      <c r="A4">
        <v>18</v>
      </c>
      <c r="B4" t="s">
        <v>355</v>
      </c>
      <c r="C4" t="s">
        <v>35</v>
      </c>
      <c r="D4">
        <f>+VLOOKUP(Table3567[[#This Row],[Roll No.]],'Macro-Raw'!$B$2:$E$160,4,FALSE)</f>
        <v>14</v>
      </c>
      <c r="E4">
        <f>+VLOOKUP(Table3567[[#This Row],[Roll No.]],'Macro-Raw'!$B$2:$E$160,3,FALSE)</f>
        <v>30</v>
      </c>
      <c r="F4">
        <f>0</f>
        <v>0</v>
      </c>
      <c r="H4">
        <f t="shared" ref="H4:H35" ca="1" si="0">NORMINV(RAND(),$Q$5,$Q$6)</f>
        <v>0.29413128190390458</v>
      </c>
      <c r="I4">
        <f ca="1">_xlfn.RANK.EQ(Table3567[[#This Row],[Total Weighted ABS Score]],Table3567[Total Weighted ABS Score],0)</f>
        <v>1</v>
      </c>
      <c r="J4">
        <f ca="1">IFERROR( ROUND((Table3567[[#This Row],[Quiz-1]]/$N$5)*$M$5 +(Table3567[[#This Row],[Mid-Term]]/$N$7)*$M$7+(Table3567[[#This Row],[Quiz 2]]/$N$6)*$M$6+(Table3567[[#This Row],[End Term]]/$N$8)*$M$8+Table3567[[#This Row],[CP]]*$M$9,3), 0)</f>
        <v>0.39200000000000002</v>
      </c>
      <c r="L4" s="1" t="s">
        <v>520</v>
      </c>
      <c r="M4" s="1" t="s">
        <v>519</v>
      </c>
      <c r="N4" s="1" t="s">
        <v>523</v>
      </c>
      <c r="P4" s="16" t="s">
        <v>547</v>
      </c>
    </row>
    <row r="5" spans="1:17">
      <c r="A5">
        <v>38</v>
      </c>
      <c r="B5" t="s">
        <v>375</v>
      </c>
      <c r="C5" t="s">
        <v>75</v>
      </c>
      <c r="D5">
        <f>+VLOOKUP(Table3567[[#This Row],[Roll No.]],'Macro-Raw'!$B$2:$E$160,4,FALSE)</f>
        <v>19</v>
      </c>
      <c r="E5">
        <f>+VLOOKUP(Table3567[[#This Row],[Roll No.]],'Macro-Raw'!$B$2:$E$160,3,FALSE)</f>
        <v>28</v>
      </c>
      <c r="F5">
        <f>0</f>
        <v>0</v>
      </c>
      <c r="H5">
        <f t="shared" ca="1" si="0"/>
        <v>0.56734820878516767</v>
      </c>
      <c r="I5">
        <f ca="1">_xlfn.RANK.EQ(Table3567[[#This Row],[Total Weighted ABS Score]],Table3567[Total Weighted ABS Score],0)</f>
        <v>2</v>
      </c>
      <c r="J5">
        <f ca="1">IFERROR( ROUND((Table3567[[#This Row],[Quiz-1]]/$N$5)*$M$5 +(Table3567[[#This Row],[Mid-Term]]/$N$7)*$M$7+(Table3567[[#This Row],[Quiz 2]]/$N$6)*$M$6+(Table3567[[#This Row],[End Term]]/$N$8)*$M$8+Table3567[[#This Row],[CP]]*$M$9,3), 0)</f>
        <v>0.38200000000000001</v>
      </c>
      <c r="L5" s="9" t="s">
        <v>163</v>
      </c>
      <c r="M5" s="10">
        <v>0.05</v>
      </c>
      <c r="N5" s="9">
        <v>18</v>
      </c>
      <c r="P5" t="s">
        <v>548</v>
      </c>
      <c r="Q5">
        <v>0.5</v>
      </c>
    </row>
    <row r="6" spans="1:17">
      <c r="B6" t="s">
        <v>462</v>
      </c>
      <c r="C6" t="s">
        <v>255</v>
      </c>
      <c r="D6">
        <f>+VLOOKUP(Table3567[[#This Row],[Roll No.]],'Macro-Raw'!$B$2:$E$160,4,FALSE)</f>
        <v>14</v>
      </c>
      <c r="E6">
        <f>+VLOOKUP(Table3567[[#This Row],[Roll No.]],'Macro-Raw'!$B$2:$E$160,3,FALSE)</f>
        <v>28</v>
      </c>
      <c r="F6">
        <f>0</f>
        <v>0</v>
      </c>
      <c r="H6">
        <f t="shared" ca="1" si="0"/>
        <v>0.48924162238076785</v>
      </c>
      <c r="I6">
        <f ca="1">_xlfn.RANK.EQ(Table3567[[#This Row],[Total Weighted ABS Score]],Table3567[Total Weighted ABS Score],0)</f>
        <v>3</v>
      </c>
      <c r="J6">
        <f ca="1">IFERROR( ROUND((Table3567[[#This Row],[Quiz-1]]/$N$5)*$M$5 +(Table3567[[#This Row],[Mid-Term]]/$N$7)*$M$7+(Table3567[[#This Row],[Quiz 2]]/$N$6)*$M$6+(Table3567[[#This Row],[End Term]]/$N$8)*$M$8+Table3567[[#This Row],[CP]]*$M$9,3), 0)</f>
        <v>0.36799999999999999</v>
      </c>
      <c r="L6" s="9" t="s">
        <v>516</v>
      </c>
      <c r="M6" s="10">
        <v>0.05</v>
      </c>
      <c r="N6" s="9">
        <v>20</v>
      </c>
      <c r="P6" t="s">
        <v>549</v>
      </c>
      <c r="Q6">
        <v>0.1</v>
      </c>
    </row>
    <row r="7" spans="1:17">
      <c r="A7">
        <v>31</v>
      </c>
      <c r="B7" t="s">
        <v>368</v>
      </c>
      <c r="C7" t="s">
        <v>61</v>
      </c>
      <c r="D7">
        <f>+VLOOKUP(Table3567[[#This Row],[Roll No.]],'Macro-Raw'!$B$2:$E$160,4,FALSE)</f>
        <v>5</v>
      </c>
      <c r="E7">
        <f>+VLOOKUP(Table3567[[#This Row],[Roll No.]],'Macro-Raw'!$B$2:$E$160,3,FALSE)</f>
        <v>30</v>
      </c>
      <c r="F7">
        <f>0</f>
        <v>0</v>
      </c>
      <c r="H7">
        <f t="shared" ca="1" si="0"/>
        <v>0.61101144224900361</v>
      </c>
      <c r="I7">
        <f ca="1">_xlfn.RANK.EQ(Table3567[[#This Row],[Total Weighted ABS Score]],Table3567[Total Weighted ABS Score],0)</f>
        <v>4</v>
      </c>
      <c r="J7">
        <f ca="1">IFERROR( ROUND((Table3567[[#This Row],[Quiz-1]]/$N$5)*$M$5 +(Table3567[[#This Row],[Mid-Term]]/$N$7)*$M$7+(Table3567[[#This Row],[Quiz 2]]/$N$6)*$M$6+(Table3567[[#This Row],[End Term]]/$N$8)*$M$8+Table3567[[#This Row],[CP]]*$M$9,3), 0)</f>
        <v>0.36699999999999999</v>
      </c>
      <c r="L7" s="9" t="s">
        <v>521</v>
      </c>
      <c r="M7" s="10">
        <v>0.4</v>
      </c>
      <c r="N7" s="9">
        <v>34</v>
      </c>
    </row>
    <row r="8" spans="1:17">
      <c r="B8" t="s">
        <v>512</v>
      </c>
      <c r="C8" t="s">
        <v>318</v>
      </c>
      <c r="D8">
        <f>+VLOOKUP(Table3567[[#This Row],[Roll No.]],'Macro-Raw'!$B$2:$E$160,4,FALSE)</f>
        <v>9</v>
      </c>
      <c r="E8">
        <f>+VLOOKUP(Table3567[[#This Row],[Roll No.]],'Macro-Raw'!$B$2:$E$160,3,FALSE)</f>
        <v>29</v>
      </c>
      <c r="F8">
        <f>0</f>
        <v>0</v>
      </c>
      <c r="H8">
        <f t="shared" ca="1" si="0"/>
        <v>0.6091184158778552</v>
      </c>
      <c r="I8">
        <f ca="1">_xlfn.RANK.EQ(Table3567[[#This Row],[Total Weighted ABS Score]],Table3567[Total Weighted ABS Score],0)</f>
        <v>5</v>
      </c>
      <c r="J8">
        <f ca="1">IFERROR( ROUND((Table3567[[#This Row],[Quiz-1]]/$N$5)*$M$5 +(Table3567[[#This Row],[Mid-Term]]/$N$7)*$M$7+(Table3567[[#This Row],[Quiz 2]]/$N$6)*$M$6+(Table3567[[#This Row],[End Term]]/$N$8)*$M$8+Table3567[[#This Row],[CP]]*$M$9,3), 0)</f>
        <v>0.36599999999999999</v>
      </c>
      <c r="L8" s="9" t="s">
        <v>522</v>
      </c>
      <c r="M8" s="10">
        <v>0.4</v>
      </c>
      <c r="N8" s="9">
        <v>1</v>
      </c>
    </row>
    <row r="9" spans="1:17">
      <c r="A9">
        <v>26</v>
      </c>
      <c r="B9" t="s">
        <v>363</v>
      </c>
      <c r="C9" t="s">
        <v>51</v>
      </c>
      <c r="D9">
        <f>+VLOOKUP(Table3567[[#This Row],[Roll No.]],'Macro-Raw'!$B$2:$E$160,4,FALSE)</f>
        <v>20</v>
      </c>
      <c r="E9">
        <f>+VLOOKUP(Table3567[[#This Row],[Roll No.]],'Macro-Raw'!$B$2:$E$160,3,FALSE)</f>
        <v>26</v>
      </c>
      <c r="F9">
        <f>0</f>
        <v>0</v>
      </c>
      <c r="H9">
        <f t="shared" ca="1" si="0"/>
        <v>0.54388312273958594</v>
      </c>
      <c r="I9">
        <f ca="1">_xlfn.RANK.EQ(Table3567[[#This Row],[Total Weighted ABS Score]],Table3567[Total Weighted ABS Score],0)</f>
        <v>6</v>
      </c>
      <c r="J9">
        <f ca="1">IFERROR( ROUND((Table3567[[#This Row],[Quiz-1]]/$N$5)*$M$5 +(Table3567[[#This Row],[Mid-Term]]/$N$7)*$M$7+(Table3567[[#This Row],[Quiz 2]]/$N$6)*$M$6+(Table3567[[#This Row],[End Term]]/$N$8)*$M$8+Table3567[[#This Row],[CP]]*$M$9,3), 0)</f>
        <v>0.36099999999999999</v>
      </c>
      <c r="L9" s="11" t="s">
        <v>538</v>
      </c>
      <c r="M9" s="10">
        <v>0</v>
      </c>
      <c r="N9" s="11">
        <v>10</v>
      </c>
    </row>
    <row r="10" spans="1:17">
      <c r="A10">
        <v>19</v>
      </c>
      <c r="B10" t="s">
        <v>356</v>
      </c>
      <c r="C10" t="s">
        <v>37</v>
      </c>
      <c r="D10">
        <f>+VLOOKUP(Table3567[[#This Row],[Roll No.]],'Macro-Raw'!$B$2:$E$160,4,FALSE)</f>
        <v>9</v>
      </c>
      <c r="E10">
        <f>+VLOOKUP(Table3567[[#This Row],[Roll No.]],'Macro-Raw'!$B$2:$E$160,3,FALSE)</f>
        <v>28</v>
      </c>
      <c r="F10">
        <f>0</f>
        <v>0</v>
      </c>
      <c r="H10">
        <f t="shared" ca="1" si="0"/>
        <v>0.62452634608960711</v>
      </c>
      <c r="I10">
        <f ca="1">_xlfn.RANK.EQ(Table3567[[#This Row],[Total Weighted ABS Score]],Table3567[Total Weighted ABS Score],0)</f>
        <v>7</v>
      </c>
      <c r="J10">
        <f ca="1">IFERROR( ROUND((Table3567[[#This Row],[Quiz-1]]/$N$5)*$M$5 +(Table3567[[#This Row],[Mid-Term]]/$N$7)*$M$7+(Table3567[[#This Row],[Quiz 2]]/$N$6)*$M$6+(Table3567[[#This Row],[End Term]]/$N$8)*$M$8+Table3567[[#This Row],[CP]]*$M$9,3), 0)</f>
        <v>0.35399999999999998</v>
      </c>
      <c r="L10" s="11" t="s">
        <v>539</v>
      </c>
      <c r="M10" s="14">
        <v>0</v>
      </c>
      <c r="N10" s="11">
        <v>1</v>
      </c>
    </row>
    <row r="11" spans="1:17">
      <c r="B11" t="s">
        <v>450</v>
      </c>
      <c r="C11" t="s">
        <v>229</v>
      </c>
      <c r="D11">
        <f>+VLOOKUP(Table3567[[#This Row],[Roll No.]],'Macro-Raw'!$B$2:$E$160,4,FALSE)</f>
        <v>20</v>
      </c>
      <c r="E11">
        <f>+VLOOKUP(Table3567[[#This Row],[Roll No.]],'Macro-Raw'!$B$2:$E$160,3,FALSE)</f>
        <v>25</v>
      </c>
      <c r="F11">
        <f>0</f>
        <v>0</v>
      </c>
      <c r="H11">
        <f t="shared" ca="1" si="0"/>
        <v>0.56767778430451554</v>
      </c>
      <c r="I11">
        <f ca="1">_xlfn.RANK.EQ(Table3567[[#This Row],[Total Weighted ABS Score]],Table3567[Total Weighted ABS Score],0)</f>
        <v>8</v>
      </c>
      <c r="J11">
        <f ca="1">IFERROR( ROUND((Table3567[[#This Row],[Quiz-1]]/$N$5)*$M$5 +(Table3567[[#This Row],[Mid-Term]]/$N$7)*$M$7+(Table3567[[#This Row],[Quiz 2]]/$N$6)*$M$6+(Table3567[[#This Row],[End Term]]/$N$8)*$M$8+Table3567[[#This Row],[CP]]*$M$9,3), 0)</f>
        <v>0.35</v>
      </c>
      <c r="L11" s="11" t="s">
        <v>540</v>
      </c>
      <c r="M11" s="14">
        <v>0</v>
      </c>
      <c r="N11" s="11">
        <v>1</v>
      </c>
    </row>
    <row r="12" spans="1:17">
      <c r="B12" t="s">
        <v>441</v>
      </c>
      <c r="C12" t="s">
        <v>208</v>
      </c>
      <c r="D12">
        <f>+VLOOKUP(Table3567[[#This Row],[Roll No.]],'Macro-Raw'!$B$2:$E$160,4,FALSE)</f>
        <v>16</v>
      </c>
      <c r="E12">
        <f>+VLOOKUP(Table3567[[#This Row],[Roll No.]],'Macro-Raw'!$B$2:$E$160,3,FALSE)</f>
        <v>26</v>
      </c>
      <c r="F12">
        <f>0</f>
        <v>0</v>
      </c>
      <c r="H12">
        <f t="shared" ca="1" si="0"/>
        <v>0.4595100926094452</v>
      </c>
      <c r="I12">
        <f ca="1">_xlfn.RANK.EQ(Table3567[[#This Row],[Total Weighted ABS Score]],Table3567[Total Weighted ABS Score],0)</f>
        <v>8</v>
      </c>
      <c r="J12">
        <f ca="1">IFERROR( ROUND((Table3567[[#This Row],[Quiz-1]]/$N$5)*$M$5 +(Table3567[[#This Row],[Mid-Term]]/$N$7)*$M$7+(Table3567[[#This Row],[Quiz 2]]/$N$6)*$M$6+(Table3567[[#This Row],[End Term]]/$N$8)*$M$8+Table3567[[#This Row],[CP]]*$M$9,3), 0)</f>
        <v>0.35</v>
      </c>
    </row>
    <row r="13" spans="1:17" ht="17.5" thickBot="1">
      <c r="B13" t="s">
        <v>506</v>
      </c>
      <c r="C13" t="s">
        <v>212</v>
      </c>
      <c r="D13">
        <f>+VLOOKUP(Table3567[[#This Row],[Roll No.]],'Macro-Raw'!$B$2:$E$160,4,FALSE)</f>
        <v>24</v>
      </c>
      <c r="E13">
        <f>+VLOOKUP(Table3567[[#This Row],[Roll No.]],'Macro-Raw'!$B$2:$E$160,3,FALSE)</f>
        <v>24</v>
      </c>
      <c r="F13">
        <f>0</f>
        <v>0</v>
      </c>
      <c r="H13">
        <f t="shared" ca="1" si="0"/>
        <v>0.46167366289878065</v>
      </c>
      <c r="I13">
        <f ca="1">_xlfn.RANK.EQ(Table3567[[#This Row],[Total Weighted ABS Score]],Table3567[Total Weighted ABS Score],0)</f>
        <v>10</v>
      </c>
      <c r="J13">
        <f ca="1">IFERROR( ROUND((Table3567[[#This Row],[Quiz-1]]/$N$5)*$M$5 +(Table3567[[#This Row],[Mid-Term]]/$N$7)*$M$7+(Table3567[[#This Row],[Quiz 2]]/$N$6)*$M$6+(Table3567[[#This Row],[End Term]]/$N$8)*$M$8+Table3567[[#This Row],[CP]]*$M$9,3), 0)</f>
        <v>0.34899999999999998</v>
      </c>
      <c r="L13" s="3" t="s">
        <v>528</v>
      </c>
    </row>
    <row r="14" spans="1:17" ht="15" thickTop="1">
      <c r="A14">
        <v>52</v>
      </c>
      <c r="B14" t="s">
        <v>389</v>
      </c>
      <c r="C14" t="s">
        <v>103</v>
      </c>
      <c r="D14">
        <f>+VLOOKUP(Table3567[[#This Row],[Roll No.]],'Macro-Raw'!$B$2:$E$160,4,FALSE)</f>
        <v>24</v>
      </c>
      <c r="E14">
        <f>+VLOOKUP(Table3567[[#This Row],[Roll No.]],'Macro-Raw'!$B$2:$E$160,3,FALSE)</f>
        <v>24</v>
      </c>
      <c r="F14">
        <f>0</f>
        <v>0</v>
      </c>
      <c r="H14">
        <f t="shared" ca="1" si="0"/>
        <v>0.60181225248941073</v>
      </c>
      <c r="I14">
        <f ca="1">_xlfn.RANK.EQ(Table3567[[#This Row],[Total Weighted ABS Score]],Table3567[Total Weighted ABS Score],0)</f>
        <v>10</v>
      </c>
      <c r="J14">
        <f ca="1">IFERROR( ROUND((Table3567[[#This Row],[Quiz-1]]/$N$5)*$M$5 +(Table3567[[#This Row],[Mid-Term]]/$N$7)*$M$7+(Table3567[[#This Row],[Quiz 2]]/$N$6)*$M$6+(Table3567[[#This Row],[End Term]]/$N$8)*$M$8+Table3567[[#This Row],[CP]]*$M$9,3), 0)</f>
        <v>0.34899999999999998</v>
      </c>
      <c r="L14" s="13" t="s">
        <v>529</v>
      </c>
      <c r="M14" s="13">
        <f ca="1">ROUND( _xlfn.STDEV.P(Table3567[Total Weighted ABS Score]), 3)</f>
        <v>9.9000000000000005E-2</v>
      </c>
    </row>
    <row r="15" spans="1:17">
      <c r="A15">
        <v>53</v>
      </c>
      <c r="B15" t="s">
        <v>390</v>
      </c>
      <c r="C15" t="s">
        <v>105</v>
      </c>
      <c r="D15">
        <f>+VLOOKUP(Table3567[[#This Row],[Roll No.]],'Macro-Raw'!$B$2:$E$160,4,FALSE)</f>
        <v>15</v>
      </c>
      <c r="E15">
        <f>+VLOOKUP(Table3567[[#This Row],[Roll No.]],'Macro-Raw'!$B$2:$E$160,3,FALSE)</f>
        <v>26</v>
      </c>
      <c r="F15">
        <f>0</f>
        <v>0</v>
      </c>
      <c r="H15">
        <f t="shared" ca="1" si="0"/>
        <v>0.46593036302862839</v>
      </c>
      <c r="I15">
        <f ca="1">_xlfn.RANK.EQ(Table3567[[#This Row],[Total Weighted ABS Score]],Table3567[Total Weighted ABS Score],0)</f>
        <v>12</v>
      </c>
      <c r="J15">
        <f ca="1">IFERROR( ROUND((Table3567[[#This Row],[Quiz-1]]/$N$5)*$M$5 +(Table3567[[#This Row],[Mid-Term]]/$N$7)*$M$7+(Table3567[[#This Row],[Quiz 2]]/$N$6)*$M$6+(Table3567[[#This Row],[End Term]]/$N$8)*$M$8+Table3567[[#This Row],[CP]]*$M$9,3), 0)</f>
        <v>0.34799999999999998</v>
      </c>
      <c r="L15" s="13" t="s">
        <v>530</v>
      </c>
      <c r="M15" s="13">
        <f ca="1">ROUND(AVERAGE(Table3567[Total Weighted ABS Score]), 3)</f>
        <v>0.19800000000000001</v>
      </c>
    </row>
    <row r="16" spans="1:17">
      <c r="B16" t="s">
        <v>494</v>
      </c>
      <c r="C16" t="s">
        <v>259</v>
      </c>
      <c r="D16">
        <f>+VLOOKUP(Table3567[[#This Row],[Roll No.]],'Macro-Raw'!$B$2:$E$160,4,FALSE)</f>
        <v>19</v>
      </c>
      <c r="E16">
        <f>+VLOOKUP(Table3567[[#This Row],[Roll No.]],'Macro-Raw'!$B$2:$E$160,3,FALSE)</f>
        <v>25</v>
      </c>
      <c r="F16">
        <f>0</f>
        <v>0</v>
      </c>
      <c r="H16">
        <f t="shared" ca="1" si="0"/>
        <v>0.54329696846226783</v>
      </c>
      <c r="I16">
        <f ca="1">_xlfn.RANK.EQ(Table3567[[#This Row],[Total Weighted ABS Score]],Table3567[Total Weighted ABS Score],0)</f>
        <v>13</v>
      </c>
      <c r="J16">
        <f ca="1">IFERROR( ROUND((Table3567[[#This Row],[Quiz-1]]/$N$5)*$M$5 +(Table3567[[#This Row],[Mid-Term]]/$N$7)*$M$7+(Table3567[[#This Row],[Quiz 2]]/$N$6)*$M$6+(Table3567[[#This Row],[End Term]]/$N$8)*$M$8+Table3567[[#This Row],[CP]]*$M$9,3), 0)</f>
        <v>0.34699999999999998</v>
      </c>
    </row>
    <row r="17" spans="1:10">
      <c r="B17" t="s">
        <v>456</v>
      </c>
      <c r="C17" t="s">
        <v>241</v>
      </c>
      <c r="D17">
        <f>+VLOOKUP(Table3567[[#This Row],[Roll No.]],'Macro-Raw'!$B$2:$E$160,4,FALSE)</f>
        <v>27</v>
      </c>
      <c r="E17">
        <f>+VLOOKUP(Table3567[[#This Row],[Roll No.]],'Macro-Raw'!$B$2:$E$160,3,FALSE)</f>
        <v>23</v>
      </c>
      <c r="F17">
        <f>0</f>
        <v>0</v>
      </c>
      <c r="H17">
        <f t="shared" ca="1" si="0"/>
        <v>0.76141454890657356</v>
      </c>
      <c r="I17">
        <f ca="1">_xlfn.RANK.EQ(Table3567[[#This Row],[Total Weighted ABS Score]],Table3567[Total Weighted ABS Score],0)</f>
        <v>14</v>
      </c>
      <c r="J17">
        <f ca="1">IFERROR( ROUND((Table3567[[#This Row],[Quiz-1]]/$N$5)*$M$5 +(Table3567[[#This Row],[Mid-Term]]/$N$7)*$M$7+(Table3567[[#This Row],[Quiz 2]]/$N$6)*$M$6+(Table3567[[#This Row],[End Term]]/$N$8)*$M$8+Table3567[[#This Row],[CP]]*$M$9,3), 0)</f>
        <v>0.34599999999999997</v>
      </c>
    </row>
    <row r="18" spans="1:10">
      <c r="B18" t="s">
        <v>473</v>
      </c>
      <c r="C18" t="s">
        <v>283</v>
      </c>
      <c r="D18">
        <f>+VLOOKUP(Table3567[[#This Row],[Roll No.]],'Macro-Raw'!$B$2:$E$160,4,FALSE)</f>
        <v>15</v>
      </c>
      <c r="E18">
        <f>+VLOOKUP(Table3567[[#This Row],[Roll No.]],'Macro-Raw'!$B$2:$E$160,3,FALSE)</f>
        <v>25</v>
      </c>
      <c r="F18">
        <f>0</f>
        <v>0</v>
      </c>
      <c r="H18">
        <f t="shared" ca="1" si="0"/>
        <v>0.61991111297642232</v>
      </c>
      <c r="I18">
        <f ca="1">_xlfn.RANK.EQ(Table3567[[#This Row],[Total Weighted ABS Score]],Table3567[Total Weighted ABS Score],0)</f>
        <v>15</v>
      </c>
      <c r="J18">
        <f ca="1">IFERROR( ROUND((Table3567[[#This Row],[Quiz-1]]/$N$5)*$M$5 +(Table3567[[#This Row],[Mid-Term]]/$N$7)*$M$7+(Table3567[[#This Row],[Quiz 2]]/$N$6)*$M$6+(Table3567[[#This Row],[End Term]]/$N$8)*$M$8+Table3567[[#This Row],[CP]]*$M$9,3), 0)</f>
        <v>0.33600000000000002</v>
      </c>
    </row>
    <row r="19" spans="1:10">
      <c r="A19">
        <v>37</v>
      </c>
      <c r="B19" t="s">
        <v>374</v>
      </c>
      <c r="C19" t="s">
        <v>73</v>
      </c>
      <c r="D19">
        <f>+VLOOKUP(Table3567[[#This Row],[Roll No.]],'Macro-Raw'!$B$2:$E$160,4,FALSE)</f>
        <v>9</v>
      </c>
      <c r="E19">
        <f>+VLOOKUP(Table3567[[#This Row],[Roll No.]],'Macro-Raw'!$B$2:$E$160,3,FALSE)</f>
        <v>26</v>
      </c>
      <c r="F19">
        <f>0</f>
        <v>0</v>
      </c>
      <c r="H19">
        <f t="shared" ca="1" si="0"/>
        <v>0.54902482816663867</v>
      </c>
      <c r="I19">
        <f ca="1">_xlfn.RANK.EQ(Table3567[[#This Row],[Total Weighted ABS Score]],Table3567[Total Weighted ABS Score],0)</f>
        <v>16</v>
      </c>
      <c r="J19">
        <f ca="1">IFERROR( ROUND((Table3567[[#This Row],[Quiz-1]]/$N$5)*$M$5 +(Table3567[[#This Row],[Mid-Term]]/$N$7)*$M$7+(Table3567[[#This Row],[Quiz 2]]/$N$6)*$M$6+(Table3567[[#This Row],[End Term]]/$N$8)*$M$8+Table3567[[#This Row],[CP]]*$M$9,3), 0)</f>
        <v>0.33100000000000002</v>
      </c>
    </row>
    <row r="20" spans="1:10">
      <c r="B20" t="s">
        <v>470</v>
      </c>
      <c r="C20" t="s">
        <v>277</v>
      </c>
      <c r="D20">
        <f>+VLOOKUP(Table3567[[#This Row],[Roll No.]],'Macro-Raw'!$B$2:$E$160,4,FALSE)</f>
        <v>12</v>
      </c>
      <c r="E20">
        <f>+VLOOKUP(Table3567[[#This Row],[Roll No.]],'Macro-Raw'!$B$2:$E$160,3,FALSE)</f>
        <v>25</v>
      </c>
      <c r="F20">
        <f>0</f>
        <v>0</v>
      </c>
      <c r="H20">
        <f t="shared" ca="1" si="0"/>
        <v>0.45826319554291806</v>
      </c>
      <c r="I20">
        <f ca="1">_xlfn.RANK.EQ(Table3567[[#This Row],[Total Weighted ABS Score]],Table3567[Total Weighted ABS Score],0)</f>
        <v>17</v>
      </c>
      <c r="J20">
        <f ca="1">IFERROR( ROUND((Table3567[[#This Row],[Quiz-1]]/$N$5)*$M$5 +(Table3567[[#This Row],[Mid-Term]]/$N$7)*$M$7+(Table3567[[#This Row],[Quiz 2]]/$N$6)*$M$6+(Table3567[[#This Row],[End Term]]/$N$8)*$M$8+Table3567[[#This Row],[CP]]*$M$9,3), 0)</f>
        <v>0.32700000000000001</v>
      </c>
    </row>
    <row r="21" spans="1:10">
      <c r="A21">
        <v>71</v>
      </c>
      <c r="B21" t="s">
        <v>410</v>
      </c>
      <c r="C21" t="s">
        <v>141</v>
      </c>
      <c r="D21">
        <f>+VLOOKUP(Table3567[[#This Row],[Roll No.]],'Macro-Raw'!$B$2:$E$160,4,FALSE)</f>
        <v>24</v>
      </c>
      <c r="E21">
        <f>+VLOOKUP(Table3567[[#This Row],[Roll No.]],'Macro-Raw'!$B$2:$E$160,3,FALSE)</f>
        <v>22</v>
      </c>
      <c r="F21">
        <f>0</f>
        <v>0</v>
      </c>
      <c r="H21">
        <f t="shared" ca="1" si="0"/>
        <v>0.34811657554102543</v>
      </c>
      <c r="I21">
        <f ca="1">_xlfn.RANK.EQ(Table3567[[#This Row],[Total Weighted ABS Score]],Table3567[Total Weighted ABS Score],0)</f>
        <v>18</v>
      </c>
      <c r="J21">
        <f ca="1">IFERROR( ROUND((Table3567[[#This Row],[Quiz-1]]/$N$5)*$M$5 +(Table3567[[#This Row],[Mid-Term]]/$N$7)*$M$7+(Table3567[[#This Row],[Quiz 2]]/$N$6)*$M$6+(Table3567[[#This Row],[End Term]]/$N$8)*$M$8+Table3567[[#This Row],[CP]]*$M$9,3), 0)</f>
        <v>0.32500000000000001</v>
      </c>
    </row>
    <row r="22" spans="1:10">
      <c r="A22">
        <v>50</v>
      </c>
      <c r="B22" t="s">
        <v>387</v>
      </c>
      <c r="C22" t="s">
        <v>99</v>
      </c>
      <c r="D22">
        <f>+VLOOKUP(Table3567[[#This Row],[Roll No.]],'Macro-Raw'!$B$2:$E$160,4,FALSE)</f>
        <v>24</v>
      </c>
      <c r="E22">
        <f>+VLOOKUP(Table3567[[#This Row],[Roll No.]],'Macro-Raw'!$B$2:$E$160,3,FALSE)</f>
        <v>22</v>
      </c>
      <c r="F22">
        <f>0</f>
        <v>0</v>
      </c>
      <c r="H22">
        <f t="shared" ca="1" si="0"/>
        <v>0.46703224554463518</v>
      </c>
      <c r="I22">
        <f ca="1">_xlfn.RANK.EQ(Table3567[[#This Row],[Total Weighted ABS Score]],Table3567[Total Weighted ABS Score],0)</f>
        <v>18</v>
      </c>
      <c r="J22">
        <f ca="1">IFERROR( ROUND((Table3567[[#This Row],[Quiz-1]]/$N$5)*$M$5 +(Table3567[[#This Row],[Mid-Term]]/$N$7)*$M$7+(Table3567[[#This Row],[Quiz 2]]/$N$6)*$M$6+(Table3567[[#This Row],[End Term]]/$N$8)*$M$8+Table3567[[#This Row],[CP]]*$M$9,3), 0)</f>
        <v>0.32500000000000001</v>
      </c>
    </row>
    <row r="23" spans="1:10">
      <c r="A23">
        <v>78</v>
      </c>
      <c r="B23" t="s">
        <v>417</v>
      </c>
      <c r="C23" t="s">
        <v>155</v>
      </c>
      <c r="D23">
        <f>+VLOOKUP(Table3567[[#This Row],[Roll No.]],'Macro-Raw'!$B$2:$E$160,4,FALSE)</f>
        <v>19</v>
      </c>
      <c r="E23">
        <f>+VLOOKUP(Table3567[[#This Row],[Roll No.]],'Macro-Raw'!$B$2:$E$160,3,FALSE)</f>
        <v>23</v>
      </c>
      <c r="F23">
        <f>0</f>
        <v>0</v>
      </c>
      <c r="H23">
        <f t="shared" ca="1" si="0"/>
        <v>0.53119399013980728</v>
      </c>
      <c r="I23">
        <f ca="1">_xlfn.RANK.EQ(Table3567[[#This Row],[Total Weighted ABS Score]],Table3567[Total Weighted ABS Score],0)</f>
        <v>20</v>
      </c>
      <c r="J23">
        <f ca="1">IFERROR( ROUND((Table3567[[#This Row],[Quiz-1]]/$N$5)*$M$5 +(Table3567[[#This Row],[Mid-Term]]/$N$7)*$M$7+(Table3567[[#This Row],[Quiz 2]]/$N$6)*$M$6+(Table3567[[#This Row],[End Term]]/$N$8)*$M$8+Table3567[[#This Row],[CP]]*$M$9,3), 0)</f>
        <v>0.32300000000000001</v>
      </c>
    </row>
    <row r="24" spans="1:10">
      <c r="A24">
        <v>54</v>
      </c>
      <c r="B24" t="s">
        <v>391</v>
      </c>
      <c r="C24" t="s">
        <v>107</v>
      </c>
      <c r="D24">
        <f>+VLOOKUP(Table3567[[#This Row],[Roll No.]],'Macro-Raw'!$B$2:$E$160,4,FALSE)</f>
        <v>10</v>
      </c>
      <c r="E24">
        <f>+VLOOKUP(Table3567[[#This Row],[Roll No.]],'Macro-Raw'!$B$2:$E$160,3,FALSE)</f>
        <v>25</v>
      </c>
      <c r="F24">
        <f>0</f>
        <v>0</v>
      </c>
      <c r="H24">
        <f t="shared" ca="1" si="0"/>
        <v>0.46980663901276665</v>
      </c>
      <c r="I24">
        <f ca="1">_xlfn.RANK.EQ(Table3567[[#This Row],[Total Weighted ABS Score]],Table3567[Total Weighted ABS Score],0)</f>
        <v>21</v>
      </c>
      <c r="J24">
        <f ca="1">IFERROR( ROUND((Table3567[[#This Row],[Quiz-1]]/$N$5)*$M$5 +(Table3567[[#This Row],[Mid-Term]]/$N$7)*$M$7+(Table3567[[#This Row],[Quiz 2]]/$N$6)*$M$6+(Table3567[[#This Row],[End Term]]/$N$8)*$M$8+Table3567[[#This Row],[CP]]*$M$9,3), 0)</f>
        <v>0.32200000000000001</v>
      </c>
    </row>
    <row r="25" spans="1:10">
      <c r="B25" t="s">
        <v>511</v>
      </c>
      <c r="C25" t="s">
        <v>301</v>
      </c>
      <c r="D25">
        <f>+VLOOKUP(Table3567[[#This Row],[Roll No.]],'Macro-Raw'!$B$2:$E$160,4,FALSE)</f>
        <v>9</v>
      </c>
      <c r="E25">
        <f>+VLOOKUP(Table3567[[#This Row],[Roll No.]],'Macro-Raw'!$B$2:$E$160,3,FALSE)</f>
        <v>25</v>
      </c>
      <c r="F25">
        <f>0</f>
        <v>0</v>
      </c>
      <c r="H25">
        <f t="shared" ca="1" si="0"/>
        <v>0.63223341447867787</v>
      </c>
      <c r="I25">
        <f ca="1">_xlfn.RANK.EQ(Table3567[[#This Row],[Total Weighted ABS Score]],Table3567[Total Weighted ABS Score],0)</f>
        <v>22</v>
      </c>
      <c r="J25">
        <f ca="1">IFERROR( ROUND((Table3567[[#This Row],[Quiz-1]]/$N$5)*$M$5 +(Table3567[[#This Row],[Mid-Term]]/$N$7)*$M$7+(Table3567[[#This Row],[Quiz 2]]/$N$6)*$M$6+(Table3567[[#This Row],[End Term]]/$N$8)*$M$8+Table3567[[#This Row],[CP]]*$M$9,3), 0)</f>
        <v>0.31900000000000001</v>
      </c>
    </row>
    <row r="26" spans="1:10">
      <c r="B26" t="s">
        <v>468</v>
      </c>
      <c r="C26" t="s">
        <v>269</v>
      </c>
      <c r="D26">
        <f>+VLOOKUP(Table3567[[#This Row],[Roll No.]],'Macro-Raw'!$B$2:$E$160,4,FALSE)</f>
        <v>24</v>
      </c>
      <c r="E26">
        <f>+VLOOKUP(Table3567[[#This Row],[Roll No.]],'Macro-Raw'!$B$2:$E$160,3,FALSE)</f>
        <v>21</v>
      </c>
      <c r="F26">
        <f>0</f>
        <v>0</v>
      </c>
      <c r="H26">
        <f t="shared" ca="1" si="0"/>
        <v>0.48809192613512148</v>
      </c>
      <c r="I26">
        <f ca="1">_xlfn.RANK.EQ(Table3567[[#This Row],[Total Weighted ABS Score]],Table3567[Total Weighted ABS Score],0)</f>
        <v>23</v>
      </c>
      <c r="J26">
        <f ca="1">IFERROR( ROUND((Table3567[[#This Row],[Quiz-1]]/$N$5)*$M$5 +(Table3567[[#This Row],[Mid-Term]]/$N$7)*$M$7+(Table3567[[#This Row],[Quiz 2]]/$N$6)*$M$6+(Table3567[[#This Row],[End Term]]/$N$8)*$M$8+Table3567[[#This Row],[CP]]*$M$9,3), 0)</f>
        <v>0.314</v>
      </c>
    </row>
    <row r="27" spans="1:10">
      <c r="B27" t="s">
        <v>448</v>
      </c>
      <c r="C27" t="s">
        <v>225</v>
      </c>
      <c r="D27">
        <f>+VLOOKUP(Table3567[[#This Row],[Roll No.]],'Macro-Raw'!$B$2:$E$160,4,FALSE)</f>
        <v>24</v>
      </c>
      <c r="E27">
        <f>+VLOOKUP(Table3567[[#This Row],[Roll No.]],'Macro-Raw'!$B$2:$E$160,3,FALSE)</f>
        <v>21</v>
      </c>
      <c r="F27">
        <f>0</f>
        <v>0</v>
      </c>
      <c r="H27">
        <f t="shared" ca="1" si="0"/>
        <v>0.48440300376411427</v>
      </c>
      <c r="I27">
        <f ca="1">_xlfn.RANK.EQ(Table3567[[#This Row],[Total Weighted ABS Score]],Table3567[Total Weighted ABS Score],0)</f>
        <v>23</v>
      </c>
      <c r="J27">
        <f ca="1">IFERROR( ROUND((Table3567[[#This Row],[Quiz-1]]/$N$5)*$M$5 +(Table3567[[#This Row],[Mid-Term]]/$N$7)*$M$7+(Table3567[[#This Row],[Quiz 2]]/$N$6)*$M$6+(Table3567[[#This Row],[End Term]]/$N$8)*$M$8+Table3567[[#This Row],[CP]]*$M$9,3), 0)</f>
        <v>0.314</v>
      </c>
    </row>
    <row r="28" spans="1:10">
      <c r="A28">
        <v>4</v>
      </c>
      <c r="B28" t="s">
        <v>341</v>
      </c>
      <c r="C28" t="s">
        <v>7</v>
      </c>
      <c r="D28">
        <f>+VLOOKUP(Table3567[[#This Row],[Roll No.]],'Macro-Raw'!$B$2:$E$160,4,FALSE)</f>
        <v>18</v>
      </c>
      <c r="E28">
        <f>+VLOOKUP(Table3567[[#This Row],[Roll No.]],'Macro-Raw'!$B$2:$E$160,3,FALSE)</f>
        <v>22</v>
      </c>
      <c r="F28">
        <f>0</f>
        <v>0</v>
      </c>
      <c r="H28">
        <f t="shared" ca="1" si="0"/>
        <v>0.70650375518289499</v>
      </c>
      <c r="I28">
        <f ca="1">_xlfn.RANK.EQ(Table3567[[#This Row],[Total Weighted ABS Score]],Table3567[Total Weighted ABS Score],0)</f>
        <v>25</v>
      </c>
      <c r="J28">
        <f ca="1">IFERROR( ROUND((Table3567[[#This Row],[Quiz-1]]/$N$5)*$M$5 +(Table3567[[#This Row],[Mid-Term]]/$N$7)*$M$7+(Table3567[[#This Row],[Quiz 2]]/$N$6)*$M$6+(Table3567[[#This Row],[End Term]]/$N$8)*$M$8+Table3567[[#This Row],[CP]]*$M$9,3), 0)</f>
        <v>0.309</v>
      </c>
    </row>
    <row r="29" spans="1:10">
      <c r="B29" t="s">
        <v>429</v>
      </c>
      <c r="C29" t="s">
        <v>184</v>
      </c>
      <c r="D29">
        <f>+VLOOKUP(Table3567[[#This Row],[Roll No.]],'Macro-Raw'!$B$2:$E$160,4,FALSE)</f>
        <v>22</v>
      </c>
      <c r="E29">
        <f>+VLOOKUP(Table3567[[#This Row],[Roll No.]],'Macro-Raw'!$B$2:$E$160,3,FALSE)</f>
        <v>21</v>
      </c>
      <c r="F29">
        <f>0</f>
        <v>0</v>
      </c>
      <c r="H29">
        <f t="shared" ca="1" si="0"/>
        <v>0.4979663199260449</v>
      </c>
      <c r="I29">
        <f ca="1">_xlfn.RANK.EQ(Table3567[[#This Row],[Total Weighted ABS Score]],Table3567[Total Weighted ABS Score],0)</f>
        <v>26</v>
      </c>
      <c r="J29">
        <f ca="1">IFERROR( ROUND((Table3567[[#This Row],[Quiz-1]]/$N$5)*$M$5 +(Table3567[[#This Row],[Mid-Term]]/$N$7)*$M$7+(Table3567[[#This Row],[Quiz 2]]/$N$6)*$M$6+(Table3567[[#This Row],[End Term]]/$N$8)*$M$8+Table3567[[#This Row],[CP]]*$M$9,3), 0)</f>
        <v>0.308</v>
      </c>
    </row>
    <row r="30" spans="1:10">
      <c r="A30">
        <v>13</v>
      </c>
      <c r="B30" t="s">
        <v>350</v>
      </c>
      <c r="C30" t="s">
        <v>25</v>
      </c>
      <c r="D30">
        <f>+VLOOKUP(Table3567[[#This Row],[Roll No.]],'Macro-Raw'!$B$2:$E$160,4,FALSE)</f>
        <v>8</v>
      </c>
      <c r="E30">
        <f>+VLOOKUP(Table3567[[#This Row],[Roll No.]],'Macro-Raw'!$B$2:$E$160,3,FALSE)</f>
        <v>24</v>
      </c>
      <c r="F30">
        <f>0</f>
        <v>0</v>
      </c>
      <c r="H30">
        <f t="shared" ca="1" si="0"/>
        <v>0.574176699205459</v>
      </c>
      <c r="I30">
        <f ca="1">_xlfn.RANK.EQ(Table3567[[#This Row],[Total Weighted ABS Score]],Table3567[Total Weighted ABS Score],0)</f>
        <v>27</v>
      </c>
      <c r="J30">
        <f ca="1">IFERROR( ROUND((Table3567[[#This Row],[Quiz-1]]/$N$5)*$M$5 +(Table3567[[#This Row],[Mid-Term]]/$N$7)*$M$7+(Table3567[[#This Row],[Quiz 2]]/$N$6)*$M$6+(Table3567[[#This Row],[End Term]]/$N$8)*$M$8+Table3567[[#This Row],[CP]]*$M$9,3), 0)</f>
        <v>0.30499999999999999</v>
      </c>
    </row>
    <row r="31" spans="1:10">
      <c r="B31" t="s">
        <v>454</v>
      </c>
      <c r="C31" t="s">
        <v>237</v>
      </c>
      <c r="D31">
        <f>+VLOOKUP(Table3567[[#This Row],[Roll No.]],'Macro-Raw'!$B$2:$E$160,4,FALSE)</f>
        <v>16</v>
      </c>
      <c r="E31">
        <f>+VLOOKUP(Table3567[[#This Row],[Roll No.]],'Macro-Raw'!$B$2:$E$160,3,FALSE)</f>
        <v>22</v>
      </c>
      <c r="F31">
        <f>0</f>
        <v>0</v>
      </c>
      <c r="H31">
        <f t="shared" ca="1" si="0"/>
        <v>0.51767197425532518</v>
      </c>
      <c r="I31">
        <f ca="1">_xlfn.RANK.EQ(Table3567[[#This Row],[Total Weighted ABS Score]],Table3567[Total Weighted ABS Score],0)</f>
        <v>28</v>
      </c>
      <c r="J31">
        <f ca="1">IFERROR( ROUND((Table3567[[#This Row],[Quiz-1]]/$N$5)*$M$5 +(Table3567[[#This Row],[Mid-Term]]/$N$7)*$M$7+(Table3567[[#This Row],[Quiz 2]]/$N$6)*$M$6+(Table3567[[#This Row],[End Term]]/$N$8)*$M$8+Table3567[[#This Row],[CP]]*$M$9,3), 0)</f>
        <v>0.30299999999999999</v>
      </c>
    </row>
    <row r="32" spans="1:10">
      <c r="B32" t="s">
        <v>461</v>
      </c>
      <c r="C32" t="s">
        <v>253</v>
      </c>
      <c r="D32">
        <f>+VLOOKUP(Table3567[[#This Row],[Roll No.]],'Macro-Raw'!$B$2:$E$160,4,FALSE)</f>
        <v>19</v>
      </c>
      <c r="E32">
        <f>+VLOOKUP(Table3567[[#This Row],[Roll No.]],'Macro-Raw'!$B$2:$E$160,3,FALSE)</f>
        <v>21</v>
      </c>
      <c r="F32">
        <f>0</f>
        <v>0</v>
      </c>
      <c r="H32">
        <f t="shared" ca="1" si="0"/>
        <v>0.45798249477286412</v>
      </c>
      <c r="I32">
        <f ca="1">_xlfn.RANK.EQ(Table3567[[#This Row],[Total Weighted ABS Score]],Table3567[Total Weighted ABS Score],0)</f>
        <v>29</v>
      </c>
      <c r="J32">
        <f ca="1">IFERROR( ROUND((Table3567[[#This Row],[Quiz-1]]/$N$5)*$M$5 +(Table3567[[#This Row],[Mid-Term]]/$N$7)*$M$7+(Table3567[[#This Row],[Quiz 2]]/$N$6)*$M$6+(Table3567[[#This Row],[End Term]]/$N$8)*$M$8+Table3567[[#This Row],[CP]]*$M$9,3), 0)</f>
        <v>0.3</v>
      </c>
    </row>
    <row r="33" spans="1:18">
      <c r="B33" t="s">
        <v>483</v>
      </c>
      <c r="C33" t="s">
        <v>305</v>
      </c>
      <c r="D33">
        <f>+VLOOKUP(Table3567[[#This Row],[Roll No.]],'Macro-Raw'!$B$2:$E$160,4,FALSE)</f>
        <v>14</v>
      </c>
      <c r="E33">
        <f>+VLOOKUP(Table3567[[#This Row],[Roll No.]],'Macro-Raw'!$B$2:$E$160,3,FALSE)</f>
        <v>22</v>
      </c>
      <c r="F33">
        <f>0</f>
        <v>0</v>
      </c>
      <c r="H33">
        <f t="shared" ca="1" si="0"/>
        <v>0.54116285886640358</v>
      </c>
      <c r="I33">
        <f ca="1">_xlfn.RANK.EQ(Table3567[[#This Row],[Total Weighted ABS Score]],Table3567[Total Weighted ABS Score],0)</f>
        <v>30</v>
      </c>
      <c r="J33">
        <f ca="1">IFERROR( ROUND((Table3567[[#This Row],[Quiz-1]]/$N$5)*$M$5 +(Table3567[[#This Row],[Mid-Term]]/$N$7)*$M$7+(Table3567[[#This Row],[Quiz 2]]/$N$6)*$M$6+(Table3567[[#This Row],[End Term]]/$N$8)*$M$8+Table3567[[#This Row],[CP]]*$M$9,3), 0)</f>
        <v>0.29799999999999999</v>
      </c>
    </row>
    <row r="34" spans="1:18">
      <c r="B34" t="s">
        <v>485</v>
      </c>
      <c r="C34" t="s">
        <v>311</v>
      </c>
      <c r="D34">
        <f>+VLOOKUP(Table3567[[#This Row],[Roll No.]],'Macro-Raw'!$B$2:$E$160,4,FALSE)</f>
        <v>10</v>
      </c>
      <c r="E34">
        <f>+VLOOKUP(Table3567[[#This Row],[Roll No.]],'Macro-Raw'!$B$2:$E$160,3,FALSE)</f>
        <v>23</v>
      </c>
      <c r="F34">
        <f>0</f>
        <v>0</v>
      </c>
      <c r="H34">
        <f t="shared" ca="1" si="0"/>
        <v>0.42565219160078532</v>
      </c>
      <c r="I34">
        <f ca="1">_xlfn.RANK.EQ(Table3567[[#This Row],[Total Weighted ABS Score]],Table3567[Total Weighted ABS Score],0)</f>
        <v>30</v>
      </c>
      <c r="J34">
        <f ca="1">IFERROR( ROUND((Table3567[[#This Row],[Quiz-1]]/$N$5)*$M$5 +(Table3567[[#This Row],[Mid-Term]]/$N$7)*$M$7+(Table3567[[#This Row],[Quiz 2]]/$N$6)*$M$6+(Table3567[[#This Row],[End Term]]/$N$8)*$M$8+Table3567[[#This Row],[CP]]*$M$9,3), 0)</f>
        <v>0.29799999999999999</v>
      </c>
    </row>
    <row r="35" spans="1:18" ht="17.5" thickBot="1">
      <c r="A35">
        <v>36</v>
      </c>
      <c r="B35" t="s">
        <v>373</v>
      </c>
      <c r="C35" t="s">
        <v>71</v>
      </c>
      <c r="D35">
        <f>+VLOOKUP(Table3567[[#This Row],[Roll No.]],'Macro-Raw'!$B$2:$E$160,4,FALSE)</f>
        <v>17</v>
      </c>
      <c r="E35">
        <f>+VLOOKUP(Table3567[[#This Row],[Roll No.]],'Macro-Raw'!$B$2:$E$160,3,FALSE)</f>
        <v>21</v>
      </c>
      <c r="F35">
        <f>0</f>
        <v>0</v>
      </c>
      <c r="H35">
        <f t="shared" ca="1" si="0"/>
        <v>0.34925176118443335</v>
      </c>
      <c r="I35">
        <f ca="1">_xlfn.RANK.EQ(Table3567[[#This Row],[Total Weighted ABS Score]],Table3567[Total Weighted ABS Score],0)</f>
        <v>32</v>
      </c>
      <c r="J35">
        <f ca="1">IFERROR( ROUND((Table3567[[#This Row],[Quiz-1]]/$N$5)*$M$5 +(Table3567[[#This Row],[Mid-Term]]/$N$7)*$M$7+(Table3567[[#This Row],[Quiz 2]]/$N$6)*$M$6+(Table3567[[#This Row],[End Term]]/$N$8)*$M$8+Table3567[[#This Row],[CP]]*$M$9,3), 0)</f>
        <v>0.29399999999999998</v>
      </c>
      <c r="K35" s="25" t="s">
        <v>518</v>
      </c>
      <c r="L35" s="25"/>
      <c r="M35" s="25"/>
      <c r="N35" s="25"/>
      <c r="O35" s="25"/>
      <c r="P35" s="25"/>
      <c r="Q35" s="25"/>
      <c r="R35" s="25"/>
    </row>
    <row r="36" spans="1:18" ht="15" thickTop="1">
      <c r="A36">
        <v>43</v>
      </c>
      <c r="B36" t="s">
        <v>380</v>
      </c>
      <c r="C36" t="s">
        <v>85</v>
      </c>
      <c r="D36">
        <f>+VLOOKUP(Table3567[[#This Row],[Roll No.]],'Macro-Raw'!$B$2:$E$160,4,FALSE)</f>
        <v>16</v>
      </c>
      <c r="E36">
        <f>+VLOOKUP(Table3567[[#This Row],[Roll No.]],'Macro-Raw'!$B$2:$E$160,3,FALSE)</f>
        <v>21</v>
      </c>
      <c r="F36">
        <f>0</f>
        <v>0</v>
      </c>
      <c r="H36">
        <f t="shared" ref="H36:H52" ca="1" si="1">NORMINV(RAND(),$Q$5,$Q$6)</f>
        <v>0.40944300086506558</v>
      </c>
      <c r="I36">
        <f ca="1">_xlfn.RANK.EQ(Table3567[[#This Row],[Total Weighted ABS Score]],Table3567[Total Weighted ABS Score],0)</f>
        <v>33</v>
      </c>
      <c r="J36">
        <f ca="1">IFERROR( ROUND((Table3567[[#This Row],[Quiz-1]]/$N$5)*$M$5 +(Table3567[[#This Row],[Mid-Term]]/$N$7)*$M$7+(Table3567[[#This Row],[Quiz 2]]/$N$6)*$M$6+(Table3567[[#This Row],[End Term]]/$N$8)*$M$8+Table3567[[#This Row],[CP]]*$M$9,3), 0)</f>
        <v>0.29199999999999998</v>
      </c>
    </row>
    <row r="37" spans="1:18">
      <c r="A37">
        <v>9</v>
      </c>
      <c r="B37" t="s">
        <v>346</v>
      </c>
      <c r="C37" t="s">
        <v>17</v>
      </c>
      <c r="D37">
        <f>+VLOOKUP(Table3567[[#This Row],[Roll No.]],'Macro-Raw'!$B$2:$E$160,4,FALSE)</f>
        <v>5</v>
      </c>
      <c r="E37">
        <f>+VLOOKUP(Table3567[[#This Row],[Roll No.]],'Macro-Raw'!$B$2:$E$160,3,FALSE)</f>
        <v>23</v>
      </c>
      <c r="F37">
        <f>0</f>
        <v>0</v>
      </c>
      <c r="H37">
        <f t="shared" ca="1" si="1"/>
        <v>0.55764794153486619</v>
      </c>
      <c r="I37">
        <f ca="1">_xlfn.RANK.EQ(Table3567[[#This Row],[Total Weighted ABS Score]],Table3567[Total Weighted ABS Score],0)</f>
        <v>34</v>
      </c>
      <c r="J37">
        <f ca="1">IFERROR( ROUND((Table3567[[#This Row],[Quiz-1]]/$N$5)*$M$5 +(Table3567[[#This Row],[Mid-Term]]/$N$7)*$M$7+(Table3567[[#This Row],[Quiz 2]]/$N$6)*$M$6+(Table3567[[#This Row],[End Term]]/$N$8)*$M$8+Table3567[[#This Row],[CP]]*$M$9,3), 0)</f>
        <v>0.28399999999999997</v>
      </c>
    </row>
    <row r="38" spans="1:18">
      <c r="A38">
        <v>57</v>
      </c>
      <c r="B38" t="s">
        <v>394</v>
      </c>
      <c r="C38" t="s">
        <v>113</v>
      </c>
      <c r="D38">
        <f>+VLOOKUP(Table3567[[#This Row],[Roll No.]],'Macro-Raw'!$B$2:$E$160,4,FALSE)</f>
        <v>20</v>
      </c>
      <c r="E38">
        <f>+VLOOKUP(Table3567[[#This Row],[Roll No.]],'Macro-Raw'!$B$2:$E$160,3,FALSE)</f>
        <v>19</v>
      </c>
      <c r="F38">
        <f>0</f>
        <v>0</v>
      </c>
      <c r="H38">
        <f t="shared" ca="1" si="1"/>
        <v>0.47214571154857132</v>
      </c>
      <c r="I38">
        <f ca="1">_xlfn.RANK.EQ(Table3567[[#This Row],[Total Weighted ABS Score]],Table3567[Total Weighted ABS Score],0)</f>
        <v>35</v>
      </c>
      <c r="J38">
        <f ca="1">IFERROR( ROUND((Table3567[[#This Row],[Quiz-1]]/$N$5)*$M$5 +(Table3567[[#This Row],[Mid-Term]]/$N$7)*$M$7+(Table3567[[#This Row],[Quiz 2]]/$N$6)*$M$6+(Table3567[[#This Row],[End Term]]/$N$8)*$M$8+Table3567[[#This Row],[CP]]*$M$9,3), 0)</f>
        <v>0.27900000000000003</v>
      </c>
    </row>
    <row r="39" spans="1:18">
      <c r="A39">
        <v>74</v>
      </c>
      <c r="B39" t="s">
        <v>413</v>
      </c>
      <c r="C39" t="s">
        <v>147</v>
      </c>
      <c r="D39">
        <f>+VLOOKUP(Table3567[[#This Row],[Roll No.]],'Macro-Raw'!$B$2:$E$160,4,FALSE)</f>
        <v>20</v>
      </c>
      <c r="E39">
        <f>+VLOOKUP(Table3567[[#This Row],[Roll No.]],'Macro-Raw'!$B$2:$E$160,3,FALSE)</f>
        <v>19</v>
      </c>
      <c r="F39">
        <f>0</f>
        <v>0</v>
      </c>
      <c r="H39">
        <f t="shared" ca="1" si="1"/>
        <v>0.50307285019358339</v>
      </c>
      <c r="I39">
        <f ca="1">_xlfn.RANK.EQ(Table3567[[#This Row],[Total Weighted ABS Score]],Table3567[Total Weighted ABS Score],0)</f>
        <v>35</v>
      </c>
      <c r="J39">
        <f ca="1">IFERROR( ROUND((Table3567[[#This Row],[Quiz-1]]/$N$5)*$M$5 +(Table3567[[#This Row],[Mid-Term]]/$N$7)*$M$7+(Table3567[[#This Row],[Quiz 2]]/$N$6)*$M$6+(Table3567[[#This Row],[End Term]]/$N$8)*$M$8+Table3567[[#This Row],[CP]]*$M$9,3), 0)</f>
        <v>0.27900000000000003</v>
      </c>
    </row>
    <row r="40" spans="1:18">
      <c r="B40" t="s">
        <v>435</v>
      </c>
      <c r="C40" t="s">
        <v>196</v>
      </c>
      <c r="D40">
        <f>+VLOOKUP(Table3567[[#This Row],[Roll No.]],'Macro-Raw'!$B$2:$E$160,4,FALSE)</f>
        <v>24</v>
      </c>
      <c r="E40">
        <f>+VLOOKUP(Table3567[[#This Row],[Roll No.]],'Macro-Raw'!$B$2:$E$160,3,FALSE)</f>
        <v>18</v>
      </c>
      <c r="F40">
        <f>0</f>
        <v>0</v>
      </c>
      <c r="H40">
        <f t="shared" ca="1" si="1"/>
        <v>0.58865338341680973</v>
      </c>
      <c r="I40">
        <f ca="1">_xlfn.RANK.EQ(Table3567[[#This Row],[Total Weighted ABS Score]],Table3567[Total Weighted ABS Score],0)</f>
        <v>37</v>
      </c>
      <c r="J40">
        <f ca="1">IFERROR( ROUND((Table3567[[#This Row],[Quiz-1]]/$N$5)*$M$5 +(Table3567[[#This Row],[Mid-Term]]/$N$7)*$M$7+(Table3567[[#This Row],[Quiz 2]]/$N$6)*$M$6+(Table3567[[#This Row],[End Term]]/$N$8)*$M$8+Table3567[[#This Row],[CP]]*$M$9,3), 0)</f>
        <v>0.27800000000000002</v>
      </c>
    </row>
    <row r="41" spans="1:18">
      <c r="A41">
        <v>14</v>
      </c>
      <c r="B41" t="s">
        <v>351</v>
      </c>
      <c r="C41" t="s">
        <v>27</v>
      </c>
      <c r="D41">
        <f>+VLOOKUP(Table3567[[#This Row],[Roll No.]],'Macro-Raw'!$B$2:$E$160,4,FALSE)</f>
        <v>9</v>
      </c>
      <c r="E41">
        <f>+VLOOKUP(Table3567[[#This Row],[Roll No.]],'Macro-Raw'!$B$2:$E$160,3,FALSE)</f>
        <v>21</v>
      </c>
      <c r="F41">
        <f>0</f>
        <v>0</v>
      </c>
      <c r="H41">
        <f t="shared" ca="1" si="1"/>
        <v>0.4710095750794096</v>
      </c>
      <c r="I41">
        <f ca="1">_xlfn.RANK.EQ(Table3567[[#This Row],[Total Weighted ABS Score]],Table3567[Total Weighted ABS Score],0)</f>
        <v>38</v>
      </c>
      <c r="J41">
        <f ca="1">IFERROR( ROUND((Table3567[[#This Row],[Quiz-1]]/$N$5)*$M$5 +(Table3567[[#This Row],[Mid-Term]]/$N$7)*$M$7+(Table3567[[#This Row],[Quiz 2]]/$N$6)*$M$6+(Table3567[[#This Row],[End Term]]/$N$8)*$M$8+Table3567[[#This Row],[CP]]*$M$9,3), 0)</f>
        <v>0.27200000000000002</v>
      </c>
    </row>
    <row r="42" spans="1:18">
      <c r="A42">
        <v>16</v>
      </c>
      <c r="B42" t="s">
        <v>353</v>
      </c>
      <c r="C42" t="s">
        <v>31</v>
      </c>
      <c r="D42">
        <f>+VLOOKUP(Table3567[[#This Row],[Roll No.]],'Macro-Raw'!$B$2:$E$160,4,FALSE)</f>
        <v>21</v>
      </c>
      <c r="E42">
        <f>+VLOOKUP(Table3567[[#This Row],[Roll No.]],'Macro-Raw'!$B$2:$E$160,3,FALSE)</f>
        <v>18</v>
      </c>
      <c r="F42">
        <f>0</f>
        <v>0</v>
      </c>
      <c r="H42">
        <f t="shared" ca="1" si="1"/>
        <v>0.29576006064011051</v>
      </c>
      <c r="I42">
        <f ca="1">_xlfn.RANK.EQ(Table3567[[#This Row],[Total Weighted ABS Score]],Table3567[Total Weighted ABS Score],0)</f>
        <v>39</v>
      </c>
      <c r="J42">
        <f ca="1">IFERROR( ROUND((Table3567[[#This Row],[Quiz-1]]/$N$5)*$M$5 +(Table3567[[#This Row],[Mid-Term]]/$N$7)*$M$7+(Table3567[[#This Row],[Quiz 2]]/$N$6)*$M$6+(Table3567[[#This Row],[End Term]]/$N$8)*$M$8+Table3567[[#This Row],[CP]]*$M$9,3), 0)</f>
        <v>0.27</v>
      </c>
    </row>
    <row r="43" spans="1:18">
      <c r="B43" t="s">
        <v>482</v>
      </c>
      <c r="C43" t="s">
        <v>303</v>
      </c>
      <c r="D43">
        <f>+VLOOKUP(Table3567[[#This Row],[Roll No.]],'Macro-Raw'!$B$2:$E$160,4,FALSE)</f>
        <v>19</v>
      </c>
      <c r="E43">
        <f>+VLOOKUP(Table3567[[#This Row],[Roll No.]],'Macro-Raw'!$B$2:$E$160,3,FALSE)</f>
        <v>18</v>
      </c>
      <c r="F43">
        <f>0</f>
        <v>0</v>
      </c>
      <c r="H43">
        <f t="shared" ca="1" si="1"/>
        <v>0.48006941937129888</v>
      </c>
      <c r="I43">
        <f ca="1">_xlfn.RANK.EQ(Table3567[[#This Row],[Total Weighted ABS Score]],Table3567[Total Weighted ABS Score],0)</f>
        <v>40</v>
      </c>
      <c r="J43">
        <f ca="1">IFERROR( ROUND((Table3567[[#This Row],[Quiz-1]]/$N$5)*$M$5 +(Table3567[[#This Row],[Mid-Term]]/$N$7)*$M$7+(Table3567[[#This Row],[Quiz 2]]/$N$6)*$M$6+(Table3567[[#This Row],[End Term]]/$N$8)*$M$8+Table3567[[#This Row],[CP]]*$M$9,3), 0)</f>
        <v>0.26500000000000001</v>
      </c>
    </row>
    <row r="44" spans="1:18">
      <c r="B44" t="s">
        <v>466</v>
      </c>
      <c r="C44" t="s">
        <v>265</v>
      </c>
      <c r="D44">
        <f>+VLOOKUP(Table3567[[#This Row],[Roll No.]],'Macro-Raw'!$B$2:$E$160,4,FALSE)</f>
        <v>19</v>
      </c>
      <c r="E44">
        <f>+VLOOKUP(Table3567[[#This Row],[Roll No.]],'Macro-Raw'!$B$2:$E$160,3,FALSE)</f>
        <v>18</v>
      </c>
      <c r="F44">
        <f>0</f>
        <v>0</v>
      </c>
      <c r="H44">
        <f t="shared" ca="1" si="1"/>
        <v>0.43494630916393506</v>
      </c>
      <c r="I44">
        <f ca="1">_xlfn.RANK.EQ(Table3567[[#This Row],[Total Weighted ABS Score]],Table3567[Total Weighted ABS Score],0)</f>
        <v>40</v>
      </c>
      <c r="J44">
        <f ca="1">IFERROR( ROUND((Table3567[[#This Row],[Quiz-1]]/$N$5)*$M$5 +(Table3567[[#This Row],[Mid-Term]]/$N$7)*$M$7+(Table3567[[#This Row],[Quiz 2]]/$N$6)*$M$6+(Table3567[[#This Row],[End Term]]/$N$8)*$M$8+Table3567[[#This Row],[CP]]*$M$9,3), 0)</f>
        <v>0.26500000000000001</v>
      </c>
    </row>
    <row r="45" spans="1:18">
      <c r="A45">
        <v>76</v>
      </c>
      <c r="B45" t="s">
        <v>415</v>
      </c>
      <c r="C45" t="s">
        <v>151</v>
      </c>
      <c r="D45">
        <f>+VLOOKUP(Table3567[[#This Row],[Roll No.]],'Macro-Raw'!$B$2:$E$160,4,FALSE)</f>
        <v>10</v>
      </c>
      <c r="E45">
        <f>+VLOOKUP(Table3567[[#This Row],[Roll No.]],'Macro-Raw'!$B$2:$E$160,3,FALSE)</f>
        <v>20</v>
      </c>
      <c r="F45">
        <f>0</f>
        <v>0</v>
      </c>
      <c r="H45">
        <f t="shared" ca="1" si="1"/>
        <v>0.51088138802085192</v>
      </c>
      <c r="I45">
        <f ca="1">_xlfn.RANK.EQ(Table3567[[#This Row],[Total Weighted ABS Score]],Table3567[Total Weighted ABS Score],0)</f>
        <v>42</v>
      </c>
      <c r="J45">
        <f ca="1">IFERROR( ROUND((Table3567[[#This Row],[Quiz-1]]/$N$5)*$M$5 +(Table3567[[#This Row],[Mid-Term]]/$N$7)*$M$7+(Table3567[[#This Row],[Quiz 2]]/$N$6)*$M$6+(Table3567[[#This Row],[End Term]]/$N$8)*$M$8+Table3567[[#This Row],[CP]]*$M$9,3), 0)</f>
        <v>0.26300000000000001</v>
      </c>
    </row>
    <row r="46" spans="1:18">
      <c r="A46">
        <v>40</v>
      </c>
      <c r="B46" t="s">
        <v>377</v>
      </c>
      <c r="C46" t="s">
        <v>79</v>
      </c>
      <c r="D46">
        <f>+VLOOKUP(Table3567[[#This Row],[Roll No.]],'Macro-Raw'!$B$2:$E$160,4,FALSE)</f>
        <v>14</v>
      </c>
      <c r="E46">
        <f>+VLOOKUP(Table3567[[#This Row],[Roll No.]],'Macro-Raw'!$B$2:$E$160,3,FALSE)</f>
        <v>19</v>
      </c>
      <c r="F46">
        <f>0</f>
        <v>0</v>
      </c>
      <c r="H46">
        <f t="shared" ca="1" si="1"/>
        <v>0.60660180232912542</v>
      </c>
      <c r="I46">
        <f ca="1">_xlfn.RANK.EQ(Table3567[[#This Row],[Total Weighted ABS Score]],Table3567[Total Weighted ABS Score],0)</f>
        <v>43</v>
      </c>
      <c r="J46">
        <f ca="1">IFERROR( ROUND((Table3567[[#This Row],[Quiz-1]]/$N$5)*$M$5 +(Table3567[[#This Row],[Mid-Term]]/$N$7)*$M$7+(Table3567[[#This Row],[Quiz 2]]/$N$6)*$M$6+(Table3567[[#This Row],[End Term]]/$N$8)*$M$8+Table3567[[#This Row],[CP]]*$M$9,3), 0)</f>
        <v>0.26200000000000001</v>
      </c>
    </row>
    <row r="47" spans="1:18">
      <c r="B47" t="s">
        <v>433</v>
      </c>
      <c r="C47" t="s">
        <v>192</v>
      </c>
      <c r="D47">
        <f>+VLOOKUP(Table3567[[#This Row],[Roll No.]],'Macro-Raw'!$B$2:$E$160,4,FALSE)</f>
        <v>22</v>
      </c>
      <c r="E47">
        <f>+VLOOKUP(Table3567[[#This Row],[Roll No.]],'Macro-Raw'!$B$2:$E$160,3,FALSE)</f>
        <v>17</v>
      </c>
      <c r="F47">
        <f>0</f>
        <v>0</v>
      </c>
      <c r="H47">
        <f t="shared" ca="1" si="1"/>
        <v>0.45412401444012845</v>
      </c>
      <c r="I47">
        <f ca="1">_xlfn.RANK.EQ(Table3567[[#This Row],[Total Weighted ABS Score]],Table3567[Total Weighted ABS Score],0)</f>
        <v>44</v>
      </c>
      <c r="J47">
        <f ca="1">IFERROR( ROUND((Table3567[[#This Row],[Quiz-1]]/$N$5)*$M$5 +(Table3567[[#This Row],[Mid-Term]]/$N$7)*$M$7+(Table3567[[#This Row],[Quiz 2]]/$N$6)*$M$6+(Table3567[[#This Row],[End Term]]/$N$8)*$M$8+Table3567[[#This Row],[CP]]*$M$9,3), 0)</f>
        <v>0.26100000000000001</v>
      </c>
    </row>
    <row r="48" spans="1:18">
      <c r="A48">
        <v>21</v>
      </c>
      <c r="B48" t="s">
        <v>358</v>
      </c>
      <c r="C48" t="s">
        <v>41</v>
      </c>
      <c r="D48">
        <f>+VLOOKUP(Table3567[[#This Row],[Roll No.]],'Macro-Raw'!$B$2:$E$160,4,FALSE)</f>
        <v>9</v>
      </c>
      <c r="E48">
        <f>+VLOOKUP(Table3567[[#This Row],[Roll No.]],'Macro-Raw'!$B$2:$E$160,3,FALSE)</f>
        <v>20</v>
      </c>
      <c r="F48">
        <f>0</f>
        <v>0</v>
      </c>
      <c r="H48">
        <f t="shared" ca="1" si="1"/>
        <v>0.49140161025279677</v>
      </c>
      <c r="I48">
        <f ca="1">_xlfn.RANK.EQ(Table3567[[#This Row],[Total Weighted ABS Score]],Table3567[Total Weighted ABS Score],0)</f>
        <v>45</v>
      </c>
      <c r="J48">
        <f ca="1">IFERROR( ROUND((Table3567[[#This Row],[Quiz-1]]/$N$5)*$M$5 +(Table3567[[#This Row],[Mid-Term]]/$N$7)*$M$7+(Table3567[[#This Row],[Quiz 2]]/$N$6)*$M$6+(Table3567[[#This Row],[End Term]]/$N$8)*$M$8+Table3567[[#This Row],[CP]]*$M$9,3), 0)</f>
        <v>0.26</v>
      </c>
    </row>
    <row r="49" spans="1:10">
      <c r="B49" t="s">
        <v>463</v>
      </c>
      <c r="C49" t="s">
        <v>257</v>
      </c>
      <c r="D49">
        <f>+VLOOKUP(Table3567[[#This Row],[Roll No.]],'Macro-Raw'!$B$2:$E$160,4,FALSE)</f>
        <v>9</v>
      </c>
      <c r="E49">
        <f>+VLOOKUP(Table3567[[#This Row],[Roll No.]],'Macro-Raw'!$B$2:$E$160,3,FALSE)</f>
        <v>20</v>
      </c>
      <c r="F49">
        <f>0</f>
        <v>0</v>
      </c>
      <c r="H49">
        <f t="shared" ca="1" si="1"/>
        <v>0.56527696164801633</v>
      </c>
      <c r="I49">
        <f ca="1">_xlfn.RANK.EQ(Table3567[[#This Row],[Total Weighted ABS Score]],Table3567[Total Weighted ABS Score],0)</f>
        <v>45</v>
      </c>
      <c r="J49">
        <f ca="1">IFERROR( ROUND((Table3567[[#This Row],[Quiz-1]]/$N$5)*$M$5 +(Table3567[[#This Row],[Mid-Term]]/$N$7)*$M$7+(Table3567[[#This Row],[Quiz 2]]/$N$6)*$M$6+(Table3567[[#This Row],[End Term]]/$N$8)*$M$8+Table3567[[#This Row],[CP]]*$M$9,3), 0)</f>
        <v>0.26</v>
      </c>
    </row>
    <row r="50" spans="1:10">
      <c r="B50" t="s">
        <v>428</v>
      </c>
      <c r="C50" t="s">
        <v>182</v>
      </c>
      <c r="D50">
        <f>+VLOOKUP(Table3567[[#This Row],[Roll No.]],'Macro-Raw'!$B$2:$E$160,4,FALSE)</f>
        <v>20</v>
      </c>
      <c r="E50">
        <f>+VLOOKUP(Table3567[[#This Row],[Roll No.]],'Macro-Raw'!$B$2:$E$160,3,FALSE)</f>
        <v>17</v>
      </c>
      <c r="F50">
        <f>0</f>
        <v>0</v>
      </c>
      <c r="H50">
        <f t="shared" ca="1" si="1"/>
        <v>0.37353289284064206</v>
      </c>
      <c r="I50">
        <f ca="1">_xlfn.RANK.EQ(Table3567[[#This Row],[Total Weighted ABS Score]],Table3567[Total Weighted ABS Score],0)</f>
        <v>47</v>
      </c>
      <c r="J50">
        <f ca="1">IFERROR( ROUND((Table3567[[#This Row],[Quiz-1]]/$N$5)*$M$5 +(Table3567[[#This Row],[Mid-Term]]/$N$7)*$M$7+(Table3567[[#This Row],[Quiz 2]]/$N$6)*$M$6+(Table3567[[#This Row],[End Term]]/$N$8)*$M$8+Table3567[[#This Row],[CP]]*$M$9,3), 0)</f>
        <v>0.25600000000000001</v>
      </c>
    </row>
    <row r="51" spans="1:10">
      <c r="A51">
        <v>45</v>
      </c>
      <c r="B51" t="s">
        <v>382</v>
      </c>
      <c r="C51" t="s">
        <v>89</v>
      </c>
      <c r="D51">
        <f>+VLOOKUP(Table3567[[#This Row],[Roll No.]],'Macro-Raw'!$B$2:$E$160,4,FALSE)</f>
        <v>20</v>
      </c>
      <c r="E51">
        <f>+VLOOKUP(Table3567[[#This Row],[Roll No.]],'Macro-Raw'!$B$2:$E$160,3,FALSE)</f>
        <v>17</v>
      </c>
      <c r="F51">
        <f>0</f>
        <v>0</v>
      </c>
      <c r="H51">
        <f t="shared" ca="1" si="1"/>
        <v>0.4197939833996216</v>
      </c>
      <c r="I51">
        <f ca="1">_xlfn.RANK.EQ(Table3567[[#This Row],[Total Weighted ABS Score]],Table3567[Total Weighted ABS Score],0)</f>
        <v>47</v>
      </c>
      <c r="J51">
        <f ca="1">IFERROR( ROUND((Table3567[[#This Row],[Quiz-1]]/$N$5)*$M$5 +(Table3567[[#This Row],[Mid-Term]]/$N$7)*$M$7+(Table3567[[#This Row],[Quiz 2]]/$N$6)*$M$6+(Table3567[[#This Row],[End Term]]/$N$8)*$M$8+Table3567[[#This Row],[CP]]*$M$9,3), 0)</f>
        <v>0.25600000000000001</v>
      </c>
    </row>
    <row r="52" spans="1:10">
      <c r="A52">
        <v>70</v>
      </c>
      <c r="B52" t="s">
        <v>409</v>
      </c>
      <c r="C52" t="s">
        <v>139</v>
      </c>
      <c r="D52">
        <f>+VLOOKUP(Table3567[[#This Row],[Roll No.]],'Macro-Raw'!$B$2:$E$160,4,FALSE)</f>
        <v>19</v>
      </c>
      <c r="E52">
        <f>+VLOOKUP(Table3567[[#This Row],[Roll No.]],'Macro-Raw'!$B$2:$E$160,3,FALSE)</f>
        <v>17</v>
      </c>
      <c r="F52">
        <f>0</f>
        <v>0</v>
      </c>
      <c r="H52">
        <f t="shared" ca="1" si="1"/>
        <v>0.40983984959954445</v>
      </c>
      <c r="I52">
        <f ca="1">_xlfn.RANK.EQ(Table3567[[#This Row],[Total Weighted ABS Score]],Table3567[Total Weighted ABS Score],0)</f>
        <v>49</v>
      </c>
      <c r="J52">
        <f ca="1">IFERROR( ROUND((Table3567[[#This Row],[Quiz-1]]/$N$5)*$M$5 +(Table3567[[#This Row],[Mid-Term]]/$N$7)*$M$7+(Table3567[[#This Row],[Quiz 2]]/$N$6)*$M$6+(Table3567[[#This Row],[End Term]]/$N$8)*$M$8+Table3567[[#This Row],[CP]]*$M$9,3), 0)</f>
        <v>0.253</v>
      </c>
    </row>
    <row r="53" spans="1:10">
      <c r="A53">
        <v>28</v>
      </c>
      <c r="B53" t="s">
        <v>365</v>
      </c>
      <c r="C53" t="s">
        <v>55</v>
      </c>
      <c r="D53">
        <f>+VLOOKUP(Table3567[[#This Row],[Roll No.]],'Macro-Raw'!$B$2:$E$160,4,FALSE)</f>
        <v>10</v>
      </c>
      <c r="E53">
        <f>+VLOOKUP(Table3567[[#This Row],[Roll No.]],'Macro-Raw'!$B$2:$E$160,3,FALSE)</f>
        <v>19</v>
      </c>
      <c r="F53">
        <f>0</f>
        <v>0</v>
      </c>
      <c r="H53">
        <v>0.6</v>
      </c>
      <c r="I53">
        <f ca="1">_xlfn.RANK.EQ(Table3567[[#This Row],[Total Weighted ABS Score]],Table3567[Total Weighted ABS Score],0)</f>
        <v>50</v>
      </c>
      <c r="J53">
        <f>IFERROR( ROUND((Table3567[[#This Row],[Quiz-1]]/$N$5)*$M$5 +(Table3567[[#This Row],[Mid-Term]]/$N$7)*$M$7+(Table3567[[#This Row],[Quiz 2]]/$N$6)*$M$6+(Table3567[[#This Row],[End Term]]/$N$8)*$M$8+Table3567[[#This Row],[CP]]*$M$9,3), 0)</f>
        <v>0.251</v>
      </c>
    </row>
    <row r="54" spans="1:10">
      <c r="B54" t="s">
        <v>458</v>
      </c>
      <c r="C54" t="s">
        <v>247</v>
      </c>
      <c r="D54">
        <f>+VLOOKUP(Table3567[[#This Row],[Roll No.]],'Macro-Raw'!$B$2:$E$160,4,FALSE)</f>
        <v>10</v>
      </c>
      <c r="E54">
        <f>+VLOOKUP(Table3567[[#This Row],[Roll No.]],'Macro-Raw'!$B$2:$E$160,3,FALSE)</f>
        <v>19</v>
      </c>
      <c r="F54">
        <f>0</f>
        <v>0</v>
      </c>
      <c r="H54">
        <f t="shared" ref="H54:H85" ca="1" si="2">NORMINV(RAND(),$Q$5,$Q$6)</f>
        <v>0.61739557461024619</v>
      </c>
      <c r="I54">
        <f ca="1">_xlfn.RANK.EQ(Table3567[[#This Row],[Total Weighted ABS Score]],Table3567[Total Weighted ABS Score],0)</f>
        <v>50</v>
      </c>
      <c r="J54">
        <f ca="1">IFERROR( ROUND((Table3567[[#This Row],[Quiz-1]]/$N$5)*$M$5 +(Table3567[[#This Row],[Mid-Term]]/$N$7)*$M$7+(Table3567[[#This Row],[Quiz 2]]/$N$6)*$M$6+(Table3567[[#This Row],[End Term]]/$N$8)*$M$8+Table3567[[#This Row],[CP]]*$M$9,3), 0)</f>
        <v>0.251</v>
      </c>
    </row>
    <row r="55" spans="1:10">
      <c r="B55" t="s">
        <v>492</v>
      </c>
      <c r="C55" t="s">
        <v>326</v>
      </c>
      <c r="D55">
        <f>+VLOOKUP(Table3567[[#This Row],[Roll No.]],'Macro-Raw'!$B$2:$E$160,4,FALSE)</f>
        <v>10</v>
      </c>
      <c r="E55">
        <f>+VLOOKUP(Table3567[[#This Row],[Roll No.]],'Macro-Raw'!$B$2:$E$160,3,FALSE)</f>
        <v>19</v>
      </c>
      <c r="F55">
        <f>0</f>
        <v>0</v>
      </c>
      <c r="H55">
        <f t="shared" ca="1" si="2"/>
        <v>0.43183489858117963</v>
      </c>
      <c r="I55">
        <f ca="1">_xlfn.RANK.EQ(Table3567[[#This Row],[Total Weighted ABS Score]],Table3567[Total Weighted ABS Score],0)</f>
        <v>50</v>
      </c>
      <c r="J55">
        <f ca="1">IFERROR( ROUND((Table3567[[#This Row],[Quiz-1]]/$N$5)*$M$5 +(Table3567[[#This Row],[Mid-Term]]/$N$7)*$M$7+(Table3567[[#This Row],[Quiz 2]]/$N$6)*$M$6+(Table3567[[#This Row],[End Term]]/$N$8)*$M$8+Table3567[[#This Row],[CP]]*$M$9,3), 0)</f>
        <v>0.251</v>
      </c>
    </row>
    <row r="56" spans="1:10">
      <c r="A56">
        <v>72</v>
      </c>
      <c r="B56" t="s">
        <v>411</v>
      </c>
      <c r="C56" t="s">
        <v>143</v>
      </c>
      <c r="D56">
        <f>+VLOOKUP(Table3567[[#This Row],[Roll No.]],'Macro-Raw'!$B$2:$E$160,4,FALSE)</f>
        <v>18</v>
      </c>
      <c r="E56">
        <f>+VLOOKUP(Table3567[[#This Row],[Roll No.]],'Macro-Raw'!$B$2:$E$160,3,FALSE)</f>
        <v>17</v>
      </c>
      <c r="F56">
        <f>0</f>
        <v>0</v>
      </c>
      <c r="H56">
        <f t="shared" ca="1" si="2"/>
        <v>0.61229225321147029</v>
      </c>
      <c r="I56">
        <f ca="1">_xlfn.RANK.EQ(Table3567[[#This Row],[Total Weighted ABS Score]],Table3567[Total Weighted ABS Score],0)</f>
        <v>53</v>
      </c>
      <c r="J56">
        <f ca="1">IFERROR( ROUND((Table3567[[#This Row],[Quiz-1]]/$N$5)*$M$5 +(Table3567[[#This Row],[Mid-Term]]/$N$7)*$M$7+(Table3567[[#This Row],[Quiz 2]]/$N$6)*$M$6+(Table3567[[#This Row],[End Term]]/$N$8)*$M$8+Table3567[[#This Row],[CP]]*$M$9,3), 0)</f>
        <v>0.25</v>
      </c>
    </row>
    <row r="57" spans="1:10">
      <c r="B57" t="s">
        <v>495</v>
      </c>
      <c r="C57" t="s">
        <v>245</v>
      </c>
      <c r="D57">
        <f>+VLOOKUP(Table3567[[#This Row],[Roll No.]],'Macro-Raw'!$B$2:$E$160,4,FALSE)</f>
        <v>9</v>
      </c>
      <c r="E57">
        <f>+VLOOKUP(Table3567[[#This Row],[Roll No.]],'Macro-Raw'!$B$2:$E$160,3,FALSE)</f>
        <v>19</v>
      </c>
      <c r="F57">
        <f>0</f>
        <v>0</v>
      </c>
      <c r="H57">
        <f t="shared" ca="1" si="2"/>
        <v>0.60876004507283799</v>
      </c>
      <c r="I57">
        <f ca="1">_xlfn.RANK.EQ(Table3567[[#This Row],[Total Weighted ABS Score]],Table3567[Total Weighted ABS Score],0)</f>
        <v>54</v>
      </c>
      <c r="J57">
        <f ca="1">IFERROR( ROUND((Table3567[[#This Row],[Quiz-1]]/$N$5)*$M$5 +(Table3567[[#This Row],[Mid-Term]]/$N$7)*$M$7+(Table3567[[#This Row],[Quiz 2]]/$N$6)*$M$6+(Table3567[[#This Row],[End Term]]/$N$8)*$M$8+Table3567[[#This Row],[CP]]*$M$9,3), 0)</f>
        <v>0.249</v>
      </c>
    </row>
    <row r="58" spans="1:10">
      <c r="A58">
        <v>33</v>
      </c>
      <c r="B58" t="s">
        <v>370</v>
      </c>
      <c r="C58" t="s">
        <v>65</v>
      </c>
      <c r="D58">
        <f>+VLOOKUP(Table3567[[#This Row],[Roll No.]],'Macro-Raw'!$B$2:$E$160,4,FALSE)</f>
        <v>9</v>
      </c>
      <c r="E58">
        <f>+VLOOKUP(Table3567[[#This Row],[Roll No.]],'Macro-Raw'!$B$2:$E$160,3,FALSE)</f>
        <v>19</v>
      </c>
      <c r="F58">
        <f>0</f>
        <v>0</v>
      </c>
      <c r="H58">
        <f t="shared" ca="1" si="2"/>
        <v>0.53992377627457078</v>
      </c>
      <c r="I58">
        <f ca="1">_xlfn.RANK.EQ(Table3567[[#This Row],[Total Weighted ABS Score]],Table3567[Total Weighted ABS Score],0)</f>
        <v>54</v>
      </c>
      <c r="J58">
        <f ca="1">IFERROR( ROUND((Table3567[[#This Row],[Quiz-1]]/$N$5)*$M$5 +(Table3567[[#This Row],[Mid-Term]]/$N$7)*$M$7+(Table3567[[#This Row],[Quiz 2]]/$N$6)*$M$6+(Table3567[[#This Row],[End Term]]/$N$8)*$M$8+Table3567[[#This Row],[CP]]*$M$9,3), 0)</f>
        <v>0.249</v>
      </c>
    </row>
    <row r="59" spans="1:10">
      <c r="B59" t="s">
        <v>455</v>
      </c>
      <c r="C59" t="s">
        <v>239</v>
      </c>
      <c r="D59">
        <f>+VLOOKUP(Table3567[[#This Row],[Roll No.]],'Macro-Raw'!$B$2:$E$160,4,FALSE)</f>
        <v>17</v>
      </c>
      <c r="E59">
        <f>+VLOOKUP(Table3567[[#This Row],[Roll No.]],'Macro-Raw'!$B$2:$E$160,3,FALSE)</f>
        <v>17</v>
      </c>
      <c r="F59">
        <f>0</f>
        <v>0</v>
      </c>
      <c r="H59">
        <f t="shared" ca="1" si="2"/>
        <v>0.47561389290987532</v>
      </c>
      <c r="I59">
        <f ca="1">_xlfn.RANK.EQ(Table3567[[#This Row],[Total Weighted ABS Score]],Table3567[Total Weighted ABS Score],0)</f>
        <v>56</v>
      </c>
      <c r="J59">
        <f ca="1">IFERROR( ROUND((Table3567[[#This Row],[Quiz-1]]/$N$5)*$M$5 +(Table3567[[#This Row],[Mid-Term]]/$N$7)*$M$7+(Table3567[[#This Row],[Quiz 2]]/$N$6)*$M$6+(Table3567[[#This Row],[End Term]]/$N$8)*$M$8+Table3567[[#This Row],[CP]]*$M$9,3), 0)</f>
        <v>0.247</v>
      </c>
    </row>
    <row r="60" spans="1:10">
      <c r="A60">
        <v>23</v>
      </c>
      <c r="B60" t="s">
        <v>360</v>
      </c>
      <c r="C60" t="s">
        <v>45</v>
      </c>
      <c r="D60">
        <f>+VLOOKUP(Table3567[[#This Row],[Roll No.]],'Macro-Raw'!$B$2:$E$160,4,FALSE)</f>
        <v>8</v>
      </c>
      <c r="E60">
        <f>+VLOOKUP(Table3567[[#This Row],[Roll No.]],'Macro-Raw'!$B$2:$E$160,3,FALSE)</f>
        <v>19</v>
      </c>
      <c r="F60">
        <f>0</f>
        <v>0</v>
      </c>
      <c r="H60">
        <f t="shared" ca="1" si="2"/>
        <v>0.611009583429589</v>
      </c>
      <c r="I60">
        <f ca="1">_xlfn.RANK.EQ(Table3567[[#This Row],[Total Weighted ABS Score]],Table3567[Total Weighted ABS Score],0)</f>
        <v>57</v>
      </c>
      <c r="J60">
        <f ca="1">IFERROR( ROUND((Table3567[[#This Row],[Quiz-1]]/$N$5)*$M$5 +(Table3567[[#This Row],[Mid-Term]]/$N$7)*$M$7+(Table3567[[#This Row],[Quiz 2]]/$N$6)*$M$6+(Table3567[[#This Row],[End Term]]/$N$8)*$M$8+Table3567[[#This Row],[CP]]*$M$9,3), 0)</f>
        <v>0.246</v>
      </c>
    </row>
    <row r="61" spans="1:10">
      <c r="A61">
        <v>63</v>
      </c>
      <c r="B61" t="s">
        <v>403</v>
      </c>
      <c r="C61" t="s">
        <v>125</v>
      </c>
      <c r="D61">
        <f>+VLOOKUP(Table3567[[#This Row],[Roll No.]],'Macro-Raw'!$B$2:$E$160,4,FALSE)</f>
        <v>16</v>
      </c>
      <c r="E61">
        <f>+VLOOKUP(Table3567[[#This Row],[Roll No.]],'Macro-Raw'!$B$2:$E$160,3,FALSE)</f>
        <v>17</v>
      </c>
      <c r="F61">
        <f>0</f>
        <v>0</v>
      </c>
      <c r="H61">
        <f t="shared" ca="1" si="2"/>
        <v>0.49467818765241672</v>
      </c>
      <c r="I61">
        <f ca="1">_xlfn.RANK.EQ(Table3567[[#This Row],[Total Weighted ABS Score]],Table3567[Total Weighted ABS Score],0)</f>
        <v>58</v>
      </c>
      <c r="J61">
        <f ca="1">IFERROR( ROUND((Table3567[[#This Row],[Quiz-1]]/$N$5)*$M$5 +(Table3567[[#This Row],[Mid-Term]]/$N$7)*$M$7+(Table3567[[#This Row],[Quiz 2]]/$N$6)*$M$6+(Table3567[[#This Row],[End Term]]/$N$8)*$M$8+Table3567[[#This Row],[CP]]*$M$9,3), 0)</f>
        <v>0.24399999999999999</v>
      </c>
    </row>
    <row r="62" spans="1:10">
      <c r="B62" t="s">
        <v>457</v>
      </c>
      <c r="C62" t="s">
        <v>243</v>
      </c>
      <c r="D62">
        <f>+VLOOKUP(Table3567[[#This Row],[Roll No.]],'Macro-Raw'!$B$2:$E$160,4,FALSE)</f>
        <v>7</v>
      </c>
      <c r="E62">
        <f>+VLOOKUP(Table3567[[#This Row],[Roll No.]],'Macro-Raw'!$B$2:$E$160,3,FALSE)</f>
        <v>19</v>
      </c>
      <c r="F62">
        <f>0</f>
        <v>0</v>
      </c>
      <c r="H62">
        <f t="shared" ca="1" si="2"/>
        <v>0.61557172000269944</v>
      </c>
      <c r="I62">
        <f ca="1">_xlfn.RANK.EQ(Table3567[[#This Row],[Total Weighted ABS Score]],Table3567[Total Weighted ABS Score],0)</f>
        <v>59</v>
      </c>
      <c r="J62">
        <f ca="1">IFERROR( ROUND((Table3567[[#This Row],[Quiz-1]]/$N$5)*$M$5 +(Table3567[[#This Row],[Mid-Term]]/$N$7)*$M$7+(Table3567[[#This Row],[Quiz 2]]/$N$6)*$M$6+(Table3567[[#This Row],[End Term]]/$N$8)*$M$8+Table3567[[#This Row],[CP]]*$M$9,3), 0)</f>
        <v>0.24299999999999999</v>
      </c>
    </row>
    <row r="63" spans="1:10">
      <c r="A63">
        <v>12</v>
      </c>
      <c r="B63" t="s">
        <v>349</v>
      </c>
      <c r="C63" t="s">
        <v>23</v>
      </c>
      <c r="D63">
        <f>+VLOOKUP(Table3567[[#This Row],[Roll No.]],'Macro-Raw'!$B$2:$E$160,4,FALSE)</f>
        <v>6</v>
      </c>
      <c r="E63">
        <f>+VLOOKUP(Table3567[[#This Row],[Roll No.]],'Macro-Raw'!$B$2:$E$160,3,FALSE)</f>
        <v>19</v>
      </c>
      <c r="F63">
        <f>0</f>
        <v>0</v>
      </c>
      <c r="H63">
        <f t="shared" ca="1" si="2"/>
        <v>0.46200908795207196</v>
      </c>
      <c r="I63">
        <f ca="1">_xlfn.RANK.EQ(Table3567[[#This Row],[Total Weighted ABS Score]],Table3567[Total Weighted ABS Score],0)</f>
        <v>60</v>
      </c>
      <c r="J63">
        <f ca="1">IFERROR( ROUND((Table3567[[#This Row],[Quiz-1]]/$N$5)*$M$5 +(Table3567[[#This Row],[Mid-Term]]/$N$7)*$M$7+(Table3567[[#This Row],[Quiz 2]]/$N$6)*$M$6+(Table3567[[#This Row],[End Term]]/$N$8)*$M$8+Table3567[[#This Row],[CP]]*$M$9,3), 0)</f>
        <v>0.24</v>
      </c>
    </row>
    <row r="64" spans="1:10">
      <c r="A64">
        <v>42</v>
      </c>
      <c r="B64" t="s">
        <v>379</v>
      </c>
      <c r="C64" t="s">
        <v>83</v>
      </c>
      <c r="D64">
        <f>+VLOOKUP(Table3567[[#This Row],[Roll No.]],'Macro-Raw'!$B$2:$E$160,4,FALSE)</f>
        <v>10</v>
      </c>
      <c r="E64">
        <f>+VLOOKUP(Table3567[[#This Row],[Roll No.]],'Macro-Raw'!$B$2:$E$160,3,FALSE)</f>
        <v>18</v>
      </c>
      <c r="F64">
        <f>0</f>
        <v>0</v>
      </c>
      <c r="H64">
        <f t="shared" ca="1" si="2"/>
        <v>0.62989436760678386</v>
      </c>
      <c r="I64">
        <f ca="1">_xlfn.RANK.EQ(Table3567[[#This Row],[Total Weighted ABS Score]],Table3567[Total Weighted ABS Score],0)</f>
        <v>60</v>
      </c>
      <c r="J64">
        <f ca="1">IFERROR( ROUND((Table3567[[#This Row],[Quiz-1]]/$N$5)*$M$5 +(Table3567[[#This Row],[Mid-Term]]/$N$7)*$M$7+(Table3567[[#This Row],[Quiz 2]]/$N$6)*$M$6+(Table3567[[#This Row],[End Term]]/$N$8)*$M$8+Table3567[[#This Row],[CP]]*$M$9,3), 0)</f>
        <v>0.24</v>
      </c>
    </row>
    <row r="65" spans="1:10">
      <c r="A65">
        <v>6</v>
      </c>
      <c r="B65" t="s">
        <v>343</v>
      </c>
      <c r="C65" t="s">
        <v>11</v>
      </c>
      <c r="D65">
        <f>+VLOOKUP(Table3567[[#This Row],[Roll No.]],'Macro-Raw'!$B$2:$E$160,4,FALSE)</f>
        <v>10</v>
      </c>
      <c r="E65">
        <f>+VLOOKUP(Table3567[[#This Row],[Roll No.]],'Macro-Raw'!$B$2:$E$160,3,FALSE)</f>
        <v>18</v>
      </c>
      <c r="F65">
        <f>0</f>
        <v>0</v>
      </c>
      <c r="H65">
        <f t="shared" ca="1" si="2"/>
        <v>0.37115088147955289</v>
      </c>
      <c r="I65">
        <f ca="1">_xlfn.RANK.EQ(Table3567[[#This Row],[Total Weighted ABS Score]],Table3567[Total Weighted ABS Score],0)</f>
        <v>60</v>
      </c>
      <c r="J65">
        <f ca="1">IFERROR( ROUND((Table3567[[#This Row],[Quiz-1]]/$N$5)*$M$5 +(Table3567[[#This Row],[Mid-Term]]/$N$7)*$M$7+(Table3567[[#This Row],[Quiz 2]]/$N$6)*$M$6+(Table3567[[#This Row],[End Term]]/$N$8)*$M$8+Table3567[[#This Row],[CP]]*$M$9,3), 0)</f>
        <v>0.24</v>
      </c>
    </row>
    <row r="66" spans="1:10">
      <c r="B66" t="s">
        <v>471</v>
      </c>
      <c r="C66" t="s">
        <v>279</v>
      </c>
      <c r="D66">
        <f>+VLOOKUP(Table3567[[#This Row],[Roll No.]],'Macro-Raw'!$B$2:$E$160,4,FALSE)</f>
        <v>9</v>
      </c>
      <c r="E66">
        <f>+VLOOKUP(Table3567[[#This Row],[Roll No.]],'Macro-Raw'!$B$2:$E$160,3,FALSE)</f>
        <v>18</v>
      </c>
      <c r="F66">
        <f>0</f>
        <v>0</v>
      </c>
      <c r="H66">
        <f t="shared" ca="1" si="2"/>
        <v>0.33210091422043903</v>
      </c>
      <c r="I66">
        <f ca="1">_xlfn.RANK.EQ(Table3567[[#This Row],[Total Weighted ABS Score]],Table3567[Total Weighted ABS Score],0)</f>
        <v>63</v>
      </c>
      <c r="J66">
        <f ca="1">IFERROR( ROUND((Table3567[[#This Row],[Quiz-1]]/$N$5)*$M$5 +(Table3567[[#This Row],[Mid-Term]]/$N$7)*$M$7+(Table3567[[#This Row],[Quiz 2]]/$N$6)*$M$6+(Table3567[[#This Row],[End Term]]/$N$8)*$M$8+Table3567[[#This Row],[CP]]*$M$9,3), 0)</f>
        <v>0.23699999999999999</v>
      </c>
    </row>
    <row r="67" spans="1:10">
      <c r="B67" t="s">
        <v>425</v>
      </c>
      <c r="C67" t="s">
        <v>174</v>
      </c>
      <c r="D67">
        <f>+VLOOKUP(Table3567[[#This Row],[Roll No.]],'Macro-Raw'!$B$2:$E$160,4,FALSE)</f>
        <v>5</v>
      </c>
      <c r="E67">
        <f>+VLOOKUP(Table3567[[#This Row],[Roll No.]],'Macro-Raw'!$B$2:$E$160,3,FALSE)</f>
        <v>19</v>
      </c>
      <c r="F67">
        <f>0</f>
        <v>0</v>
      </c>
      <c r="H67">
        <f t="shared" ca="1" si="2"/>
        <v>0.63120023738733166</v>
      </c>
      <c r="I67">
        <f ca="1">_xlfn.RANK.EQ(Table3567[[#This Row],[Total Weighted ABS Score]],Table3567[Total Weighted ABS Score],0)</f>
        <v>63</v>
      </c>
      <c r="J67">
        <f ca="1">IFERROR( ROUND((Table3567[[#This Row],[Quiz-1]]/$N$5)*$M$5 +(Table3567[[#This Row],[Mid-Term]]/$N$7)*$M$7+(Table3567[[#This Row],[Quiz 2]]/$N$6)*$M$6+(Table3567[[#This Row],[End Term]]/$N$8)*$M$8+Table3567[[#This Row],[CP]]*$M$9,3), 0)</f>
        <v>0.23699999999999999</v>
      </c>
    </row>
    <row r="68" spans="1:10">
      <c r="B68" t="s">
        <v>444</v>
      </c>
      <c r="C68" t="s">
        <v>214</v>
      </c>
      <c r="D68">
        <f>+VLOOKUP(Table3567[[#This Row],[Roll No.]],'Macro-Raw'!$B$2:$E$160,4,FALSE)</f>
        <v>17</v>
      </c>
      <c r="E68">
        <f>+VLOOKUP(Table3567[[#This Row],[Roll No.]],'Macro-Raw'!$B$2:$E$160,3,FALSE)</f>
        <v>16</v>
      </c>
      <c r="F68">
        <f>0</f>
        <v>0</v>
      </c>
      <c r="H68">
        <f t="shared" ca="1" si="2"/>
        <v>0.61118553333259251</v>
      </c>
      <c r="I68">
        <f ca="1">_xlfn.RANK.EQ(Table3567[[#This Row],[Total Weighted ABS Score]],Table3567[Total Weighted ABS Score],0)</f>
        <v>65</v>
      </c>
      <c r="J68">
        <f ca="1">IFERROR( ROUND((Table3567[[#This Row],[Quiz-1]]/$N$5)*$M$5 +(Table3567[[#This Row],[Mid-Term]]/$N$7)*$M$7+(Table3567[[#This Row],[Quiz 2]]/$N$6)*$M$6+(Table3567[[#This Row],[End Term]]/$N$8)*$M$8+Table3567[[#This Row],[CP]]*$M$9,3), 0)</f>
        <v>0.23499999999999999</v>
      </c>
    </row>
    <row r="69" spans="1:10">
      <c r="B69" t="s">
        <v>503</v>
      </c>
      <c r="C69" t="s">
        <v>198</v>
      </c>
      <c r="D69">
        <f>+VLOOKUP(Table3567[[#This Row],[Roll No.]],'Macro-Raw'!$B$2:$E$160,4,FALSE)</f>
        <v>12</v>
      </c>
      <c r="E69">
        <f>+VLOOKUP(Table3567[[#This Row],[Roll No.]],'Macro-Raw'!$B$2:$E$160,3,FALSE)</f>
        <v>17</v>
      </c>
      <c r="F69">
        <f>0</f>
        <v>0</v>
      </c>
      <c r="H69">
        <f t="shared" ca="1" si="2"/>
        <v>0.58140355652769515</v>
      </c>
      <c r="I69">
        <f ca="1">_xlfn.RANK.EQ(Table3567[[#This Row],[Total Weighted ABS Score]],Table3567[Total Weighted ABS Score],0)</f>
        <v>66</v>
      </c>
      <c r="J69">
        <f ca="1">IFERROR( ROUND((Table3567[[#This Row],[Quiz-1]]/$N$5)*$M$5 +(Table3567[[#This Row],[Mid-Term]]/$N$7)*$M$7+(Table3567[[#This Row],[Quiz 2]]/$N$6)*$M$6+(Table3567[[#This Row],[End Term]]/$N$8)*$M$8+Table3567[[#This Row],[CP]]*$M$9,3), 0)</f>
        <v>0.23300000000000001</v>
      </c>
    </row>
    <row r="70" spans="1:10">
      <c r="A70">
        <v>49</v>
      </c>
      <c r="B70" t="s">
        <v>386</v>
      </c>
      <c r="C70" t="s">
        <v>97</v>
      </c>
      <c r="D70">
        <f>+VLOOKUP(Table3567[[#This Row],[Roll No.]],'Macro-Raw'!$B$2:$E$160,4,FALSE)</f>
        <v>12</v>
      </c>
      <c r="E70">
        <f>+VLOOKUP(Table3567[[#This Row],[Roll No.]],'Macro-Raw'!$B$2:$E$160,3,FALSE)</f>
        <v>17</v>
      </c>
      <c r="F70">
        <f>0</f>
        <v>0</v>
      </c>
      <c r="H70">
        <f t="shared" ca="1" si="2"/>
        <v>0.42025761140204487</v>
      </c>
      <c r="I70">
        <f ca="1">_xlfn.RANK.EQ(Table3567[[#This Row],[Total Weighted ABS Score]],Table3567[Total Weighted ABS Score],0)</f>
        <v>66</v>
      </c>
      <c r="J70">
        <f ca="1">IFERROR( ROUND((Table3567[[#This Row],[Quiz-1]]/$N$5)*$M$5 +(Table3567[[#This Row],[Mid-Term]]/$N$7)*$M$7+(Table3567[[#This Row],[Quiz 2]]/$N$6)*$M$6+(Table3567[[#This Row],[End Term]]/$N$8)*$M$8+Table3567[[#This Row],[CP]]*$M$9,3), 0)</f>
        <v>0.23300000000000001</v>
      </c>
    </row>
    <row r="71" spans="1:10">
      <c r="A71">
        <v>3</v>
      </c>
      <c r="B71" t="s">
        <v>340</v>
      </c>
      <c r="C71" t="s">
        <v>5</v>
      </c>
      <c r="D71">
        <f>+VLOOKUP(Table3567[[#This Row],[Roll No.]],'Macro-Raw'!$B$2:$E$160,4,FALSE)</f>
        <v>12</v>
      </c>
      <c r="E71">
        <f>+VLOOKUP(Table3567[[#This Row],[Roll No.]],'Macro-Raw'!$B$2:$E$160,3,FALSE)</f>
        <v>17</v>
      </c>
      <c r="F71">
        <f>0</f>
        <v>0</v>
      </c>
      <c r="H71">
        <f t="shared" ca="1" si="2"/>
        <v>0.65634952299103566</v>
      </c>
      <c r="I71">
        <f ca="1">_xlfn.RANK.EQ(Table3567[[#This Row],[Total Weighted ABS Score]],Table3567[Total Weighted ABS Score],0)</f>
        <v>66</v>
      </c>
      <c r="J71">
        <f ca="1">IFERROR( ROUND((Table3567[[#This Row],[Quiz-1]]/$N$5)*$M$5 +(Table3567[[#This Row],[Mid-Term]]/$N$7)*$M$7+(Table3567[[#This Row],[Quiz 2]]/$N$6)*$M$6+(Table3567[[#This Row],[End Term]]/$N$8)*$M$8+Table3567[[#This Row],[CP]]*$M$9,3), 0)</f>
        <v>0.23300000000000001</v>
      </c>
    </row>
    <row r="72" spans="1:10">
      <c r="A72">
        <v>5</v>
      </c>
      <c r="B72" t="s">
        <v>342</v>
      </c>
      <c r="C72" t="s">
        <v>9</v>
      </c>
      <c r="D72">
        <f>+VLOOKUP(Table3567[[#This Row],[Roll No.]],'Macro-Raw'!$B$2:$E$160,4,FALSE)</f>
        <v>20</v>
      </c>
      <c r="E72">
        <f>+VLOOKUP(Table3567[[#This Row],[Roll No.]],'Macro-Raw'!$B$2:$E$160,3,FALSE)</f>
        <v>15</v>
      </c>
      <c r="F72">
        <f>0</f>
        <v>0</v>
      </c>
      <c r="H72">
        <f t="shared" ca="1" si="2"/>
        <v>0.45098562038088835</v>
      </c>
      <c r="I72">
        <f ca="1">_xlfn.RANK.EQ(Table3567[[#This Row],[Total Weighted ABS Score]],Table3567[Total Weighted ABS Score],0)</f>
        <v>69</v>
      </c>
      <c r="J72">
        <f ca="1">IFERROR( ROUND((Table3567[[#This Row],[Quiz-1]]/$N$5)*$M$5 +(Table3567[[#This Row],[Mid-Term]]/$N$7)*$M$7+(Table3567[[#This Row],[Quiz 2]]/$N$6)*$M$6+(Table3567[[#This Row],[End Term]]/$N$8)*$M$8+Table3567[[#This Row],[CP]]*$M$9,3), 0)</f>
        <v>0.23200000000000001</v>
      </c>
    </row>
    <row r="73" spans="1:10">
      <c r="B73" t="s">
        <v>449</v>
      </c>
      <c r="C73" t="s">
        <v>227</v>
      </c>
      <c r="D73">
        <f>+VLOOKUP(Table3567[[#This Row],[Roll No.]],'Macro-Raw'!$B$2:$E$160,4,FALSE)</f>
        <v>19</v>
      </c>
      <c r="E73">
        <f>+VLOOKUP(Table3567[[#This Row],[Roll No.]],'Macro-Raw'!$B$2:$E$160,3,FALSE)</f>
        <v>15</v>
      </c>
      <c r="F73">
        <f>0</f>
        <v>0</v>
      </c>
      <c r="H73">
        <f t="shared" ca="1" si="2"/>
        <v>0.45152704588056636</v>
      </c>
      <c r="I73">
        <f ca="1">_xlfn.RANK.EQ(Table3567[[#This Row],[Total Weighted ABS Score]],Table3567[Total Weighted ABS Score],0)</f>
        <v>70</v>
      </c>
      <c r="J73">
        <f ca="1">IFERROR( ROUND((Table3567[[#This Row],[Quiz-1]]/$N$5)*$M$5 +(Table3567[[#This Row],[Mid-Term]]/$N$7)*$M$7+(Table3567[[#This Row],[Quiz 2]]/$N$6)*$M$6+(Table3567[[#This Row],[End Term]]/$N$8)*$M$8+Table3567[[#This Row],[CP]]*$M$9,3), 0)</f>
        <v>0.22900000000000001</v>
      </c>
    </row>
    <row r="74" spans="1:10">
      <c r="B74" t="s">
        <v>438</v>
      </c>
      <c r="C74" t="s">
        <v>202</v>
      </c>
      <c r="D74">
        <f>+VLOOKUP(Table3567[[#This Row],[Roll No.]],'Macro-Raw'!$B$2:$E$160,4,FALSE)</f>
        <v>14</v>
      </c>
      <c r="E74">
        <f>+VLOOKUP(Table3567[[#This Row],[Roll No.]],'Macro-Raw'!$B$2:$E$160,3,FALSE)</f>
        <v>16</v>
      </c>
      <c r="F74">
        <f>0</f>
        <v>0</v>
      </c>
      <c r="H74">
        <f t="shared" ca="1" si="2"/>
        <v>0.44223977775084988</v>
      </c>
      <c r="I74">
        <f ca="1">_xlfn.RANK.EQ(Table3567[[#This Row],[Total Weighted ABS Score]],Table3567[Total Weighted ABS Score],0)</f>
        <v>71</v>
      </c>
      <c r="J74">
        <f ca="1">IFERROR( ROUND((Table3567[[#This Row],[Quiz-1]]/$N$5)*$M$5 +(Table3567[[#This Row],[Mid-Term]]/$N$7)*$M$7+(Table3567[[#This Row],[Quiz 2]]/$N$6)*$M$6+(Table3567[[#This Row],[End Term]]/$N$8)*$M$8+Table3567[[#This Row],[CP]]*$M$9,3), 0)</f>
        <v>0.22700000000000001</v>
      </c>
    </row>
    <row r="75" spans="1:10">
      <c r="A75">
        <v>51</v>
      </c>
      <c r="B75" t="s">
        <v>388</v>
      </c>
      <c r="C75" t="s">
        <v>101</v>
      </c>
      <c r="D75">
        <f>+VLOOKUP(Table3567[[#This Row],[Roll No.]],'Macro-Raw'!$B$2:$E$160,4,FALSE)</f>
        <v>13</v>
      </c>
      <c r="E75">
        <f>+VLOOKUP(Table3567[[#This Row],[Roll No.]],'Macro-Raw'!$B$2:$E$160,3,FALSE)</f>
        <v>16</v>
      </c>
      <c r="F75">
        <f>0</f>
        <v>0</v>
      </c>
      <c r="H75">
        <f t="shared" ca="1" si="2"/>
        <v>0.44156462918214573</v>
      </c>
      <c r="I75">
        <f ca="1">_xlfn.RANK.EQ(Table3567[[#This Row],[Total Weighted ABS Score]],Table3567[Total Weighted ABS Score],0)</f>
        <v>72</v>
      </c>
      <c r="J75">
        <f ca="1">IFERROR( ROUND((Table3567[[#This Row],[Quiz-1]]/$N$5)*$M$5 +(Table3567[[#This Row],[Mid-Term]]/$N$7)*$M$7+(Table3567[[#This Row],[Quiz 2]]/$N$6)*$M$6+(Table3567[[#This Row],[End Term]]/$N$8)*$M$8+Table3567[[#This Row],[CP]]*$M$9,3), 0)</f>
        <v>0.224</v>
      </c>
    </row>
    <row r="76" spans="1:10">
      <c r="A76">
        <v>41</v>
      </c>
      <c r="B76" t="s">
        <v>378</v>
      </c>
      <c r="C76" t="s">
        <v>81</v>
      </c>
      <c r="D76">
        <f>+VLOOKUP(Table3567[[#This Row],[Roll No.]],'Macro-Raw'!$B$2:$E$160,4,FALSE)</f>
        <v>16</v>
      </c>
      <c r="E76">
        <f>+VLOOKUP(Table3567[[#This Row],[Roll No.]],'Macro-Raw'!$B$2:$E$160,3,FALSE)</f>
        <v>15</v>
      </c>
      <c r="F76">
        <f>0</f>
        <v>0</v>
      </c>
      <c r="H76">
        <f t="shared" ca="1" si="2"/>
        <v>0.62902161727620398</v>
      </c>
      <c r="I76">
        <f ca="1">_xlfn.RANK.EQ(Table3567[[#This Row],[Total Weighted ABS Score]],Table3567[Total Weighted ABS Score],0)</f>
        <v>73</v>
      </c>
      <c r="J76">
        <f ca="1">IFERROR( ROUND((Table3567[[#This Row],[Quiz-1]]/$N$5)*$M$5 +(Table3567[[#This Row],[Mid-Term]]/$N$7)*$M$7+(Table3567[[#This Row],[Quiz 2]]/$N$6)*$M$6+(Table3567[[#This Row],[End Term]]/$N$8)*$M$8+Table3567[[#This Row],[CP]]*$M$9,3), 0)</f>
        <v>0.221</v>
      </c>
    </row>
    <row r="77" spans="1:10">
      <c r="A77">
        <v>20</v>
      </c>
      <c r="B77" t="s">
        <v>357</v>
      </c>
      <c r="C77" t="s">
        <v>39</v>
      </c>
      <c r="D77">
        <f>+VLOOKUP(Table3567[[#This Row],[Roll No.]],'Macro-Raw'!$B$2:$E$160,4,FALSE)</f>
        <v>16</v>
      </c>
      <c r="E77">
        <f>+VLOOKUP(Table3567[[#This Row],[Roll No.]],'Macro-Raw'!$B$2:$E$160,3,FALSE)</f>
        <v>15</v>
      </c>
      <c r="F77">
        <f>0</f>
        <v>0</v>
      </c>
      <c r="H77">
        <f t="shared" ca="1" si="2"/>
        <v>0.52065911633025574</v>
      </c>
      <c r="I77">
        <f ca="1">_xlfn.RANK.EQ(Table3567[[#This Row],[Total Weighted ABS Score]],Table3567[Total Weighted ABS Score],0)</f>
        <v>73</v>
      </c>
      <c r="J77">
        <f ca="1">IFERROR( ROUND((Table3567[[#This Row],[Quiz-1]]/$N$5)*$M$5 +(Table3567[[#This Row],[Mid-Term]]/$N$7)*$M$7+(Table3567[[#This Row],[Quiz 2]]/$N$6)*$M$6+(Table3567[[#This Row],[End Term]]/$N$8)*$M$8+Table3567[[#This Row],[CP]]*$M$9,3), 0)</f>
        <v>0.221</v>
      </c>
    </row>
    <row r="78" spans="1:10">
      <c r="A78">
        <v>65</v>
      </c>
      <c r="B78" t="s">
        <v>404</v>
      </c>
      <c r="C78" t="s">
        <v>129</v>
      </c>
      <c r="D78">
        <f>+VLOOKUP(Table3567[[#This Row],[Roll No.]],'Macro-Raw'!$B$2:$E$160,4,FALSE)</f>
        <v>10</v>
      </c>
      <c r="E78">
        <f>+VLOOKUP(Table3567[[#This Row],[Roll No.]],'Macro-Raw'!$B$2:$E$160,3,FALSE)</f>
        <v>16</v>
      </c>
      <c r="F78">
        <f>0</f>
        <v>0</v>
      </c>
      <c r="H78">
        <f t="shared" ca="1" si="2"/>
        <v>0.4863732245032763</v>
      </c>
      <c r="I78">
        <f ca="1">_xlfn.RANK.EQ(Table3567[[#This Row],[Total Weighted ABS Score]],Table3567[Total Weighted ABS Score],0)</f>
        <v>75</v>
      </c>
      <c r="J78">
        <f ca="1">IFERROR( ROUND((Table3567[[#This Row],[Quiz-1]]/$N$5)*$M$5 +(Table3567[[#This Row],[Mid-Term]]/$N$7)*$M$7+(Table3567[[#This Row],[Quiz 2]]/$N$6)*$M$6+(Table3567[[#This Row],[End Term]]/$N$8)*$M$8+Table3567[[#This Row],[CP]]*$M$9,3), 0)</f>
        <v>0.216</v>
      </c>
    </row>
    <row r="79" spans="1:10">
      <c r="B79" t="s">
        <v>459</v>
      </c>
      <c r="C79" t="s">
        <v>249</v>
      </c>
      <c r="D79">
        <f>+VLOOKUP(Table3567[[#This Row],[Roll No.]],'Macro-Raw'!$B$2:$E$160,4,FALSE)</f>
        <v>10</v>
      </c>
      <c r="E79">
        <f>+VLOOKUP(Table3567[[#This Row],[Roll No.]],'Macro-Raw'!$B$2:$E$160,3,FALSE)</f>
        <v>16</v>
      </c>
      <c r="F79">
        <f>0</f>
        <v>0</v>
      </c>
      <c r="H79">
        <f t="shared" ca="1" si="2"/>
        <v>0.37001409225673332</v>
      </c>
      <c r="I79">
        <f ca="1">_xlfn.RANK.EQ(Table3567[[#This Row],[Total Weighted ABS Score]],Table3567[Total Weighted ABS Score],0)</f>
        <v>75</v>
      </c>
      <c r="J79">
        <f ca="1">IFERROR( ROUND((Table3567[[#This Row],[Quiz-1]]/$N$5)*$M$5 +(Table3567[[#This Row],[Mid-Term]]/$N$7)*$M$7+(Table3567[[#This Row],[Quiz 2]]/$N$6)*$M$6+(Table3567[[#This Row],[End Term]]/$N$8)*$M$8+Table3567[[#This Row],[CP]]*$M$9,3), 0)</f>
        <v>0.216</v>
      </c>
    </row>
    <row r="80" spans="1:10">
      <c r="B80" t="s">
        <v>479</v>
      </c>
      <c r="C80" t="s">
        <v>297</v>
      </c>
      <c r="D80">
        <f>+VLOOKUP(Table3567[[#This Row],[Roll No.]],'Macro-Raw'!$B$2:$E$160,4,FALSE)</f>
        <v>10</v>
      </c>
      <c r="E80">
        <f>+VLOOKUP(Table3567[[#This Row],[Roll No.]],'Macro-Raw'!$B$2:$E$160,3,FALSE)</f>
        <v>16</v>
      </c>
      <c r="F80">
        <f>0</f>
        <v>0</v>
      </c>
      <c r="H80">
        <f t="shared" ca="1" si="2"/>
        <v>0.41759070455809461</v>
      </c>
      <c r="I80">
        <f ca="1">_xlfn.RANK.EQ(Table3567[[#This Row],[Total Weighted ABS Score]],Table3567[Total Weighted ABS Score],0)</f>
        <v>75</v>
      </c>
      <c r="J80">
        <f ca="1">IFERROR( ROUND((Table3567[[#This Row],[Quiz-1]]/$N$5)*$M$5 +(Table3567[[#This Row],[Mid-Term]]/$N$7)*$M$7+(Table3567[[#This Row],[Quiz 2]]/$N$6)*$M$6+(Table3567[[#This Row],[End Term]]/$N$8)*$M$8+Table3567[[#This Row],[CP]]*$M$9,3), 0)</f>
        <v>0.216</v>
      </c>
    </row>
    <row r="81" spans="1:10">
      <c r="A81">
        <v>15</v>
      </c>
      <c r="B81" t="s">
        <v>352</v>
      </c>
      <c r="C81" t="s">
        <v>29</v>
      </c>
      <c r="D81">
        <f>+VLOOKUP(Table3567[[#This Row],[Roll No.]],'Macro-Raw'!$B$2:$E$160,4,FALSE)</f>
        <v>14</v>
      </c>
      <c r="E81">
        <f>+VLOOKUP(Table3567[[#This Row],[Roll No.]],'Macro-Raw'!$B$2:$E$160,3,FALSE)</f>
        <v>15</v>
      </c>
      <c r="F81">
        <f>0</f>
        <v>0</v>
      </c>
      <c r="H81">
        <f t="shared" ca="1" si="2"/>
        <v>0.38450376034532613</v>
      </c>
      <c r="I81">
        <f ca="1">_xlfn.RANK.EQ(Table3567[[#This Row],[Total Weighted ABS Score]],Table3567[Total Weighted ABS Score],0)</f>
        <v>78</v>
      </c>
      <c r="J81">
        <f ca="1">IFERROR( ROUND((Table3567[[#This Row],[Quiz-1]]/$N$5)*$M$5 +(Table3567[[#This Row],[Mid-Term]]/$N$7)*$M$7+(Table3567[[#This Row],[Quiz 2]]/$N$6)*$M$6+(Table3567[[#This Row],[End Term]]/$N$8)*$M$8+Table3567[[#This Row],[CP]]*$M$9,3), 0)</f>
        <v>0.215</v>
      </c>
    </row>
    <row r="82" spans="1:10">
      <c r="B82" t="s">
        <v>447</v>
      </c>
      <c r="C82" t="s">
        <v>223</v>
      </c>
      <c r="D82">
        <f>+VLOOKUP(Table3567[[#This Row],[Roll No.]],'Macro-Raw'!$B$2:$E$160,4,FALSE)</f>
        <v>9</v>
      </c>
      <c r="E82">
        <f>+VLOOKUP(Table3567[[#This Row],[Roll No.]],'Macro-Raw'!$B$2:$E$160,3,FALSE)</f>
        <v>16</v>
      </c>
      <c r="F82">
        <f>0</f>
        <v>0</v>
      </c>
      <c r="H82">
        <f t="shared" ca="1" si="2"/>
        <v>0.50156516987995448</v>
      </c>
      <c r="I82">
        <f ca="1">_xlfn.RANK.EQ(Table3567[[#This Row],[Total Weighted ABS Score]],Table3567[Total Weighted ABS Score],0)</f>
        <v>79</v>
      </c>
      <c r="J82">
        <f ca="1">IFERROR( ROUND((Table3567[[#This Row],[Quiz-1]]/$N$5)*$M$5 +(Table3567[[#This Row],[Mid-Term]]/$N$7)*$M$7+(Table3567[[#This Row],[Quiz 2]]/$N$6)*$M$6+(Table3567[[#This Row],[End Term]]/$N$8)*$M$8+Table3567[[#This Row],[CP]]*$M$9,3), 0)</f>
        <v>0.21299999999999999</v>
      </c>
    </row>
    <row r="83" spans="1:10">
      <c r="A83">
        <v>25</v>
      </c>
      <c r="B83" t="s">
        <v>362</v>
      </c>
      <c r="C83" t="s">
        <v>49</v>
      </c>
      <c r="D83">
        <f>+VLOOKUP(Table3567[[#This Row],[Roll No.]],'Macro-Raw'!$B$2:$E$160,4,FALSE)</f>
        <v>9</v>
      </c>
      <c r="E83">
        <f>+VLOOKUP(Table3567[[#This Row],[Roll No.]],'Macro-Raw'!$B$2:$E$160,3,FALSE)</f>
        <v>16</v>
      </c>
      <c r="F83">
        <f>0</f>
        <v>0</v>
      </c>
      <c r="H83">
        <f t="shared" ca="1" si="2"/>
        <v>0.67440010530416372</v>
      </c>
      <c r="I83">
        <f ca="1">_xlfn.RANK.EQ(Table3567[[#This Row],[Total Weighted ABS Score]],Table3567[Total Weighted ABS Score],0)</f>
        <v>79</v>
      </c>
      <c r="J83">
        <f ca="1">IFERROR( ROUND((Table3567[[#This Row],[Quiz-1]]/$N$5)*$M$5 +(Table3567[[#This Row],[Mid-Term]]/$N$7)*$M$7+(Table3567[[#This Row],[Quiz 2]]/$N$6)*$M$6+(Table3567[[#This Row],[End Term]]/$N$8)*$M$8+Table3567[[#This Row],[CP]]*$M$9,3), 0)</f>
        <v>0.21299999999999999</v>
      </c>
    </row>
    <row r="84" spans="1:10">
      <c r="A84">
        <v>77</v>
      </c>
      <c r="B84" t="s">
        <v>416</v>
      </c>
      <c r="C84" t="s">
        <v>153</v>
      </c>
      <c r="D84">
        <f>+VLOOKUP(Table3567[[#This Row],[Roll No.]],'Macro-Raw'!$B$2:$E$160,4,FALSE)</f>
        <v>20</v>
      </c>
      <c r="E84">
        <f>+VLOOKUP(Table3567[[#This Row],[Roll No.]],'Macro-Raw'!$B$2:$E$160,3,FALSE)</f>
        <v>13</v>
      </c>
      <c r="F84">
        <f>0</f>
        <v>0</v>
      </c>
      <c r="H84">
        <f t="shared" ca="1" si="2"/>
        <v>0.41847954152579331</v>
      </c>
      <c r="I84">
        <f ca="1">_xlfn.RANK.EQ(Table3567[[#This Row],[Total Weighted ABS Score]],Table3567[Total Weighted ABS Score],0)</f>
        <v>81</v>
      </c>
      <c r="J84">
        <f ca="1">IFERROR( ROUND((Table3567[[#This Row],[Quiz-1]]/$N$5)*$M$5 +(Table3567[[#This Row],[Mid-Term]]/$N$7)*$M$7+(Table3567[[#This Row],[Quiz 2]]/$N$6)*$M$6+(Table3567[[#This Row],[End Term]]/$N$8)*$M$8+Table3567[[#This Row],[CP]]*$M$9,3), 0)</f>
        <v>0.20799999999999999</v>
      </c>
    </row>
    <row r="85" spans="1:10">
      <c r="A85">
        <v>47</v>
      </c>
      <c r="B85" t="s">
        <v>384</v>
      </c>
      <c r="C85" t="s">
        <v>93</v>
      </c>
      <c r="D85">
        <f>+VLOOKUP(Table3567[[#This Row],[Roll No.]],'Macro-Raw'!$B$2:$E$160,4,FALSE)</f>
        <v>24</v>
      </c>
      <c r="E85">
        <f>+VLOOKUP(Table3567[[#This Row],[Roll No.]],'Macro-Raw'!$B$2:$E$160,3,FALSE)</f>
        <v>12</v>
      </c>
      <c r="F85">
        <f>0</f>
        <v>0</v>
      </c>
      <c r="H85">
        <f t="shared" ca="1" si="2"/>
        <v>0.40021984963624735</v>
      </c>
      <c r="I85">
        <f ca="1">_xlfn.RANK.EQ(Table3567[[#This Row],[Total Weighted ABS Score]],Table3567[Total Weighted ABS Score],0)</f>
        <v>81</v>
      </c>
      <c r="J85">
        <f ca="1">IFERROR( ROUND((Table3567[[#This Row],[Quiz-1]]/$N$5)*$M$5 +(Table3567[[#This Row],[Mid-Term]]/$N$7)*$M$7+(Table3567[[#This Row],[Quiz 2]]/$N$6)*$M$6+(Table3567[[#This Row],[End Term]]/$N$8)*$M$8+Table3567[[#This Row],[CP]]*$M$9,3), 0)</f>
        <v>0.20799999999999999</v>
      </c>
    </row>
    <row r="86" spans="1:10">
      <c r="A86">
        <v>66</v>
      </c>
      <c r="B86" t="s">
        <v>405</v>
      </c>
      <c r="C86" t="s">
        <v>131</v>
      </c>
      <c r="D86">
        <f>+VLOOKUP(Table3567[[#This Row],[Roll No.]],'Macro-Raw'!$B$2:$E$160,4,FALSE)</f>
        <v>3</v>
      </c>
      <c r="E86">
        <f>+VLOOKUP(Table3567[[#This Row],[Roll No.]],'Macro-Raw'!$B$2:$E$160,3,FALSE)</f>
        <v>17</v>
      </c>
      <c r="F86">
        <f>0</f>
        <v>0</v>
      </c>
      <c r="H86">
        <f t="shared" ref="H86:H117" ca="1" si="3">NORMINV(RAND(),$Q$5,$Q$6)</f>
        <v>0.6308110222118738</v>
      </c>
      <c r="I86">
        <f ca="1">_xlfn.RANK.EQ(Table3567[[#This Row],[Total Weighted ABS Score]],Table3567[Total Weighted ABS Score],0)</f>
        <v>81</v>
      </c>
      <c r="J86">
        <f ca="1">IFERROR( ROUND((Table3567[[#This Row],[Quiz-1]]/$N$5)*$M$5 +(Table3567[[#This Row],[Mid-Term]]/$N$7)*$M$7+(Table3567[[#This Row],[Quiz 2]]/$N$6)*$M$6+(Table3567[[#This Row],[End Term]]/$N$8)*$M$8+Table3567[[#This Row],[CP]]*$M$9,3), 0)</f>
        <v>0.20799999999999999</v>
      </c>
    </row>
    <row r="87" spans="1:10">
      <c r="A87">
        <v>29</v>
      </c>
      <c r="B87" t="s">
        <v>366</v>
      </c>
      <c r="C87" t="s">
        <v>57</v>
      </c>
      <c r="D87">
        <f>+VLOOKUP(Table3567[[#This Row],[Roll No.]],'Macro-Raw'!$B$2:$E$160,4,FALSE)</f>
        <v>11</v>
      </c>
      <c r="E87">
        <f>+VLOOKUP(Table3567[[#This Row],[Roll No.]],'Macro-Raw'!$B$2:$E$160,3,FALSE)</f>
        <v>15</v>
      </c>
      <c r="F87">
        <f>0</f>
        <v>0</v>
      </c>
      <c r="H87">
        <f t="shared" ca="1" si="3"/>
        <v>0.52694765355298057</v>
      </c>
      <c r="I87">
        <f ca="1">_xlfn.RANK.EQ(Table3567[[#This Row],[Total Weighted ABS Score]],Table3567[Total Weighted ABS Score],0)</f>
        <v>84</v>
      </c>
      <c r="J87">
        <f ca="1">IFERROR( ROUND((Table3567[[#This Row],[Quiz-1]]/$N$5)*$M$5 +(Table3567[[#This Row],[Mid-Term]]/$N$7)*$M$7+(Table3567[[#This Row],[Quiz 2]]/$N$6)*$M$6+(Table3567[[#This Row],[End Term]]/$N$8)*$M$8+Table3567[[#This Row],[CP]]*$M$9,3), 0)</f>
        <v>0.20699999999999999</v>
      </c>
    </row>
    <row r="88" spans="1:10">
      <c r="B88" t="s">
        <v>509</v>
      </c>
      <c r="C88" t="s">
        <v>291</v>
      </c>
      <c r="D88">
        <f>+VLOOKUP(Table3567[[#This Row],[Roll No.]],'Macro-Raw'!$B$2:$E$160,4,FALSE)</f>
        <v>19</v>
      </c>
      <c r="E88">
        <f>+VLOOKUP(Table3567[[#This Row],[Roll No.]],'Macro-Raw'!$B$2:$E$160,3,FALSE)</f>
        <v>13</v>
      </c>
      <c r="F88">
        <f>0</f>
        <v>0</v>
      </c>
      <c r="H88">
        <f t="shared" ca="1" si="3"/>
        <v>0.4766807296913747</v>
      </c>
      <c r="I88">
        <f ca="1">_xlfn.RANK.EQ(Table3567[[#This Row],[Total Weighted ABS Score]],Table3567[Total Weighted ABS Score],0)</f>
        <v>85</v>
      </c>
      <c r="J88">
        <f ca="1">IFERROR( ROUND((Table3567[[#This Row],[Quiz-1]]/$N$5)*$M$5 +(Table3567[[#This Row],[Mid-Term]]/$N$7)*$M$7+(Table3567[[#This Row],[Quiz 2]]/$N$6)*$M$6+(Table3567[[#This Row],[End Term]]/$N$8)*$M$8+Table3567[[#This Row],[CP]]*$M$9,3), 0)</f>
        <v>0.20599999999999999</v>
      </c>
    </row>
    <row r="89" spans="1:10">
      <c r="A89">
        <v>32</v>
      </c>
      <c r="B89" t="s">
        <v>369</v>
      </c>
      <c r="C89" t="s">
        <v>63</v>
      </c>
      <c r="D89">
        <f>+VLOOKUP(Table3567[[#This Row],[Roll No.]],'Macro-Raw'!$B$2:$E$160,4,FALSE)</f>
        <v>10</v>
      </c>
      <c r="E89">
        <f>+VLOOKUP(Table3567[[#This Row],[Roll No.]],'Macro-Raw'!$B$2:$E$160,3,FALSE)</f>
        <v>15</v>
      </c>
      <c r="F89">
        <f>0</f>
        <v>0</v>
      </c>
      <c r="H89">
        <f t="shared" ca="1" si="3"/>
        <v>0.56482742248997153</v>
      </c>
      <c r="I89">
        <f ca="1">_xlfn.RANK.EQ(Table3567[[#This Row],[Total Weighted ABS Score]],Table3567[Total Weighted ABS Score],0)</f>
        <v>86</v>
      </c>
      <c r="J89">
        <f ca="1">IFERROR( ROUND((Table3567[[#This Row],[Quiz-1]]/$N$5)*$M$5 +(Table3567[[#This Row],[Mid-Term]]/$N$7)*$M$7+(Table3567[[#This Row],[Quiz 2]]/$N$6)*$M$6+(Table3567[[#This Row],[End Term]]/$N$8)*$M$8+Table3567[[#This Row],[CP]]*$M$9,3), 0)</f>
        <v>0.20399999999999999</v>
      </c>
    </row>
    <row r="90" spans="1:10">
      <c r="B90" t="s">
        <v>437</v>
      </c>
      <c r="C90" t="s">
        <v>200</v>
      </c>
      <c r="D90">
        <f>+VLOOKUP(Table3567[[#This Row],[Roll No.]],'Macro-Raw'!$B$2:$E$160,4,FALSE)</f>
        <v>10</v>
      </c>
      <c r="E90">
        <f>+VLOOKUP(Table3567[[#This Row],[Roll No.]],'Macro-Raw'!$B$2:$E$160,3,FALSE)</f>
        <v>15</v>
      </c>
      <c r="F90">
        <f>0</f>
        <v>0</v>
      </c>
      <c r="H90">
        <f t="shared" ca="1" si="3"/>
        <v>0.61266036413478253</v>
      </c>
      <c r="I90">
        <f ca="1">_xlfn.RANK.EQ(Table3567[[#This Row],[Total Weighted ABS Score]],Table3567[Total Weighted ABS Score],0)</f>
        <v>86</v>
      </c>
      <c r="J90">
        <f ca="1">IFERROR( ROUND((Table3567[[#This Row],[Quiz-1]]/$N$5)*$M$5 +(Table3567[[#This Row],[Mid-Term]]/$N$7)*$M$7+(Table3567[[#This Row],[Quiz 2]]/$N$6)*$M$6+(Table3567[[#This Row],[End Term]]/$N$8)*$M$8+Table3567[[#This Row],[CP]]*$M$9,3), 0)</f>
        <v>0.20399999999999999</v>
      </c>
    </row>
    <row r="91" spans="1:10">
      <c r="B91" t="s">
        <v>440</v>
      </c>
      <c r="C91" t="s">
        <v>206</v>
      </c>
      <c r="D91">
        <f>+VLOOKUP(Table3567[[#This Row],[Roll No.]],'Macro-Raw'!$B$2:$E$160,4,FALSE)</f>
        <v>9</v>
      </c>
      <c r="E91">
        <f>+VLOOKUP(Table3567[[#This Row],[Roll No.]],'Macro-Raw'!$B$2:$E$160,3,FALSE)</f>
        <v>15</v>
      </c>
      <c r="F91">
        <f>0</f>
        <v>0</v>
      </c>
      <c r="H91">
        <f t="shared" ca="1" si="3"/>
        <v>0.38908542388547029</v>
      </c>
      <c r="I91">
        <f ca="1">_xlfn.RANK.EQ(Table3567[[#This Row],[Total Weighted ABS Score]],Table3567[Total Weighted ABS Score],0)</f>
        <v>88</v>
      </c>
      <c r="J91">
        <f ca="1">IFERROR( ROUND((Table3567[[#This Row],[Quiz-1]]/$N$5)*$M$5 +(Table3567[[#This Row],[Mid-Term]]/$N$7)*$M$7+(Table3567[[#This Row],[Quiz 2]]/$N$6)*$M$6+(Table3567[[#This Row],[End Term]]/$N$8)*$M$8+Table3567[[#This Row],[CP]]*$M$9,3), 0)</f>
        <v>0.20100000000000001</v>
      </c>
    </row>
    <row r="92" spans="1:10">
      <c r="B92" t="s">
        <v>467</v>
      </c>
      <c r="C92" t="s">
        <v>267</v>
      </c>
      <c r="D92">
        <f>+VLOOKUP(Table3567[[#This Row],[Roll No.]],'Macro-Raw'!$B$2:$E$160,4,FALSE)</f>
        <v>6</v>
      </c>
      <c r="E92">
        <f>+VLOOKUP(Table3567[[#This Row],[Roll No.]],'Macro-Raw'!$B$2:$E$160,3,FALSE)</f>
        <v>15</v>
      </c>
      <c r="F92">
        <f>0</f>
        <v>0</v>
      </c>
      <c r="H92">
        <f t="shared" ca="1" si="3"/>
        <v>0.60668122427951199</v>
      </c>
      <c r="I92">
        <f ca="1">_xlfn.RANK.EQ(Table3567[[#This Row],[Total Weighted ABS Score]],Table3567[Total Weighted ABS Score],0)</f>
        <v>89</v>
      </c>
      <c r="J92">
        <f ca="1">IFERROR( ROUND((Table3567[[#This Row],[Quiz-1]]/$N$5)*$M$5 +(Table3567[[#This Row],[Mid-Term]]/$N$7)*$M$7+(Table3567[[#This Row],[Quiz 2]]/$N$6)*$M$6+(Table3567[[#This Row],[End Term]]/$N$8)*$M$8+Table3567[[#This Row],[CP]]*$M$9,3), 0)</f>
        <v>0.193</v>
      </c>
    </row>
    <row r="93" spans="1:10">
      <c r="A93">
        <v>24</v>
      </c>
      <c r="B93" t="s">
        <v>361</v>
      </c>
      <c r="C93" t="s">
        <v>47</v>
      </c>
      <c r="D93">
        <f>+VLOOKUP(Table3567[[#This Row],[Roll No.]],'Macro-Raw'!$B$2:$E$160,4,FALSE)</f>
        <v>9</v>
      </c>
      <c r="E93">
        <f>+VLOOKUP(Table3567[[#This Row],[Roll No.]],'Macro-Raw'!$B$2:$E$160,3,FALSE)</f>
        <v>14</v>
      </c>
      <c r="F93">
        <f>0</f>
        <v>0</v>
      </c>
      <c r="H93">
        <f t="shared" ca="1" si="3"/>
        <v>0.57588318909971392</v>
      </c>
      <c r="I93">
        <f ca="1">_xlfn.RANK.EQ(Table3567[[#This Row],[Total Weighted ABS Score]],Table3567[Total Weighted ABS Score],0)</f>
        <v>90</v>
      </c>
      <c r="J93">
        <f ca="1">IFERROR( ROUND((Table3567[[#This Row],[Quiz-1]]/$N$5)*$M$5 +(Table3567[[#This Row],[Mid-Term]]/$N$7)*$M$7+(Table3567[[#This Row],[Quiz 2]]/$N$6)*$M$6+(Table3567[[#This Row],[End Term]]/$N$8)*$M$8+Table3567[[#This Row],[CP]]*$M$9,3), 0)</f>
        <v>0.19</v>
      </c>
    </row>
    <row r="94" spans="1:10">
      <c r="B94" t="s">
        <v>460</v>
      </c>
      <c r="C94" t="s">
        <v>251</v>
      </c>
      <c r="D94">
        <f>+VLOOKUP(Table3567[[#This Row],[Roll No.]],'Macro-Raw'!$B$2:$E$160,4,FALSE)</f>
        <v>9</v>
      </c>
      <c r="E94">
        <f>+VLOOKUP(Table3567[[#This Row],[Roll No.]],'Macro-Raw'!$B$2:$E$160,3,FALSE)</f>
        <v>14</v>
      </c>
      <c r="F94">
        <f>0</f>
        <v>0</v>
      </c>
      <c r="H94">
        <f t="shared" ca="1" si="3"/>
        <v>0.44422031972770037</v>
      </c>
      <c r="I94">
        <f ca="1">_xlfn.RANK.EQ(Table3567[[#This Row],[Total Weighted ABS Score]],Table3567[Total Weighted ABS Score],0)</f>
        <v>90</v>
      </c>
      <c r="J94">
        <f ca="1">IFERROR( ROUND((Table3567[[#This Row],[Quiz-1]]/$N$5)*$M$5 +(Table3567[[#This Row],[Mid-Term]]/$N$7)*$M$7+(Table3567[[#This Row],[Quiz 2]]/$N$6)*$M$6+(Table3567[[#This Row],[End Term]]/$N$8)*$M$8+Table3567[[#This Row],[CP]]*$M$9,3), 0)</f>
        <v>0.19</v>
      </c>
    </row>
    <row r="95" spans="1:10">
      <c r="A95">
        <v>67</v>
      </c>
      <c r="B95" t="s">
        <v>406</v>
      </c>
      <c r="C95" t="s">
        <v>133</v>
      </c>
      <c r="D95">
        <f>+VLOOKUP(Table3567[[#This Row],[Roll No.]],'Macro-Raw'!$B$2:$E$160,4,FALSE)</f>
        <v>4</v>
      </c>
      <c r="E95">
        <f>+VLOOKUP(Table3567[[#This Row],[Roll No.]],'Macro-Raw'!$B$2:$E$160,3,FALSE)</f>
        <v>15</v>
      </c>
      <c r="F95">
        <f>0</f>
        <v>0</v>
      </c>
      <c r="H95">
        <f t="shared" ca="1" si="3"/>
        <v>0.5066686431539531</v>
      </c>
      <c r="I95">
        <f ca="1">_xlfn.RANK.EQ(Table3567[[#This Row],[Total Weighted ABS Score]],Table3567[Total Weighted ABS Score],0)</f>
        <v>92</v>
      </c>
      <c r="J95">
        <f ca="1">IFERROR( ROUND((Table3567[[#This Row],[Quiz-1]]/$N$5)*$M$5 +(Table3567[[#This Row],[Mid-Term]]/$N$7)*$M$7+(Table3567[[#This Row],[Quiz 2]]/$N$6)*$M$6+(Table3567[[#This Row],[End Term]]/$N$8)*$M$8+Table3567[[#This Row],[CP]]*$M$9,3), 0)</f>
        <v>0.188</v>
      </c>
    </row>
    <row r="96" spans="1:10">
      <c r="A96">
        <v>80</v>
      </c>
      <c r="B96" t="s">
        <v>419</v>
      </c>
      <c r="C96" t="s">
        <v>159</v>
      </c>
      <c r="D96">
        <f>+VLOOKUP(Table3567[[#This Row],[Roll No.]],'Macro-Raw'!$B$2:$E$160,4,FALSE)</f>
        <v>20</v>
      </c>
      <c r="E96">
        <f>+VLOOKUP(Table3567[[#This Row],[Roll No.]],'Macro-Raw'!$B$2:$E$160,3,FALSE)</f>
        <v>11</v>
      </c>
      <c r="F96">
        <f>0</f>
        <v>0</v>
      </c>
      <c r="H96">
        <f t="shared" ca="1" si="3"/>
        <v>0.51337185368220639</v>
      </c>
      <c r="I96">
        <f ca="1">_xlfn.RANK.EQ(Table3567[[#This Row],[Total Weighted ABS Score]],Table3567[Total Weighted ABS Score],0)</f>
        <v>93</v>
      </c>
      <c r="J96">
        <f ca="1">IFERROR( ROUND((Table3567[[#This Row],[Quiz-1]]/$N$5)*$M$5 +(Table3567[[#This Row],[Mid-Term]]/$N$7)*$M$7+(Table3567[[#This Row],[Quiz 2]]/$N$6)*$M$6+(Table3567[[#This Row],[End Term]]/$N$8)*$M$8+Table3567[[#This Row],[CP]]*$M$9,3), 0)</f>
        <v>0.185</v>
      </c>
    </row>
    <row r="97" spans="1:10">
      <c r="B97" t="s">
        <v>490</v>
      </c>
      <c r="C97" t="s">
        <v>322</v>
      </c>
      <c r="D97">
        <f>+VLOOKUP(Table3567[[#This Row],[Roll No.]],'Macro-Raw'!$B$2:$E$160,4,FALSE)</f>
        <v>7</v>
      </c>
      <c r="E97">
        <f>+VLOOKUP(Table3567[[#This Row],[Roll No.]],'Macro-Raw'!$B$2:$E$160,3,FALSE)</f>
        <v>14</v>
      </c>
      <c r="F97">
        <f>0</f>
        <v>0</v>
      </c>
      <c r="H97">
        <f t="shared" ca="1" si="3"/>
        <v>0.49478090052054535</v>
      </c>
      <c r="I97">
        <f ca="1">_xlfn.RANK.EQ(Table3567[[#This Row],[Total Weighted ABS Score]],Table3567[Total Weighted ABS Score],0)</f>
        <v>94</v>
      </c>
      <c r="J97">
        <f ca="1">IFERROR( ROUND((Table3567[[#This Row],[Quiz-1]]/$N$5)*$M$5 +(Table3567[[#This Row],[Mid-Term]]/$N$7)*$M$7+(Table3567[[#This Row],[Quiz 2]]/$N$6)*$M$6+(Table3567[[#This Row],[End Term]]/$N$8)*$M$8+Table3567[[#This Row],[CP]]*$M$9,3), 0)</f>
        <v>0.184</v>
      </c>
    </row>
    <row r="98" spans="1:10">
      <c r="B98" t="s">
        <v>497</v>
      </c>
      <c r="C98" t="s">
        <v>219</v>
      </c>
      <c r="D98">
        <f>+VLOOKUP(Table3567[[#This Row],[Roll No.]],'Macro-Raw'!$B$2:$E$160,4,FALSE)</f>
        <v>20</v>
      </c>
      <c r="E98">
        <f>+VLOOKUP(Table3567[[#This Row],[Roll No.]],'Macro-Raw'!$B$2:$E$160,3,FALSE)</f>
        <v>10</v>
      </c>
      <c r="F98">
        <f>0</f>
        <v>0</v>
      </c>
      <c r="H98">
        <f t="shared" ca="1" si="3"/>
        <v>0.66261741731238544</v>
      </c>
      <c r="I98">
        <f ca="1">_xlfn.RANK.EQ(Table3567[[#This Row],[Total Weighted ABS Score]],Table3567[Total Weighted ABS Score],0)</f>
        <v>95</v>
      </c>
      <c r="J98">
        <f ca="1">IFERROR( ROUND((Table3567[[#This Row],[Quiz-1]]/$N$5)*$M$5 +(Table3567[[#This Row],[Mid-Term]]/$N$7)*$M$7+(Table3567[[#This Row],[Quiz 2]]/$N$6)*$M$6+(Table3567[[#This Row],[End Term]]/$N$8)*$M$8+Table3567[[#This Row],[CP]]*$M$9,3), 0)</f>
        <v>0.17299999999999999</v>
      </c>
    </row>
    <row r="99" spans="1:10">
      <c r="B99" t="s">
        <v>478</v>
      </c>
      <c r="C99" t="s">
        <v>295</v>
      </c>
      <c r="D99">
        <f>+VLOOKUP(Table3567[[#This Row],[Roll No.]],'Macro-Raw'!$B$2:$E$160,4,FALSE)</f>
        <v>24</v>
      </c>
      <c r="E99">
        <f>+VLOOKUP(Table3567[[#This Row],[Roll No.]],'Macro-Raw'!$B$2:$E$160,3,FALSE)</f>
        <v>9</v>
      </c>
      <c r="F99">
        <f>0</f>
        <v>0</v>
      </c>
      <c r="H99">
        <f t="shared" ca="1" si="3"/>
        <v>0.50060013582138263</v>
      </c>
      <c r="I99">
        <f ca="1">_xlfn.RANK.EQ(Table3567[[#This Row],[Total Weighted ABS Score]],Table3567[Total Weighted ABS Score],0)</f>
        <v>95</v>
      </c>
      <c r="J99">
        <f ca="1">IFERROR( ROUND((Table3567[[#This Row],[Quiz-1]]/$N$5)*$M$5 +(Table3567[[#This Row],[Mid-Term]]/$N$7)*$M$7+(Table3567[[#This Row],[Quiz 2]]/$N$6)*$M$6+(Table3567[[#This Row],[End Term]]/$N$8)*$M$8+Table3567[[#This Row],[CP]]*$M$9,3), 0)</f>
        <v>0.17299999999999999</v>
      </c>
    </row>
    <row r="100" spans="1:10">
      <c r="B100" t="s">
        <v>453</v>
      </c>
      <c r="C100" t="s">
        <v>235</v>
      </c>
      <c r="D100">
        <f>+VLOOKUP(Table3567[[#This Row],[Roll No.]],'Macro-Raw'!$B$2:$E$160,4,FALSE)</f>
        <v>20</v>
      </c>
      <c r="E100">
        <f>+VLOOKUP(Table3567[[#This Row],[Roll No.]],'Macro-Raw'!$B$2:$E$160,3,FALSE)</f>
        <v>10</v>
      </c>
      <c r="F100">
        <f>0</f>
        <v>0</v>
      </c>
      <c r="H100">
        <f t="shared" ca="1" si="3"/>
        <v>0.53523819144044837</v>
      </c>
      <c r="I100">
        <f ca="1">_xlfn.RANK.EQ(Table3567[[#This Row],[Total Weighted ABS Score]],Table3567[Total Weighted ABS Score],0)</f>
        <v>95</v>
      </c>
      <c r="J100">
        <f ca="1">IFERROR( ROUND((Table3567[[#This Row],[Quiz-1]]/$N$5)*$M$5 +(Table3567[[#This Row],[Mid-Term]]/$N$7)*$M$7+(Table3567[[#This Row],[Quiz 2]]/$N$6)*$M$6+(Table3567[[#This Row],[End Term]]/$N$8)*$M$8+Table3567[[#This Row],[CP]]*$M$9,3), 0)</f>
        <v>0.17299999999999999</v>
      </c>
    </row>
    <row r="101" spans="1:10">
      <c r="A101">
        <v>44</v>
      </c>
      <c r="B101" t="s">
        <v>381</v>
      </c>
      <c r="C101" t="s">
        <v>87</v>
      </c>
      <c r="D101">
        <f>+VLOOKUP(Table3567[[#This Row],[Roll No.]],'Macro-Raw'!$B$2:$E$160,4,FALSE)</f>
        <v>19</v>
      </c>
      <c r="E101">
        <f>+VLOOKUP(Table3567[[#This Row],[Roll No.]],'Macro-Raw'!$B$2:$E$160,3,FALSE)</f>
        <v>10</v>
      </c>
      <c r="F101">
        <f>0</f>
        <v>0</v>
      </c>
      <c r="H101">
        <f t="shared" ca="1" si="3"/>
        <v>0.38450243027158548</v>
      </c>
      <c r="I101">
        <f ca="1">_xlfn.RANK.EQ(Table3567[[#This Row],[Total Weighted ABS Score]],Table3567[Total Weighted ABS Score],0)</f>
        <v>98</v>
      </c>
      <c r="J101">
        <f ca="1">IFERROR( ROUND((Table3567[[#This Row],[Quiz-1]]/$N$5)*$M$5 +(Table3567[[#This Row],[Mid-Term]]/$N$7)*$M$7+(Table3567[[#This Row],[Quiz 2]]/$N$6)*$M$6+(Table3567[[#This Row],[End Term]]/$N$8)*$M$8+Table3567[[#This Row],[CP]]*$M$9,3), 0)</f>
        <v>0.17</v>
      </c>
    </row>
    <row r="102" spans="1:10">
      <c r="A102">
        <v>30</v>
      </c>
      <c r="B102" t="s">
        <v>367</v>
      </c>
      <c r="C102" t="s">
        <v>59</v>
      </c>
      <c r="D102">
        <f>+VLOOKUP(Table3567[[#This Row],[Roll No.]],'Macro-Raw'!$B$2:$E$160,4,FALSE)</f>
        <v>9</v>
      </c>
      <c r="E102">
        <f>+VLOOKUP(Table3567[[#This Row],[Roll No.]],'Macro-Raw'!$B$2:$E$160,3,FALSE)</f>
        <v>12</v>
      </c>
      <c r="F102">
        <f>0</f>
        <v>0</v>
      </c>
      <c r="H102">
        <f t="shared" ca="1" si="3"/>
        <v>0.35658856871297662</v>
      </c>
      <c r="I102">
        <f ca="1">_xlfn.RANK.EQ(Table3567[[#This Row],[Total Weighted ABS Score]],Table3567[Total Weighted ABS Score],0)</f>
        <v>99</v>
      </c>
      <c r="J102">
        <f ca="1">IFERROR( ROUND((Table3567[[#This Row],[Quiz-1]]/$N$5)*$M$5 +(Table3567[[#This Row],[Mid-Term]]/$N$7)*$M$7+(Table3567[[#This Row],[Quiz 2]]/$N$6)*$M$6+(Table3567[[#This Row],[End Term]]/$N$8)*$M$8+Table3567[[#This Row],[CP]]*$M$9,3), 0)</f>
        <v>0.16600000000000001</v>
      </c>
    </row>
    <row r="103" spans="1:10">
      <c r="B103" t="s">
        <v>499</v>
      </c>
      <c r="C103" t="s">
        <v>307</v>
      </c>
      <c r="D103">
        <f>+VLOOKUP(Table3567[[#This Row],[Roll No.]],'Macro-Raw'!$B$2:$E$160,4,FALSE)</f>
        <v>12</v>
      </c>
      <c r="E103">
        <f>+VLOOKUP(Table3567[[#This Row],[Roll No.]],'Macro-Raw'!$B$2:$E$160,3,FALSE)</f>
        <v>11</v>
      </c>
      <c r="F103">
        <f>0</f>
        <v>0</v>
      </c>
      <c r="H103">
        <f t="shared" ca="1" si="3"/>
        <v>0.46286766956438713</v>
      </c>
      <c r="I103">
        <f ca="1">_xlfn.RANK.EQ(Table3567[[#This Row],[Total Weighted ABS Score]],Table3567[Total Weighted ABS Score],0)</f>
        <v>100</v>
      </c>
      <c r="J103">
        <f ca="1">IFERROR( ROUND((Table3567[[#This Row],[Quiz-1]]/$N$5)*$M$5 +(Table3567[[#This Row],[Mid-Term]]/$N$7)*$M$7+(Table3567[[#This Row],[Quiz 2]]/$N$6)*$M$6+(Table3567[[#This Row],[End Term]]/$N$8)*$M$8+Table3567[[#This Row],[CP]]*$M$9,3), 0)</f>
        <v>0.16300000000000001</v>
      </c>
    </row>
    <row r="104" spans="1:10">
      <c r="A104">
        <v>39</v>
      </c>
      <c r="B104" t="s">
        <v>376</v>
      </c>
      <c r="C104" t="s">
        <v>77</v>
      </c>
      <c r="D104">
        <f>+VLOOKUP(Table3567[[#This Row],[Roll No.]],'Macro-Raw'!$B$2:$E$160,4,FALSE)</f>
        <v>8</v>
      </c>
      <c r="E104">
        <f>+VLOOKUP(Table3567[[#This Row],[Roll No.]],'Macro-Raw'!$B$2:$E$160,3,FALSE)</f>
        <v>12</v>
      </c>
      <c r="F104">
        <f>0</f>
        <v>0</v>
      </c>
      <c r="H104">
        <f t="shared" ca="1" si="3"/>
        <v>0.49625510934852279</v>
      </c>
      <c r="I104">
        <f ca="1">_xlfn.RANK.EQ(Table3567[[#This Row],[Total Weighted ABS Score]],Table3567[Total Weighted ABS Score],0)</f>
        <v>100</v>
      </c>
      <c r="J104">
        <f ca="1">IFERROR( ROUND((Table3567[[#This Row],[Quiz-1]]/$N$5)*$M$5 +(Table3567[[#This Row],[Mid-Term]]/$N$7)*$M$7+(Table3567[[#This Row],[Quiz 2]]/$N$6)*$M$6+(Table3567[[#This Row],[End Term]]/$N$8)*$M$8+Table3567[[#This Row],[CP]]*$M$9,3), 0)</f>
        <v>0.16300000000000001</v>
      </c>
    </row>
    <row r="105" spans="1:10">
      <c r="A105">
        <v>64</v>
      </c>
      <c r="B105" t="s">
        <v>316</v>
      </c>
      <c r="C105" t="s">
        <v>127</v>
      </c>
      <c r="D105">
        <f>+VLOOKUP(Table3567[[#This Row],[Roll No.]],'Macro-Raw'!$B$2:$E$160,4,FALSE)</f>
        <v>9</v>
      </c>
      <c r="E105">
        <f>+VLOOKUP(Table3567[[#This Row],[Roll No.]],'Macro-Raw'!$B$2:$E$160,3,FALSE)</f>
        <v>11</v>
      </c>
      <c r="F105">
        <f>0</f>
        <v>0</v>
      </c>
      <c r="H105">
        <f t="shared" ca="1" si="3"/>
        <v>0.47381436603708593</v>
      </c>
      <c r="I105">
        <f ca="1">_xlfn.RANK.EQ(Table3567[[#This Row],[Total Weighted ABS Score]],Table3567[Total Weighted ABS Score],0)</f>
        <v>102</v>
      </c>
      <c r="J105">
        <f ca="1">IFERROR( ROUND((Table3567[[#This Row],[Quiz-1]]/$N$5)*$M$5 +(Table3567[[#This Row],[Mid-Term]]/$N$7)*$M$7+(Table3567[[#This Row],[Quiz 2]]/$N$6)*$M$6+(Table3567[[#This Row],[End Term]]/$N$8)*$M$8+Table3567[[#This Row],[CP]]*$M$9,3), 0)</f>
        <v>0.154</v>
      </c>
    </row>
    <row r="106" spans="1:10">
      <c r="B106" t="s">
        <v>475</v>
      </c>
      <c r="C106" t="s">
        <v>289</v>
      </c>
      <c r="D106">
        <f>+VLOOKUP(Table3567[[#This Row],[Roll No.]],'Macro-Raw'!$B$2:$E$160,4,FALSE)</f>
        <v>9</v>
      </c>
      <c r="E106">
        <f>+VLOOKUP(Table3567[[#This Row],[Roll No.]],'Macro-Raw'!$B$2:$E$160,3,FALSE)</f>
        <v>11</v>
      </c>
      <c r="F106">
        <f>0</f>
        <v>0</v>
      </c>
      <c r="H106">
        <f t="shared" ca="1" si="3"/>
        <v>0.47169917151574781</v>
      </c>
      <c r="I106">
        <f ca="1">_xlfn.RANK.EQ(Table3567[[#This Row],[Total Weighted ABS Score]],Table3567[Total Weighted ABS Score],0)</f>
        <v>102</v>
      </c>
      <c r="J106">
        <f ca="1">IFERROR( ROUND((Table3567[[#This Row],[Quiz-1]]/$N$5)*$M$5 +(Table3567[[#This Row],[Mid-Term]]/$N$7)*$M$7+(Table3567[[#This Row],[Quiz 2]]/$N$6)*$M$6+(Table3567[[#This Row],[End Term]]/$N$8)*$M$8+Table3567[[#This Row],[CP]]*$M$9,3), 0)</f>
        <v>0.154</v>
      </c>
    </row>
    <row r="107" spans="1:10">
      <c r="A107">
        <v>7</v>
      </c>
      <c r="B107" t="s">
        <v>344</v>
      </c>
      <c r="C107" t="s">
        <v>13</v>
      </c>
      <c r="D107">
        <f>+VLOOKUP(Table3567[[#This Row],[Roll No.]],'Macro-Raw'!$B$2:$E$160,4,FALSE)</f>
        <v>8</v>
      </c>
      <c r="E107">
        <f>+VLOOKUP(Table3567[[#This Row],[Roll No.]],'Macro-Raw'!$B$2:$E$160,3,FALSE)</f>
        <v>11</v>
      </c>
      <c r="F107">
        <f>0</f>
        <v>0</v>
      </c>
      <c r="H107">
        <f t="shared" ca="1" si="3"/>
        <v>0.46830740181302782</v>
      </c>
      <c r="I107">
        <f ca="1">_xlfn.RANK.EQ(Table3567[[#This Row],[Total Weighted ABS Score]],Table3567[Total Weighted ABS Score],0)</f>
        <v>104</v>
      </c>
      <c r="J107">
        <f ca="1">IFERROR( ROUND((Table3567[[#This Row],[Quiz-1]]/$N$5)*$M$5 +(Table3567[[#This Row],[Mid-Term]]/$N$7)*$M$7+(Table3567[[#This Row],[Quiz 2]]/$N$6)*$M$6+(Table3567[[#This Row],[End Term]]/$N$8)*$M$8+Table3567[[#This Row],[CP]]*$M$9,3), 0)</f>
        <v>0.152</v>
      </c>
    </row>
    <row r="108" spans="1:10">
      <c r="A108">
        <v>55</v>
      </c>
      <c r="B108" t="s">
        <v>392</v>
      </c>
      <c r="C108" t="s">
        <v>109</v>
      </c>
      <c r="D108">
        <f>+VLOOKUP(Table3567[[#This Row],[Roll No.]],'Macro-Raw'!$B$2:$E$160,4,FALSE)</f>
        <v>19</v>
      </c>
      <c r="E108">
        <f>+VLOOKUP(Table3567[[#This Row],[Roll No.]],'Macro-Raw'!$B$2:$E$160,3,FALSE)</f>
        <v>8</v>
      </c>
      <c r="F108">
        <f>0</f>
        <v>0</v>
      </c>
      <c r="H108">
        <f t="shared" ca="1" si="3"/>
        <v>0.45933310553906992</v>
      </c>
      <c r="I108">
        <f ca="1">_xlfn.RANK.EQ(Table3567[[#This Row],[Total Weighted ABS Score]],Table3567[Total Weighted ABS Score],0)</f>
        <v>105</v>
      </c>
      <c r="J108">
        <f ca="1">IFERROR( ROUND((Table3567[[#This Row],[Quiz-1]]/$N$5)*$M$5 +(Table3567[[#This Row],[Mid-Term]]/$N$7)*$M$7+(Table3567[[#This Row],[Quiz 2]]/$N$6)*$M$6+(Table3567[[#This Row],[End Term]]/$N$8)*$M$8+Table3567[[#This Row],[CP]]*$M$9,3), 0)</f>
        <v>0.14699999999999999</v>
      </c>
    </row>
    <row r="109" spans="1:10">
      <c r="A109">
        <v>11</v>
      </c>
      <c r="B109" t="s">
        <v>348</v>
      </c>
      <c r="C109" t="s">
        <v>21</v>
      </c>
      <c r="D109">
        <f>+VLOOKUP(Table3567[[#This Row],[Roll No.]],'Macro-Raw'!$B$2:$E$160,4,FALSE)</f>
        <v>14</v>
      </c>
      <c r="E109">
        <f>+VLOOKUP(Table3567[[#This Row],[Roll No.]],'Macro-Raw'!$B$2:$E$160,3,FALSE)</f>
        <v>9</v>
      </c>
      <c r="F109">
        <f>0</f>
        <v>0</v>
      </c>
      <c r="H109">
        <f t="shared" ca="1" si="3"/>
        <v>0.48094859766706832</v>
      </c>
      <c r="I109">
        <f ca="1">_xlfn.RANK.EQ(Table3567[[#This Row],[Total Weighted ABS Score]],Table3567[Total Weighted ABS Score],0)</f>
        <v>106</v>
      </c>
      <c r="J109">
        <f ca="1">IFERROR( ROUND((Table3567[[#This Row],[Quiz-1]]/$N$5)*$M$5 +(Table3567[[#This Row],[Mid-Term]]/$N$7)*$M$7+(Table3567[[#This Row],[Quiz 2]]/$N$6)*$M$6+(Table3567[[#This Row],[End Term]]/$N$8)*$M$8+Table3567[[#This Row],[CP]]*$M$9,3), 0)</f>
        <v>0.14499999999999999</v>
      </c>
    </row>
    <row r="110" spans="1:10">
      <c r="A110">
        <v>61</v>
      </c>
      <c r="B110" t="s">
        <v>398</v>
      </c>
      <c r="C110" t="s">
        <v>121</v>
      </c>
      <c r="D110">
        <f>+VLOOKUP(Table3567[[#This Row],[Roll No.]],'Macro-Raw'!$B$2:$E$160,4,FALSE)</f>
        <v>10</v>
      </c>
      <c r="E110">
        <f>+VLOOKUP(Table3567[[#This Row],[Roll No.]],'Macro-Raw'!$B$2:$E$160,3,FALSE)</f>
        <v>10</v>
      </c>
      <c r="F110">
        <f>0</f>
        <v>0</v>
      </c>
      <c r="H110">
        <f t="shared" ca="1" si="3"/>
        <v>0.42182514867461374</v>
      </c>
      <c r="I110">
        <f ca="1">_xlfn.RANK.EQ(Table3567[[#This Row],[Total Weighted ABS Score]],Table3567[Total Weighted ABS Score],0)</f>
        <v>106</v>
      </c>
      <c r="J110">
        <f ca="1">IFERROR( ROUND((Table3567[[#This Row],[Quiz-1]]/$N$5)*$M$5 +(Table3567[[#This Row],[Mid-Term]]/$N$7)*$M$7+(Table3567[[#This Row],[Quiz 2]]/$N$6)*$M$6+(Table3567[[#This Row],[End Term]]/$N$8)*$M$8+Table3567[[#This Row],[CP]]*$M$9,3), 0)</f>
        <v>0.14499999999999999</v>
      </c>
    </row>
    <row r="111" spans="1:10">
      <c r="B111" t="s">
        <v>496</v>
      </c>
      <c r="C111" t="s">
        <v>285</v>
      </c>
      <c r="D111">
        <f>+VLOOKUP(Table3567[[#This Row],[Roll No.]],'Macro-Raw'!$B$2:$E$160,4,FALSE)</f>
        <v>9</v>
      </c>
      <c r="E111">
        <f>+VLOOKUP(Table3567[[#This Row],[Roll No.]],'Macro-Raw'!$B$2:$E$160,3,FALSE)</f>
        <v>10</v>
      </c>
      <c r="F111">
        <f>0</f>
        <v>0</v>
      </c>
      <c r="H111">
        <f t="shared" ca="1" si="3"/>
        <v>0.40673368186687436</v>
      </c>
      <c r="I111">
        <f ca="1">_xlfn.RANK.EQ(Table3567[[#This Row],[Total Weighted ABS Score]],Table3567[Total Weighted ABS Score],0)</f>
        <v>108</v>
      </c>
      <c r="J111">
        <f ca="1">IFERROR( ROUND((Table3567[[#This Row],[Quiz-1]]/$N$5)*$M$5 +(Table3567[[#This Row],[Mid-Term]]/$N$7)*$M$7+(Table3567[[#This Row],[Quiz 2]]/$N$6)*$M$6+(Table3567[[#This Row],[End Term]]/$N$8)*$M$8+Table3567[[#This Row],[CP]]*$M$9,3), 0)</f>
        <v>0.14299999999999999</v>
      </c>
    </row>
    <row r="112" spans="1:10">
      <c r="B112" t="s">
        <v>430</v>
      </c>
      <c r="C112" t="s">
        <v>186</v>
      </c>
      <c r="D112">
        <f>+VLOOKUP(Table3567[[#This Row],[Roll No.]],'Macro-Raw'!$B$2:$E$160,4,FALSE)</f>
        <v>4</v>
      </c>
      <c r="E112">
        <f>+VLOOKUP(Table3567[[#This Row],[Roll No.]],'Macro-Raw'!$B$2:$E$160,3,FALSE)</f>
        <v>11</v>
      </c>
      <c r="F112">
        <f>0</f>
        <v>0</v>
      </c>
      <c r="H112">
        <f t="shared" ca="1" si="3"/>
        <v>0.48178817910141747</v>
      </c>
      <c r="I112">
        <f ca="1">_xlfn.RANK.EQ(Table3567[[#This Row],[Total Weighted ABS Score]],Table3567[Total Weighted ABS Score],0)</f>
        <v>109</v>
      </c>
      <c r="J112">
        <f ca="1">IFERROR( ROUND((Table3567[[#This Row],[Quiz-1]]/$N$5)*$M$5 +(Table3567[[#This Row],[Mid-Term]]/$N$7)*$M$7+(Table3567[[#This Row],[Quiz 2]]/$N$6)*$M$6+(Table3567[[#This Row],[End Term]]/$N$8)*$M$8+Table3567[[#This Row],[CP]]*$M$9,3), 0)</f>
        <v>0.14099999999999999</v>
      </c>
    </row>
    <row r="113" spans="1:10">
      <c r="B113" t="s">
        <v>502</v>
      </c>
      <c r="C113" t="s">
        <v>190</v>
      </c>
      <c r="D113">
        <f>+VLOOKUP(Table3567[[#This Row],[Roll No.]],'Macro-Raw'!$B$2:$E$160,4,FALSE)</f>
        <v>8</v>
      </c>
      <c r="E113">
        <f>+VLOOKUP(Table3567[[#This Row],[Roll No.]],'Macro-Raw'!$B$2:$E$160,3,FALSE)</f>
        <v>10</v>
      </c>
      <c r="F113">
        <f>0</f>
        <v>0</v>
      </c>
      <c r="H113">
        <f t="shared" ca="1" si="3"/>
        <v>0.49169224520161359</v>
      </c>
      <c r="I113">
        <f ca="1">_xlfn.RANK.EQ(Table3567[[#This Row],[Total Weighted ABS Score]],Table3567[Total Weighted ABS Score],0)</f>
        <v>110</v>
      </c>
      <c r="J113">
        <f ca="1">IFERROR( ROUND((Table3567[[#This Row],[Quiz-1]]/$N$5)*$M$5 +(Table3567[[#This Row],[Mid-Term]]/$N$7)*$M$7+(Table3567[[#This Row],[Quiz 2]]/$N$6)*$M$6+(Table3567[[#This Row],[End Term]]/$N$8)*$M$8+Table3567[[#This Row],[CP]]*$M$9,3), 0)</f>
        <v>0.14000000000000001</v>
      </c>
    </row>
    <row r="114" spans="1:10">
      <c r="A114">
        <v>58</v>
      </c>
      <c r="B114" t="s">
        <v>395</v>
      </c>
      <c r="C114" t="s">
        <v>115</v>
      </c>
      <c r="D114">
        <f>+VLOOKUP(Table3567[[#This Row],[Roll No.]],'Macro-Raw'!$B$2:$E$160,4,FALSE)</f>
        <v>11</v>
      </c>
      <c r="E114">
        <f>+VLOOKUP(Table3567[[#This Row],[Roll No.]],'Macro-Raw'!$B$2:$E$160,3,FALSE)</f>
        <v>9</v>
      </c>
      <c r="F114">
        <f>0</f>
        <v>0</v>
      </c>
      <c r="H114">
        <f t="shared" ca="1" si="3"/>
        <v>0.71229983888456472</v>
      </c>
      <c r="I114">
        <f ca="1">_xlfn.RANK.EQ(Table3567[[#This Row],[Total Weighted ABS Score]],Table3567[Total Weighted ABS Score],0)</f>
        <v>111</v>
      </c>
      <c r="J114">
        <f ca="1">IFERROR( ROUND((Table3567[[#This Row],[Quiz-1]]/$N$5)*$M$5 +(Table3567[[#This Row],[Mid-Term]]/$N$7)*$M$7+(Table3567[[#This Row],[Quiz 2]]/$N$6)*$M$6+(Table3567[[#This Row],[End Term]]/$N$8)*$M$8+Table3567[[#This Row],[CP]]*$M$9,3), 0)</f>
        <v>0.13600000000000001</v>
      </c>
    </row>
    <row r="115" spans="1:10">
      <c r="B115" t="s">
        <v>465</v>
      </c>
      <c r="C115" t="s">
        <v>263</v>
      </c>
      <c r="D115">
        <f>+VLOOKUP(Table3567[[#This Row],[Roll No.]],'Macro-Raw'!$B$2:$E$160,4,FALSE)</f>
        <v>14</v>
      </c>
      <c r="E115">
        <f>+VLOOKUP(Table3567[[#This Row],[Roll No.]],'Macro-Raw'!$B$2:$E$160,3,FALSE)</f>
        <v>8</v>
      </c>
      <c r="F115">
        <f>0</f>
        <v>0</v>
      </c>
      <c r="H115">
        <f t="shared" ca="1" si="3"/>
        <v>0.42211252978809821</v>
      </c>
      <c r="I115">
        <f ca="1">_xlfn.RANK.EQ(Table3567[[#This Row],[Total Weighted ABS Score]],Table3567[Total Weighted ABS Score],0)</f>
        <v>112</v>
      </c>
      <c r="J115">
        <f ca="1">IFERROR( ROUND((Table3567[[#This Row],[Quiz-1]]/$N$5)*$M$5 +(Table3567[[#This Row],[Mid-Term]]/$N$7)*$M$7+(Table3567[[#This Row],[Quiz 2]]/$N$6)*$M$6+(Table3567[[#This Row],[End Term]]/$N$8)*$M$8+Table3567[[#This Row],[CP]]*$M$9,3), 0)</f>
        <v>0.13300000000000001</v>
      </c>
    </row>
    <row r="116" spans="1:10">
      <c r="B116" t="s">
        <v>445</v>
      </c>
      <c r="C116" t="s">
        <v>217</v>
      </c>
      <c r="D116">
        <f>+VLOOKUP(Table3567[[#This Row],[Roll No.]],'Macro-Raw'!$B$2:$E$160,4,FALSE)</f>
        <v>9</v>
      </c>
      <c r="E116">
        <f>+VLOOKUP(Table3567[[#This Row],[Roll No.]],'Macro-Raw'!$B$2:$E$160,3,FALSE)</f>
        <v>9</v>
      </c>
      <c r="F116">
        <f>0</f>
        <v>0</v>
      </c>
      <c r="H116">
        <f t="shared" ca="1" si="3"/>
        <v>0.61280548223812104</v>
      </c>
      <c r="I116">
        <f ca="1">_xlfn.RANK.EQ(Table3567[[#This Row],[Total Weighted ABS Score]],Table3567[Total Weighted ABS Score],0)</f>
        <v>113</v>
      </c>
      <c r="J116">
        <f ca="1">IFERROR( ROUND((Table3567[[#This Row],[Quiz-1]]/$N$5)*$M$5 +(Table3567[[#This Row],[Mid-Term]]/$N$7)*$M$7+(Table3567[[#This Row],[Quiz 2]]/$N$6)*$M$6+(Table3567[[#This Row],[End Term]]/$N$8)*$M$8+Table3567[[#This Row],[CP]]*$M$9,3), 0)</f>
        <v>0.13100000000000001</v>
      </c>
    </row>
    <row r="117" spans="1:10">
      <c r="B117" t="s">
        <v>469</v>
      </c>
      <c r="C117" t="s">
        <v>273</v>
      </c>
      <c r="D117">
        <f>+VLOOKUP(Table3567[[#This Row],[Roll No.]],'Macro-Raw'!$B$2:$E$160,4,FALSE)</f>
        <v>7</v>
      </c>
      <c r="E117">
        <f>+VLOOKUP(Table3567[[#This Row],[Roll No.]],'Macro-Raw'!$B$2:$E$160,3,FALSE)</f>
        <v>9</v>
      </c>
      <c r="F117">
        <f>0</f>
        <v>0</v>
      </c>
      <c r="H117">
        <f t="shared" ca="1" si="3"/>
        <v>0.63201558700135174</v>
      </c>
      <c r="I117">
        <f ca="1">_xlfn.RANK.EQ(Table3567[[#This Row],[Total Weighted ABS Score]],Table3567[Total Weighted ABS Score],0)</f>
        <v>114</v>
      </c>
      <c r="J117">
        <f ca="1">IFERROR( ROUND((Table3567[[#This Row],[Quiz-1]]/$N$5)*$M$5 +(Table3567[[#This Row],[Mid-Term]]/$N$7)*$M$7+(Table3567[[#This Row],[Quiz 2]]/$N$6)*$M$6+(Table3567[[#This Row],[End Term]]/$N$8)*$M$8+Table3567[[#This Row],[CP]]*$M$9,3), 0)</f>
        <v>0.125</v>
      </c>
    </row>
    <row r="118" spans="1:10">
      <c r="A118">
        <v>34</v>
      </c>
      <c r="B118" t="s">
        <v>371</v>
      </c>
      <c r="C118" t="s">
        <v>67</v>
      </c>
      <c r="D118">
        <f>+VLOOKUP(Table3567[[#This Row],[Roll No.]],'Macro-Raw'!$B$2:$E$160,4,FALSE)</f>
        <v>7</v>
      </c>
      <c r="E118">
        <f>+VLOOKUP(Table3567[[#This Row],[Roll No.]],'Macro-Raw'!$B$2:$E$160,3,FALSE)</f>
        <v>9</v>
      </c>
      <c r="F118">
        <f>0</f>
        <v>0</v>
      </c>
      <c r="H118">
        <f t="shared" ref="H118:H133" ca="1" si="4">NORMINV(RAND(),$Q$5,$Q$6)</f>
        <v>0.7022387926409136</v>
      </c>
      <c r="I118">
        <f ca="1">_xlfn.RANK.EQ(Table3567[[#This Row],[Total Weighted ABS Score]],Table3567[Total Weighted ABS Score],0)</f>
        <v>114</v>
      </c>
      <c r="J118">
        <f ca="1">IFERROR( ROUND((Table3567[[#This Row],[Quiz-1]]/$N$5)*$M$5 +(Table3567[[#This Row],[Mid-Term]]/$N$7)*$M$7+(Table3567[[#This Row],[Quiz 2]]/$N$6)*$M$6+(Table3567[[#This Row],[End Term]]/$N$8)*$M$8+Table3567[[#This Row],[CP]]*$M$9,3), 0)</f>
        <v>0.125</v>
      </c>
    </row>
    <row r="119" spans="1:10">
      <c r="B119" t="s">
        <v>489</v>
      </c>
      <c r="C119" t="s">
        <v>320</v>
      </c>
      <c r="D119">
        <f>+VLOOKUP(Table3567[[#This Row],[Roll No.]],'Macro-Raw'!$B$2:$E$160,4,FALSE)</f>
        <v>11</v>
      </c>
      <c r="E119">
        <f>+VLOOKUP(Table3567[[#This Row],[Roll No.]],'Macro-Raw'!$B$2:$E$160,3,FALSE)</f>
        <v>8</v>
      </c>
      <c r="F119">
        <f>0</f>
        <v>0</v>
      </c>
      <c r="H119">
        <f t="shared" ca="1" si="4"/>
        <v>0.66031527573814253</v>
      </c>
      <c r="I119">
        <f ca="1">_xlfn.RANK.EQ(Table3567[[#This Row],[Total Weighted ABS Score]],Table3567[Total Weighted ABS Score],0)</f>
        <v>114</v>
      </c>
      <c r="J119">
        <f ca="1">IFERROR( ROUND((Table3567[[#This Row],[Quiz-1]]/$N$5)*$M$5 +(Table3567[[#This Row],[Mid-Term]]/$N$7)*$M$7+(Table3567[[#This Row],[Quiz 2]]/$N$6)*$M$6+(Table3567[[#This Row],[End Term]]/$N$8)*$M$8+Table3567[[#This Row],[CP]]*$M$9,3), 0)</f>
        <v>0.125</v>
      </c>
    </row>
    <row r="120" spans="1:10">
      <c r="B120" t="s">
        <v>452</v>
      </c>
      <c r="C120" t="s">
        <v>233</v>
      </c>
      <c r="D120">
        <f>+VLOOKUP(Table3567[[#This Row],[Roll No.]],'Macro-Raw'!$B$2:$E$160,4,FALSE)</f>
        <v>19</v>
      </c>
      <c r="E120">
        <f>+VLOOKUP(Table3567[[#This Row],[Roll No.]],'Macro-Raw'!$B$2:$E$160,3,FALSE)</f>
        <v>6</v>
      </c>
      <c r="F120">
        <f>0</f>
        <v>0</v>
      </c>
      <c r="H120">
        <f t="shared" ca="1" si="4"/>
        <v>0.35982949796331876</v>
      </c>
      <c r="I120">
        <f ca="1">_xlfn.RANK.EQ(Table3567[[#This Row],[Total Weighted ABS Score]],Table3567[Total Weighted ABS Score],0)</f>
        <v>117</v>
      </c>
      <c r="J120">
        <f ca="1">IFERROR( ROUND((Table3567[[#This Row],[Quiz-1]]/$N$5)*$M$5 +(Table3567[[#This Row],[Mid-Term]]/$N$7)*$M$7+(Table3567[[#This Row],[Quiz 2]]/$N$6)*$M$6+(Table3567[[#This Row],[End Term]]/$N$8)*$M$8+Table3567[[#This Row],[CP]]*$M$9,3), 0)</f>
        <v>0.123</v>
      </c>
    </row>
    <row r="121" spans="1:10">
      <c r="B121" t="s">
        <v>451</v>
      </c>
      <c r="C121" t="s">
        <v>231</v>
      </c>
      <c r="D121">
        <f>+VLOOKUP(Table3567[[#This Row],[Roll No.]],'Macro-Raw'!$B$2:$E$160,4,FALSE)</f>
        <v>9</v>
      </c>
      <c r="E121">
        <f>+VLOOKUP(Table3567[[#This Row],[Roll No.]],'Macro-Raw'!$B$2:$E$160,3,FALSE)</f>
        <v>8</v>
      </c>
      <c r="F121">
        <f>0</f>
        <v>0</v>
      </c>
      <c r="H121">
        <f t="shared" ca="1" si="4"/>
        <v>0.56116487603284559</v>
      </c>
      <c r="I121">
        <f ca="1">_xlfn.RANK.EQ(Table3567[[#This Row],[Total Weighted ABS Score]],Table3567[Total Weighted ABS Score],0)</f>
        <v>118</v>
      </c>
      <c r="J121">
        <f ca="1">IFERROR( ROUND((Table3567[[#This Row],[Quiz-1]]/$N$5)*$M$5 +(Table3567[[#This Row],[Mid-Term]]/$N$7)*$M$7+(Table3567[[#This Row],[Quiz 2]]/$N$6)*$M$6+(Table3567[[#This Row],[End Term]]/$N$8)*$M$8+Table3567[[#This Row],[CP]]*$M$9,3), 0)</f>
        <v>0.11899999999999999</v>
      </c>
    </row>
    <row r="122" spans="1:10">
      <c r="A122">
        <v>60</v>
      </c>
      <c r="B122" t="s">
        <v>397</v>
      </c>
      <c r="C122" t="s">
        <v>119</v>
      </c>
      <c r="D122">
        <f>+VLOOKUP(Table3567[[#This Row],[Roll No.]],'Macro-Raw'!$B$2:$E$160,4,FALSE)</f>
        <v>12</v>
      </c>
      <c r="E122">
        <f>+VLOOKUP(Table3567[[#This Row],[Roll No.]],'Macro-Raw'!$B$2:$E$160,3,FALSE)</f>
        <v>7</v>
      </c>
      <c r="F122">
        <f>0</f>
        <v>0</v>
      </c>
      <c r="H122">
        <f t="shared" ca="1" si="4"/>
        <v>0.44313868705478437</v>
      </c>
      <c r="I122">
        <f ca="1">_xlfn.RANK.EQ(Table3567[[#This Row],[Total Weighted ABS Score]],Table3567[Total Weighted ABS Score],0)</f>
        <v>119</v>
      </c>
      <c r="J122">
        <f ca="1">IFERROR( ROUND((Table3567[[#This Row],[Quiz-1]]/$N$5)*$M$5 +(Table3567[[#This Row],[Mid-Term]]/$N$7)*$M$7+(Table3567[[#This Row],[Quiz 2]]/$N$6)*$M$6+(Table3567[[#This Row],[End Term]]/$N$8)*$M$8+Table3567[[#This Row],[CP]]*$M$9,3), 0)</f>
        <v>0.11600000000000001</v>
      </c>
    </row>
    <row r="123" spans="1:10">
      <c r="A123">
        <v>10</v>
      </c>
      <c r="B123" t="s">
        <v>347</v>
      </c>
      <c r="C123" t="s">
        <v>19</v>
      </c>
      <c r="D123">
        <f>+VLOOKUP(Table3567[[#This Row],[Roll No.]],'Macro-Raw'!$B$2:$E$160,4,FALSE)</f>
        <v>12</v>
      </c>
      <c r="E123">
        <f>+VLOOKUP(Table3567[[#This Row],[Roll No.]],'Macro-Raw'!$B$2:$E$160,3,FALSE)</f>
        <v>7</v>
      </c>
      <c r="F123">
        <f>0</f>
        <v>0</v>
      </c>
      <c r="H123">
        <f t="shared" ca="1" si="4"/>
        <v>0.52755596855455489</v>
      </c>
      <c r="I123">
        <f ca="1">_xlfn.RANK.EQ(Table3567[[#This Row],[Total Weighted ABS Score]],Table3567[Total Weighted ABS Score],0)</f>
        <v>119</v>
      </c>
      <c r="J123">
        <f ca="1">IFERROR( ROUND((Table3567[[#This Row],[Quiz-1]]/$N$5)*$M$5 +(Table3567[[#This Row],[Mid-Term]]/$N$7)*$M$7+(Table3567[[#This Row],[Quiz 2]]/$N$6)*$M$6+(Table3567[[#This Row],[End Term]]/$N$8)*$M$8+Table3567[[#This Row],[CP]]*$M$9,3), 0)</f>
        <v>0.11600000000000001</v>
      </c>
    </row>
    <row r="124" spans="1:10">
      <c r="A124">
        <v>73</v>
      </c>
      <c r="B124" t="s">
        <v>412</v>
      </c>
      <c r="C124" t="s">
        <v>145</v>
      </c>
      <c r="D124">
        <f>+VLOOKUP(Table3567[[#This Row],[Roll No.]],'Macro-Raw'!$B$2:$E$160,4,FALSE)</f>
        <v>11</v>
      </c>
      <c r="E124">
        <f>+VLOOKUP(Table3567[[#This Row],[Roll No.]],'Macro-Raw'!$B$2:$E$160,3,FALSE)</f>
        <v>7</v>
      </c>
      <c r="F124">
        <f>0</f>
        <v>0</v>
      </c>
      <c r="H124">
        <f t="shared" ca="1" si="4"/>
        <v>0.46982224719634269</v>
      </c>
      <c r="I124">
        <f ca="1">_xlfn.RANK.EQ(Table3567[[#This Row],[Total Weighted ABS Score]],Table3567[Total Weighted ABS Score],0)</f>
        <v>121</v>
      </c>
      <c r="J124">
        <f ca="1">IFERROR( ROUND((Table3567[[#This Row],[Quiz-1]]/$N$5)*$M$5 +(Table3567[[#This Row],[Mid-Term]]/$N$7)*$M$7+(Table3567[[#This Row],[Quiz 2]]/$N$6)*$M$6+(Table3567[[#This Row],[End Term]]/$N$8)*$M$8+Table3567[[#This Row],[CP]]*$M$9,3), 0)</f>
        <v>0.113</v>
      </c>
    </row>
    <row r="125" spans="1:10">
      <c r="B125" t="s">
        <v>431</v>
      </c>
      <c r="C125" t="s">
        <v>188</v>
      </c>
      <c r="D125">
        <f>+VLOOKUP(Table3567[[#This Row],[Roll No.]],'Macro-Raw'!$B$2:$E$160,4,FALSE)</f>
        <v>5</v>
      </c>
      <c r="E125">
        <f>+VLOOKUP(Table3567[[#This Row],[Roll No.]],'Macro-Raw'!$B$2:$E$160,3,FALSE)</f>
        <v>8</v>
      </c>
      <c r="F125">
        <f>0</f>
        <v>0</v>
      </c>
      <c r="H125">
        <f t="shared" ca="1" si="4"/>
        <v>0.50995749989686201</v>
      </c>
      <c r="I125">
        <f ca="1">_xlfn.RANK.EQ(Table3567[[#This Row],[Total Weighted ABS Score]],Table3567[Total Weighted ABS Score],0)</f>
        <v>122</v>
      </c>
      <c r="J125">
        <f ca="1">IFERROR( ROUND((Table3567[[#This Row],[Quiz-1]]/$N$5)*$M$5 +(Table3567[[#This Row],[Mid-Term]]/$N$7)*$M$7+(Table3567[[#This Row],[Quiz 2]]/$N$6)*$M$6+(Table3567[[#This Row],[End Term]]/$N$8)*$M$8+Table3567[[#This Row],[CP]]*$M$9,3), 0)</f>
        <v>0.108</v>
      </c>
    </row>
    <row r="126" spans="1:10">
      <c r="A126">
        <v>8</v>
      </c>
      <c r="B126" t="s">
        <v>345</v>
      </c>
      <c r="C126" t="s">
        <v>15</v>
      </c>
      <c r="D126">
        <f>+VLOOKUP(Table3567[[#This Row],[Roll No.]],'Macro-Raw'!$B$2:$E$160,4,FALSE)</f>
        <v>4</v>
      </c>
      <c r="E126">
        <f>+VLOOKUP(Table3567[[#This Row],[Roll No.]],'Macro-Raw'!$B$2:$E$160,3,FALSE)</f>
        <v>8</v>
      </c>
      <c r="F126">
        <f>0</f>
        <v>0</v>
      </c>
      <c r="H126">
        <f t="shared" ca="1" si="4"/>
        <v>0.60833373619486941</v>
      </c>
      <c r="I126">
        <f ca="1">_xlfn.RANK.EQ(Table3567[[#This Row],[Total Weighted ABS Score]],Table3567[Total Weighted ABS Score],0)</f>
        <v>123</v>
      </c>
      <c r="J126">
        <f ca="1">IFERROR( ROUND((Table3567[[#This Row],[Quiz-1]]/$N$5)*$M$5 +(Table3567[[#This Row],[Mid-Term]]/$N$7)*$M$7+(Table3567[[#This Row],[Quiz 2]]/$N$6)*$M$6+(Table3567[[#This Row],[End Term]]/$N$8)*$M$8+Table3567[[#This Row],[CP]]*$M$9,3), 0)</f>
        <v>0.105</v>
      </c>
    </row>
    <row r="127" spans="1:10">
      <c r="A127">
        <v>22</v>
      </c>
      <c r="B127" t="s">
        <v>359</v>
      </c>
      <c r="C127" t="s">
        <v>43</v>
      </c>
      <c r="D127">
        <f>+VLOOKUP(Table3567[[#This Row],[Roll No.]],'Macro-Raw'!$B$2:$E$160,4,FALSE)</f>
        <v>20</v>
      </c>
      <c r="E127">
        <f>+VLOOKUP(Table3567[[#This Row],[Roll No.]],'Macro-Raw'!$B$2:$E$160,3,FALSE)</f>
        <v>4</v>
      </c>
      <c r="F127">
        <f>0</f>
        <v>0</v>
      </c>
      <c r="H127">
        <f t="shared" ca="1" si="4"/>
        <v>0.66037089874658506</v>
      </c>
      <c r="I127">
        <f ca="1">_xlfn.RANK.EQ(Table3567[[#This Row],[Total Weighted ABS Score]],Table3567[Total Weighted ABS Score],0)</f>
        <v>124</v>
      </c>
      <c r="J127">
        <f ca="1">IFERROR( ROUND((Table3567[[#This Row],[Quiz-1]]/$N$5)*$M$5 +(Table3567[[#This Row],[Mid-Term]]/$N$7)*$M$7+(Table3567[[#This Row],[Quiz 2]]/$N$6)*$M$6+(Table3567[[#This Row],[End Term]]/$N$8)*$M$8+Table3567[[#This Row],[CP]]*$M$9,3), 0)</f>
        <v>0.10299999999999999</v>
      </c>
    </row>
    <row r="128" spans="1:10">
      <c r="B128" t="s">
        <v>464</v>
      </c>
      <c r="C128" t="s">
        <v>261</v>
      </c>
      <c r="D128">
        <f>+VLOOKUP(Table3567[[#This Row],[Roll No.]],'Macro-Raw'!$B$2:$E$160,4,FALSE)</f>
        <v>6</v>
      </c>
      <c r="E128">
        <f>+VLOOKUP(Table3567[[#This Row],[Roll No.]],'Macro-Raw'!$B$2:$E$160,3,FALSE)</f>
        <v>7</v>
      </c>
      <c r="F128">
        <f>0</f>
        <v>0</v>
      </c>
      <c r="H128">
        <f t="shared" ca="1" si="4"/>
        <v>0.36892712028826691</v>
      </c>
      <c r="I128">
        <f ca="1">_xlfn.RANK.EQ(Table3567[[#This Row],[Total Weighted ABS Score]],Table3567[Total Weighted ABS Score],0)</f>
        <v>125</v>
      </c>
      <c r="J128">
        <f ca="1">IFERROR( ROUND((Table3567[[#This Row],[Quiz-1]]/$N$5)*$M$5 +(Table3567[[#This Row],[Mid-Term]]/$N$7)*$M$7+(Table3567[[#This Row],[Quiz 2]]/$N$6)*$M$6+(Table3567[[#This Row],[End Term]]/$N$8)*$M$8+Table3567[[#This Row],[CP]]*$M$9,3), 0)</f>
        <v>9.9000000000000005E-2</v>
      </c>
    </row>
    <row r="129" spans="1:10">
      <c r="B129" t="s">
        <v>504</v>
      </c>
      <c r="C129" t="s">
        <v>204</v>
      </c>
      <c r="D129">
        <f>+VLOOKUP(Table3567[[#This Row],[Roll No.]],'Macro-Raw'!$B$2:$E$160,4,FALSE)</f>
        <v>10</v>
      </c>
      <c r="E129">
        <f>+VLOOKUP(Table3567[[#This Row],[Roll No.]],'Macro-Raw'!$B$2:$E$160,3,FALSE)</f>
        <v>6</v>
      </c>
      <c r="F129">
        <f>0</f>
        <v>0</v>
      </c>
      <c r="H129">
        <f t="shared" ca="1" si="4"/>
        <v>0.43598463384336289</v>
      </c>
      <c r="I129">
        <f ca="1">_xlfn.RANK.EQ(Table3567[[#This Row],[Total Weighted ABS Score]],Table3567[Total Weighted ABS Score],0)</f>
        <v>126</v>
      </c>
      <c r="J129">
        <f ca="1">IFERROR( ROUND((Table3567[[#This Row],[Quiz-1]]/$N$5)*$M$5 +(Table3567[[#This Row],[Mid-Term]]/$N$7)*$M$7+(Table3567[[#This Row],[Quiz 2]]/$N$6)*$M$6+(Table3567[[#This Row],[End Term]]/$N$8)*$M$8+Table3567[[#This Row],[CP]]*$M$9,3), 0)</f>
        <v>9.8000000000000004E-2</v>
      </c>
    </row>
    <row r="130" spans="1:10">
      <c r="B130" t="s">
        <v>498</v>
      </c>
      <c r="C130" t="s">
        <v>271</v>
      </c>
      <c r="D130">
        <f>+VLOOKUP(Table3567[[#This Row],[Roll No.]],'Macro-Raw'!$B$2:$E$160,4,FALSE)</f>
        <v>10</v>
      </c>
      <c r="E130">
        <f>+VLOOKUP(Table3567[[#This Row],[Roll No.]],'Macro-Raw'!$B$2:$E$160,3,FALSE)</f>
        <v>6</v>
      </c>
      <c r="F130">
        <f>0</f>
        <v>0</v>
      </c>
      <c r="H130">
        <f t="shared" ca="1" si="4"/>
        <v>0.58389737003187847</v>
      </c>
      <c r="I130">
        <f ca="1">_xlfn.RANK.EQ(Table3567[[#This Row],[Total Weighted ABS Score]],Table3567[Total Weighted ABS Score],0)</f>
        <v>126</v>
      </c>
      <c r="J130">
        <f ca="1">IFERROR( ROUND((Table3567[[#This Row],[Quiz-1]]/$N$5)*$M$5 +(Table3567[[#This Row],[Mid-Term]]/$N$7)*$M$7+(Table3567[[#This Row],[Quiz 2]]/$N$6)*$M$6+(Table3567[[#This Row],[End Term]]/$N$8)*$M$8+Table3567[[#This Row],[CP]]*$M$9,3), 0)</f>
        <v>9.8000000000000004E-2</v>
      </c>
    </row>
    <row r="131" spans="1:10">
      <c r="B131" t="s">
        <v>486</v>
      </c>
      <c r="C131" t="s">
        <v>313</v>
      </c>
      <c r="D131">
        <f>+VLOOKUP(Table3567[[#This Row],[Roll No.]],'Macro-Raw'!$B$2:$E$160,4,FALSE)</f>
        <v>9</v>
      </c>
      <c r="E131">
        <f>+VLOOKUP(Table3567[[#This Row],[Roll No.]],'Macro-Raw'!$B$2:$E$160,3,FALSE)</f>
        <v>6</v>
      </c>
      <c r="F131">
        <f>0</f>
        <v>0</v>
      </c>
      <c r="H131">
        <f t="shared" ca="1" si="4"/>
        <v>0.49833672188858363</v>
      </c>
      <c r="I131">
        <f ca="1">_xlfn.RANK.EQ(Table3567[[#This Row],[Total Weighted ABS Score]],Table3567[Total Weighted ABS Score],0)</f>
        <v>128</v>
      </c>
      <c r="J131">
        <f ca="1">IFERROR( ROUND((Table3567[[#This Row],[Quiz-1]]/$N$5)*$M$5 +(Table3567[[#This Row],[Mid-Term]]/$N$7)*$M$7+(Table3567[[#This Row],[Quiz 2]]/$N$6)*$M$6+(Table3567[[#This Row],[End Term]]/$N$8)*$M$8+Table3567[[#This Row],[CP]]*$M$9,3), 0)</f>
        <v>9.6000000000000002E-2</v>
      </c>
    </row>
    <row r="132" spans="1:10">
      <c r="B132" t="s">
        <v>507</v>
      </c>
      <c r="C132" t="s">
        <v>221</v>
      </c>
      <c r="D132">
        <f>+VLOOKUP(Table3567[[#This Row],[Roll No.]],'Macro-Raw'!$B$2:$E$160,4,FALSE)</f>
        <v>9</v>
      </c>
      <c r="E132">
        <f>+VLOOKUP(Table3567[[#This Row],[Roll No.]],'Macro-Raw'!$B$2:$E$160,3,FALSE)</f>
        <v>6</v>
      </c>
      <c r="F132">
        <f>0</f>
        <v>0</v>
      </c>
      <c r="H132">
        <f t="shared" ca="1" si="4"/>
        <v>0.52986707941918254</v>
      </c>
      <c r="I132">
        <f ca="1">_xlfn.RANK.EQ(Table3567[[#This Row],[Total Weighted ABS Score]],Table3567[Total Weighted ABS Score],0)</f>
        <v>128</v>
      </c>
      <c r="J132">
        <f ca="1">IFERROR( ROUND((Table3567[[#This Row],[Quiz-1]]/$N$5)*$M$5 +(Table3567[[#This Row],[Mid-Term]]/$N$7)*$M$7+(Table3567[[#This Row],[Quiz 2]]/$N$6)*$M$6+(Table3567[[#This Row],[End Term]]/$N$8)*$M$8+Table3567[[#This Row],[CP]]*$M$9,3), 0)</f>
        <v>9.6000000000000002E-2</v>
      </c>
    </row>
    <row r="133" spans="1:10">
      <c r="A133">
        <v>59</v>
      </c>
      <c r="B133" t="s">
        <v>396</v>
      </c>
      <c r="C133" t="s">
        <v>117</v>
      </c>
      <c r="D133">
        <f>+VLOOKUP(Table3567[[#This Row],[Roll No.]],'Macro-Raw'!$B$2:$E$160,4,FALSE)</f>
        <v>0</v>
      </c>
      <c r="E133">
        <f>+VLOOKUP(Table3567[[#This Row],[Roll No.]],'Macro-Raw'!$B$2:$E$160,3,FALSE)</f>
        <v>8</v>
      </c>
      <c r="F133">
        <f>0</f>
        <v>0</v>
      </c>
      <c r="H133">
        <f t="shared" ca="1" si="4"/>
        <v>0.63522284262930473</v>
      </c>
      <c r="I133">
        <f ca="1">_xlfn.RANK.EQ(Table3567[[#This Row],[Total Weighted ABS Score]],Table3567[Total Weighted ABS Score],0)</f>
        <v>130</v>
      </c>
      <c r="J133">
        <f ca="1">IFERROR( ROUND((Table3567[[#This Row],[Quiz-1]]/$N$5)*$M$5 +(Table3567[[#This Row],[Mid-Term]]/$N$7)*$M$7+(Table3567[[#This Row],[Quiz 2]]/$N$6)*$M$6+(Table3567[[#This Row],[End Term]]/$N$8)*$M$8+Table3567[[#This Row],[CP]]*$M$9,3), 0)</f>
        <v>9.4E-2</v>
      </c>
    </row>
    <row r="134" spans="1:10">
      <c r="A134">
        <v>27</v>
      </c>
      <c r="B134" t="s">
        <v>364</v>
      </c>
      <c r="C134" t="s">
        <v>53</v>
      </c>
      <c r="D134">
        <f>+VLOOKUP(Table3567[[#This Row],[Roll No.]],'Macro-Raw'!$B$2:$E$160,4,FALSE)</f>
        <v>16</v>
      </c>
      <c r="E134">
        <f>+VLOOKUP(Table3567[[#This Row],[Roll No.]],'Macro-Raw'!$B$2:$E$160,3,FALSE)</f>
        <v>4</v>
      </c>
      <c r="F134">
        <f>0</f>
        <v>0</v>
      </c>
      <c r="I134">
        <f ca="1">_xlfn.RANK.EQ(Table3567[[#This Row],[Total Weighted ABS Score]],Table3567[Total Weighted ABS Score],0)</f>
        <v>131</v>
      </c>
      <c r="J134">
        <f>IFERROR( ROUND((Table3567[[#This Row],[Quiz-1]]/$N$5)*$M$5 +(Table3567[[#This Row],[Mid-Term]]/$N$7)*$M$7+(Table3567[[#This Row],[Quiz 2]]/$N$6)*$M$6+(Table3567[[#This Row],[End Term]]/$N$8)*$M$8+Table3567[[#This Row],[CP]]*$M$9,3), 0)</f>
        <v>9.1999999999999998E-2</v>
      </c>
    </row>
    <row r="135" spans="1:10">
      <c r="A135">
        <v>79</v>
      </c>
      <c r="B135" t="s">
        <v>418</v>
      </c>
      <c r="C135" t="s">
        <v>157</v>
      </c>
      <c r="D135">
        <f>+VLOOKUP(Table3567[[#This Row],[Roll No.]],'Macro-Raw'!$B$2:$E$160,4,FALSE)</f>
        <v>6</v>
      </c>
      <c r="E135">
        <f>+VLOOKUP(Table3567[[#This Row],[Roll No.]],'Macro-Raw'!$B$2:$E$160,3,FALSE)</f>
        <v>6</v>
      </c>
      <c r="F135">
        <f>0</f>
        <v>0</v>
      </c>
      <c r="H135">
        <f t="shared" ref="H135:H162" ca="1" si="5">NORMINV(RAND(),$Q$5,$Q$6)</f>
        <v>0.43691397372494284</v>
      </c>
      <c r="I135">
        <f ca="1">_xlfn.RANK.EQ(Table3567[[#This Row],[Total Weighted ABS Score]],Table3567[Total Weighted ABS Score],0)</f>
        <v>132</v>
      </c>
      <c r="J135">
        <f ca="1">IFERROR( ROUND((Table3567[[#This Row],[Quiz-1]]/$N$5)*$M$5 +(Table3567[[#This Row],[Mid-Term]]/$N$7)*$M$7+(Table3567[[#This Row],[Quiz 2]]/$N$6)*$M$6+(Table3567[[#This Row],[End Term]]/$N$8)*$M$8+Table3567[[#This Row],[CP]]*$M$9,3), 0)</f>
        <v>8.6999999999999994E-2</v>
      </c>
    </row>
    <row r="136" spans="1:10">
      <c r="A136">
        <v>46</v>
      </c>
      <c r="B136" t="s">
        <v>383</v>
      </c>
      <c r="C136" t="s">
        <v>91</v>
      </c>
      <c r="D136">
        <f>+VLOOKUP(Table3567[[#This Row],[Roll No.]],'Macro-Raw'!$B$2:$E$160,4,FALSE)</f>
        <v>12</v>
      </c>
      <c r="E136">
        <f>+VLOOKUP(Table3567[[#This Row],[Roll No.]],'Macro-Raw'!$B$2:$E$160,3,FALSE)</f>
        <v>4</v>
      </c>
      <c r="F136">
        <f>0</f>
        <v>0</v>
      </c>
      <c r="H136">
        <f t="shared" ca="1" si="5"/>
        <v>0.45621242020787539</v>
      </c>
      <c r="I136">
        <f ca="1">_xlfn.RANK.EQ(Table3567[[#This Row],[Total Weighted ABS Score]],Table3567[Total Weighted ABS Score],0)</f>
        <v>133</v>
      </c>
      <c r="J136">
        <f ca="1">IFERROR( ROUND((Table3567[[#This Row],[Quiz-1]]/$N$5)*$M$5 +(Table3567[[#This Row],[Mid-Term]]/$N$7)*$M$7+(Table3567[[#This Row],[Quiz 2]]/$N$6)*$M$6+(Table3567[[#This Row],[End Term]]/$N$8)*$M$8+Table3567[[#This Row],[CP]]*$M$9,3), 0)</f>
        <v>0.08</v>
      </c>
    </row>
    <row r="137" spans="1:10">
      <c r="A137">
        <v>62</v>
      </c>
      <c r="B137" t="s">
        <v>402</v>
      </c>
      <c r="C137" t="s">
        <v>123</v>
      </c>
      <c r="D137">
        <f>+VLOOKUP(Table3567[[#This Row],[Roll No.]],'Macro-Raw'!$B$2:$E$160,4,FALSE)</f>
        <v>24</v>
      </c>
      <c r="E137">
        <f>+VLOOKUP(Table3567[[#This Row],[Roll No.]],'Macro-Raw'!$B$2:$E$160,3,FALSE)</f>
        <v>1</v>
      </c>
      <c r="F137">
        <f>0</f>
        <v>0</v>
      </c>
      <c r="H137">
        <f t="shared" ca="1" si="5"/>
        <v>0.43190361226713836</v>
      </c>
      <c r="I137">
        <f ca="1">_xlfn.RANK.EQ(Table3567[[#This Row],[Total Weighted ABS Score]],Table3567[Total Weighted ABS Score],0)</f>
        <v>134</v>
      </c>
      <c r="J137">
        <f ca="1">IFERROR( ROUND((Table3567[[#This Row],[Quiz-1]]/$N$5)*$M$5 +(Table3567[[#This Row],[Mid-Term]]/$N$7)*$M$7+(Table3567[[#This Row],[Quiz 2]]/$N$6)*$M$6+(Table3567[[#This Row],[End Term]]/$N$8)*$M$8+Table3567[[#This Row],[CP]]*$M$9,3), 0)</f>
        <v>7.8E-2</v>
      </c>
    </row>
    <row r="138" spans="1:10">
      <c r="B138" t="s">
        <v>491</v>
      </c>
      <c r="C138" t="s">
        <v>324</v>
      </c>
      <c r="D138">
        <f>+VLOOKUP(Table3567[[#This Row],[Roll No.]],'Macro-Raw'!$B$2:$E$160,4,FALSE)</f>
        <v>19</v>
      </c>
      <c r="E138">
        <f>+VLOOKUP(Table3567[[#This Row],[Roll No.]],'Macro-Raw'!$B$2:$E$160,3,FALSE)</f>
        <v>2</v>
      </c>
      <c r="F138">
        <f>0</f>
        <v>0</v>
      </c>
      <c r="H138">
        <f t="shared" ca="1" si="5"/>
        <v>0.36352976635656237</v>
      </c>
      <c r="I138">
        <f ca="1">_xlfn.RANK.EQ(Table3567[[#This Row],[Total Weighted ABS Score]],Table3567[Total Weighted ABS Score],0)</f>
        <v>135</v>
      </c>
      <c r="J138">
        <f ca="1">IFERROR( ROUND((Table3567[[#This Row],[Quiz-1]]/$N$5)*$M$5 +(Table3567[[#This Row],[Mid-Term]]/$N$7)*$M$7+(Table3567[[#This Row],[Quiz 2]]/$N$6)*$M$6+(Table3567[[#This Row],[End Term]]/$N$8)*$M$8+Table3567[[#This Row],[CP]]*$M$9,3), 0)</f>
        <v>7.5999999999999998E-2</v>
      </c>
    </row>
    <row r="139" spans="1:10">
      <c r="A139">
        <v>48</v>
      </c>
      <c r="B139" t="s">
        <v>385</v>
      </c>
      <c r="C139" t="s">
        <v>95</v>
      </c>
      <c r="D139">
        <f>+VLOOKUP(Table3567[[#This Row],[Roll No.]],'Macro-Raw'!$B$2:$E$160,4,FALSE)</f>
        <v>19</v>
      </c>
      <c r="E139">
        <f>+VLOOKUP(Table3567[[#This Row],[Roll No.]],'Macro-Raw'!$B$2:$E$160,3,FALSE)</f>
        <v>2</v>
      </c>
      <c r="F139">
        <f>0</f>
        <v>0</v>
      </c>
      <c r="H139">
        <f t="shared" ca="1" si="5"/>
        <v>0.65490360510598322</v>
      </c>
      <c r="I139">
        <f ca="1">_xlfn.RANK.EQ(Table3567[[#This Row],[Total Weighted ABS Score]],Table3567[Total Weighted ABS Score],0)</f>
        <v>135</v>
      </c>
      <c r="J139">
        <f ca="1">IFERROR( ROUND((Table3567[[#This Row],[Quiz-1]]/$N$5)*$M$5 +(Table3567[[#This Row],[Mid-Term]]/$N$7)*$M$7+(Table3567[[#This Row],[Quiz 2]]/$N$6)*$M$6+(Table3567[[#This Row],[End Term]]/$N$8)*$M$8+Table3567[[#This Row],[CP]]*$M$9,3), 0)</f>
        <v>7.5999999999999998E-2</v>
      </c>
    </row>
    <row r="140" spans="1:10">
      <c r="B140" t="s">
        <v>487</v>
      </c>
      <c r="C140" t="s">
        <v>315</v>
      </c>
      <c r="D140">
        <f>+VLOOKUP(Table3567[[#This Row],[Roll No.]],'Macro-Raw'!$B$2:$E$160,4,FALSE)</f>
        <v>14</v>
      </c>
      <c r="E140">
        <f>+VLOOKUP(Table3567[[#This Row],[Roll No.]],'Macro-Raw'!$B$2:$E$160,3,FALSE)</f>
        <v>3</v>
      </c>
      <c r="F140">
        <f>0</f>
        <v>0</v>
      </c>
      <c r="H140">
        <f t="shared" ca="1" si="5"/>
        <v>0.35214310521342468</v>
      </c>
      <c r="I140">
        <f ca="1">_xlfn.RANK.EQ(Table3567[[#This Row],[Total Weighted ABS Score]],Table3567[Total Weighted ABS Score],0)</f>
        <v>137</v>
      </c>
      <c r="J140">
        <f ca="1">IFERROR( ROUND((Table3567[[#This Row],[Quiz-1]]/$N$5)*$M$5 +(Table3567[[#This Row],[Mid-Term]]/$N$7)*$M$7+(Table3567[[#This Row],[Quiz 2]]/$N$6)*$M$6+(Table3567[[#This Row],[End Term]]/$N$8)*$M$8+Table3567[[#This Row],[CP]]*$M$9,3), 0)</f>
        <v>7.3999999999999996E-2</v>
      </c>
    </row>
    <row r="141" spans="1:10">
      <c r="B141" t="s">
        <v>484</v>
      </c>
      <c r="C141" t="s">
        <v>309</v>
      </c>
      <c r="D141">
        <f>+VLOOKUP(Table3567[[#This Row],[Roll No.]],'Macro-Raw'!$B$2:$E$160,4,FALSE)</f>
        <v>1</v>
      </c>
      <c r="E141">
        <f>+VLOOKUP(Table3567[[#This Row],[Roll No.]],'Macro-Raw'!$B$2:$E$160,3,FALSE)</f>
        <v>6</v>
      </c>
      <c r="F141">
        <f>0</f>
        <v>0</v>
      </c>
      <c r="H141">
        <f t="shared" ca="1" si="5"/>
        <v>0.47207493413335072</v>
      </c>
      <c r="I141">
        <f ca="1">_xlfn.RANK.EQ(Table3567[[#This Row],[Total Weighted ABS Score]],Table3567[Total Weighted ABS Score],0)</f>
        <v>138</v>
      </c>
      <c r="J141">
        <f ca="1">IFERROR( ROUND((Table3567[[#This Row],[Quiz-1]]/$N$5)*$M$5 +(Table3567[[#This Row],[Mid-Term]]/$N$7)*$M$7+(Table3567[[#This Row],[Quiz 2]]/$N$6)*$M$6+(Table3567[[#This Row],[End Term]]/$N$8)*$M$8+Table3567[[#This Row],[CP]]*$M$9,3), 0)</f>
        <v>7.2999999999999995E-2</v>
      </c>
    </row>
    <row r="142" spans="1:10">
      <c r="B142" t="s">
        <v>505</v>
      </c>
      <c r="C142" t="s">
        <v>210</v>
      </c>
      <c r="D142">
        <f>+VLOOKUP(Table3567[[#This Row],[Roll No.]],'Macro-Raw'!$B$2:$E$160,4,FALSE)</f>
        <v>9</v>
      </c>
      <c r="E142">
        <f>+VLOOKUP(Table3567[[#This Row],[Roll No.]],'Macro-Raw'!$B$2:$E$160,3,FALSE)</f>
        <v>4</v>
      </c>
      <c r="F142">
        <f>0</f>
        <v>0</v>
      </c>
      <c r="H142">
        <f t="shared" ca="1" si="5"/>
        <v>0.39514794127298386</v>
      </c>
      <c r="I142">
        <f ca="1">_xlfn.RANK.EQ(Table3567[[#This Row],[Total Weighted ABS Score]],Table3567[Total Weighted ABS Score],0)</f>
        <v>139</v>
      </c>
      <c r="J142">
        <f ca="1">IFERROR( ROUND((Table3567[[#This Row],[Quiz-1]]/$N$5)*$M$5 +(Table3567[[#This Row],[Mid-Term]]/$N$7)*$M$7+(Table3567[[#This Row],[Quiz 2]]/$N$6)*$M$6+(Table3567[[#This Row],[End Term]]/$N$8)*$M$8+Table3567[[#This Row],[CP]]*$M$9,3), 0)</f>
        <v>7.1999999999999995E-2</v>
      </c>
    </row>
    <row r="143" spans="1:10">
      <c r="A143">
        <v>68</v>
      </c>
      <c r="B143" t="s">
        <v>407</v>
      </c>
      <c r="C143" t="s">
        <v>135</v>
      </c>
      <c r="D143">
        <f>+VLOOKUP(Table3567[[#This Row],[Roll No.]],'Macro-Raw'!$B$2:$E$160,4,FALSE)</f>
        <v>9</v>
      </c>
      <c r="E143">
        <f>+VLOOKUP(Table3567[[#This Row],[Roll No.]],'Macro-Raw'!$B$2:$E$160,3,FALSE)</f>
        <v>4</v>
      </c>
      <c r="F143">
        <f>0</f>
        <v>0</v>
      </c>
      <c r="H143">
        <f t="shared" ca="1" si="5"/>
        <v>0.57233703805535363</v>
      </c>
      <c r="I143">
        <f ca="1">_xlfn.RANK.EQ(Table3567[[#This Row],[Total Weighted ABS Score]],Table3567[Total Weighted ABS Score],0)</f>
        <v>139</v>
      </c>
      <c r="J143">
        <f ca="1">IFERROR( ROUND((Table3567[[#This Row],[Quiz-1]]/$N$5)*$M$5 +(Table3567[[#This Row],[Mid-Term]]/$N$7)*$M$7+(Table3567[[#This Row],[Quiz 2]]/$N$6)*$M$6+(Table3567[[#This Row],[End Term]]/$N$8)*$M$8+Table3567[[#This Row],[CP]]*$M$9,3), 0)</f>
        <v>7.1999999999999995E-2</v>
      </c>
    </row>
    <row r="144" spans="1:10">
      <c r="B144" t="s">
        <v>493</v>
      </c>
      <c r="C144" t="s">
        <v>275</v>
      </c>
      <c r="D144">
        <f>+VLOOKUP(Table3567[[#This Row],[Roll No.]],'Macro-Raw'!$B$2:$E$160,4,FALSE)</f>
        <v>12</v>
      </c>
      <c r="E144">
        <f>+VLOOKUP(Table3567[[#This Row],[Roll No.]],'Macro-Raw'!$B$2:$E$160,3,FALSE)</f>
        <v>3</v>
      </c>
      <c r="F144">
        <f>0</f>
        <v>0</v>
      </c>
      <c r="H144">
        <f t="shared" ca="1" si="5"/>
        <v>0.4153152801884295</v>
      </c>
      <c r="I144">
        <f ca="1">_xlfn.RANK.EQ(Table3567[[#This Row],[Total Weighted ABS Score]],Table3567[Total Weighted ABS Score],0)</f>
        <v>141</v>
      </c>
      <c r="J144">
        <f ca="1">IFERROR( ROUND((Table3567[[#This Row],[Quiz-1]]/$N$5)*$M$5 +(Table3567[[#This Row],[Mid-Term]]/$N$7)*$M$7+(Table3567[[#This Row],[Quiz 2]]/$N$6)*$M$6+(Table3567[[#This Row],[End Term]]/$N$8)*$M$8+Table3567[[#This Row],[CP]]*$M$9,3), 0)</f>
        <v>6.9000000000000006E-2</v>
      </c>
    </row>
    <row r="145" spans="1:10">
      <c r="B145" t="s">
        <v>427</v>
      </c>
      <c r="C145" t="s">
        <v>180</v>
      </c>
      <c r="D145">
        <f>+VLOOKUP(Table3567[[#This Row],[Roll No.]],'Macro-Raw'!$B$2:$E$160,4,FALSE)</f>
        <v>14</v>
      </c>
      <c r="E145">
        <f>+VLOOKUP(Table3567[[#This Row],[Roll No.]],'Macro-Raw'!$B$2:$E$160,3,FALSE)</f>
        <v>2</v>
      </c>
      <c r="F145">
        <f>0</f>
        <v>0</v>
      </c>
      <c r="H145">
        <f t="shared" ca="1" si="5"/>
        <v>0.50762111156302692</v>
      </c>
      <c r="I145">
        <f ca="1">_xlfn.RANK.EQ(Table3567[[#This Row],[Total Weighted ABS Score]],Table3567[Total Weighted ABS Score],0)</f>
        <v>142</v>
      </c>
      <c r="J145">
        <f ca="1">IFERROR( ROUND((Table3567[[#This Row],[Quiz-1]]/$N$5)*$M$5 +(Table3567[[#This Row],[Mid-Term]]/$N$7)*$M$7+(Table3567[[#This Row],[Quiz 2]]/$N$6)*$M$6+(Table3567[[#This Row],[End Term]]/$N$8)*$M$8+Table3567[[#This Row],[CP]]*$M$9,3), 0)</f>
        <v>6.2E-2</v>
      </c>
    </row>
    <row r="146" spans="1:10">
      <c r="A146">
        <v>17</v>
      </c>
      <c r="B146" t="s">
        <v>354</v>
      </c>
      <c r="C146" t="s">
        <v>33</v>
      </c>
      <c r="D146">
        <f>+VLOOKUP(Table3567[[#This Row],[Roll No.]],'Macro-Raw'!$B$2:$E$160,4,FALSE)</f>
        <v>7</v>
      </c>
      <c r="E146">
        <f>+VLOOKUP(Table3567[[#This Row],[Roll No.]],'Macro-Raw'!$B$2:$E$160,3,FALSE)</f>
        <v>3</v>
      </c>
      <c r="F146">
        <f>0</f>
        <v>0</v>
      </c>
      <c r="H146">
        <f t="shared" ca="1" si="5"/>
        <v>0.5215391744278175</v>
      </c>
      <c r="I146">
        <f ca="1">_xlfn.RANK.EQ(Table3567[[#This Row],[Total Weighted ABS Score]],Table3567[Total Weighted ABS Score],0)</f>
        <v>143</v>
      </c>
      <c r="J146">
        <f ca="1">IFERROR( ROUND((Table3567[[#This Row],[Quiz-1]]/$N$5)*$M$5 +(Table3567[[#This Row],[Mid-Term]]/$N$7)*$M$7+(Table3567[[#This Row],[Quiz 2]]/$N$6)*$M$6+(Table3567[[#This Row],[End Term]]/$N$8)*$M$8+Table3567[[#This Row],[CP]]*$M$9,3), 0)</f>
        <v>5.5E-2</v>
      </c>
    </row>
    <row r="147" spans="1:10">
      <c r="A147">
        <v>35</v>
      </c>
      <c r="B147" t="s">
        <v>372</v>
      </c>
      <c r="C147" t="s">
        <v>69</v>
      </c>
      <c r="D147">
        <f>+VLOOKUP(Table3567[[#This Row],[Roll No.]],'Macro-Raw'!$B$2:$E$160,4,FALSE)</f>
        <v>10</v>
      </c>
      <c r="E147">
        <f>+VLOOKUP(Table3567[[#This Row],[Roll No.]],'Macro-Raw'!$B$2:$E$160,3,FALSE)</f>
        <v>2</v>
      </c>
      <c r="F147">
        <f>0</f>
        <v>0</v>
      </c>
      <c r="H147">
        <f t="shared" ca="1" si="5"/>
        <v>0.70192982502793055</v>
      </c>
      <c r="I147">
        <f ca="1">_xlfn.RANK.EQ(Table3567[[#This Row],[Total Weighted ABS Score]],Table3567[Total Weighted ABS Score],0)</f>
        <v>144</v>
      </c>
      <c r="J147">
        <f ca="1">IFERROR( ROUND((Table3567[[#This Row],[Quiz-1]]/$N$5)*$M$5 +(Table3567[[#This Row],[Mid-Term]]/$N$7)*$M$7+(Table3567[[#This Row],[Quiz 2]]/$N$6)*$M$6+(Table3567[[#This Row],[End Term]]/$N$8)*$M$8+Table3567[[#This Row],[CP]]*$M$9,3), 0)</f>
        <v>5.0999999999999997E-2</v>
      </c>
    </row>
    <row r="148" spans="1:10">
      <c r="B148" t="s">
        <v>501</v>
      </c>
      <c r="C148" t="s">
        <v>168</v>
      </c>
      <c r="D148">
        <f>+VLOOKUP(Table3567[[#This Row],[Roll No.]],'Macro-Raw'!$B$2:$E$160,4,FALSE)</f>
        <v>9</v>
      </c>
      <c r="E148">
        <f>+VLOOKUP(Table3567[[#This Row],[Roll No.]],'Macro-Raw'!$B$2:$E$160,3,FALSE)</f>
        <v>2</v>
      </c>
      <c r="F148">
        <f>0</f>
        <v>0</v>
      </c>
      <c r="H148">
        <f t="shared" ca="1" si="5"/>
        <v>0.53003959050659155</v>
      </c>
      <c r="I148">
        <f ca="1">_xlfn.RANK.EQ(Table3567[[#This Row],[Total Weighted ABS Score]],Table3567[Total Weighted ABS Score],0)</f>
        <v>145</v>
      </c>
      <c r="J148">
        <f ca="1">IFERROR( ROUND((Table3567[[#This Row],[Quiz-1]]/$N$5)*$M$5 +(Table3567[[#This Row],[Mid-Term]]/$N$7)*$M$7+(Table3567[[#This Row],[Quiz 2]]/$N$6)*$M$6+(Table3567[[#This Row],[End Term]]/$N$8)*$M$8+Table3567[[#This Row],[CP]]*$M$9,3), 0)</f>
        <v>4.9000000000000002E-2</v>
      </c>
    </row>
    <row r="149" spans="1:10">
      <c r="A149">
        <v>56</v>
      </c>
      <c r="B149" t="s">
        <v>393</v>
      </c>
      <c r="C149" t="s">
        <v>111</v>
      </c>
      <c r="D149">
        <f>+VLOOKUP(Table3567[[#This Row],[Roll No.]],'Macro-Raw'!$B$2:$E$160,4,FALSE)</f>
        <v>13</v>
      </c>
      <c r="E149">
        <f>+VLOOKUP(Table3567[[#This Row],[Roll No.]],'Macro-Raw'!$B$2:$E$160,3,FALSE)</f>
        <v>1</v>
      </c>
      <c r="F149">
        <f>0</f>
        <v>0</v>
      </c>
      <c r="H149">
        <f t="shared" ca="1" si="5"/>
        <v>0.45890644310722972</v>
      </c>
      <c r="I149">
        <f ca="1">_xlfn.RANK.EQ(Table3567[[#This Row],[Total Weighted ABS Score]],Table3567[Total Weighted ABS Score],0)</f>
        <v>146</v>
      </c>
      <c r="J149">
        <f ca="1">IFERROR( ROUND((Table3567[[#This Row],[Quiz-1]]/$N$5)*$M$5 +(Table3567[[#This Row],[Mid-Term]]/$N$7)*$M$7+(Table3567[[#This Row],[Quiz 2]]/$N$6)*$M$6+(Table3567[[#This Row],[End Term]]/$N$8)*$M$8+Table3567[[#This Row],[CP]]*$M$9,3), 0)</f>
        <v>4.8000000000000001E-2</v>
      </c>
    </row>
    <row r="150" spans="1:10">
      <c r="A150">
        <v>69</v>
      </c>
      <c r="B150" t="s">
        <v>408</v>
      </c>
      <c r="C150" t="s">
        <v>137</v>
      </c>
      <c r="D150">
        <f>+VLOOKUP(Table3567[[#This Row],[Roll No.]],'Macro-Raw'!$B$2:$E$160,4,FALSE)</f>
        <v>16</v>
      </c>
      <c r="E150">
        <f>+VLOOKUP(Table3567[[#This Row],[Roll No.]],'Macro-Raw'!$B$2:$E$160,3,FALSE)</f>
        <v>0</v>
      </c>
      <c r="F150">
        <f>0</f>
        <v>0</v>
      </c>
      <c r="H150">
        <f t="shared" ca="1" si="5"/>
        <v>0.59698606785370645</v>
      </c>
      <c r="I150">
        <f ca="1">_xlfn.RANK.EQ(Table3567[[#This Row],[Total Weighted ABS Score]],Table3567[Total Weighted ABS Score],0)</f>
        <v>147</v>
      </c>
      <c r="J150">
        <f ca="1">IFERROR( ROUND((Table3567[[#This Row],[Quiz-1]]/$N$5)*$M$5 +(Table3567[[#This Row],[Mid-Term]]/$N$7)*$M$7+(Table3567[[#This Row],[Quiz 2]]/$N$6)*$M$6+(Table3567[[#This Row],[End Term]]/$N$8)*$M$8+Table3567[[#This Row],[CP]]*$M$9,3), 0)</f>
        <v>4.3999999999999997E-2</v>
      </c>
    </row>
    <row r="151" spans="1:10">
      <c r="B151" t="s">
        <v>510</v>
      </c>
      <c r="C151" t="s">
        <v>293</v>
      </c>
      <c r="D151">
        <f>+VLOOKUP(Table3567[[#This Row],[Roll No.]],'Macro-Raw'!$B$2:$E$160,4,FALSE)</f>
        <v>16</v>
      </c>
      <c r="E151">
        <f>+VLOOKUP(Table3567[[#This Row],[Roll No.]],'Macro-Raw'!$B$2:$E$160,3,FALSE)</f>
        <v>0</v>
      </c>
      <c r="F151">
        <f>0</f>
        <v>0</v>
      </c>
      <c r="H151">
        <f t="shared" ca="1" si="5"/>
        <v>0.53440640167187248</v>
      </c>
      <c r="I151">
        <f ca="1">_xlfn.RANK.EQ(Table3567[[#This Row],[Total Weighted ABS Score]],Table3567[Total Weighted ABS Score],0)</f>
        <v>147</v>
      </c>
      <c r="J151">
        <f ca="1">IFERROR( ROUND((Table3567[[#This Row],[Quiz-1]]/$N$5)*$M$5 +(Table3567[[#This Row],[Mid-Term]]/$N$7)*$M$7+(Table3567[[#This Row],[Quiz 2]]/$N$6)*$M$6+(Table3567[[#This Row],[End Term]]/$N$8)*$M$8+Table3567[[#This Row],[CP]]*$M$9,3), 0)</f>
        <v>4.3999999999999997E-2</v>
      </c>
    </row>
    <row r="152" spans="1:10">
      <c r="B152" t="s">
        <v>424</v>
      </c>
      <c r="C152" t="s">
        <v>172</v>
      </c>
      <c r="D152">
        <f>+VLOOKUP(Table3567[[#This Row],[Roll No.]],'Macro-Raw'!$B$2:$E$160,4,FALSE)</f>
        <v>10</v>
      </c>
      <c r="E152">
        <f>+VLOOKUP(Table3567[[#This Row],[Roll No.]],'Macro-Raw'!$B$2:$E$160,3,FALSE)</f>
        <v>1</v>
      </c>
      <c r="F152">
        <f>0</f>
        <v>0</v>
      </c>
      <c r="H152">
        <f t="shared" ca="1" si="5"/>
        <v>0.39915069015197069</v>
      </c>
      <c r="I152">
        <f ca="1">_xlfn.RANK.EQ(Table3567[[#This Row],[Total Weighted ABS Score]],Table3567[Total Weighted ABS Score],0)</f>
        <v>149</v>
      </c>
      <c r="J152">
        <f ca="1">IFERROR( ROUND((Table3567[[#This Row],[Quiz-1]]/$N$5)*$M$5 +(Table3567[[#This Row],[Mid-Term]]/$N$7)*$M$7+(Table3567[[#This Row],[Quiz 2]]/$N$6)*$M$6+(Table3567[[#This Row],[End Term]]/$N$8)*$M$8+Table3567[[#This Row],[CP]]*$M$9,3), 0)</f>
        <v>0.04</v>
      </c>
    </row>
    <row r="153" spans="1:10">
      <c r="A153">
        <v>1</v>
      </c>
      <c r="B153" t="s">
        <v>338</v>
      </c>
      <c r="C153" t="s">
        <v>1</v>
      </c>
      <c r="D153">
        <f>+VLOOKUP(Table3567[[#This Row],[Roll No.]],'Macro-Raw'!$B$2:$E$160,4,FALSE)</f>
        <v>8</v>
      </c>
      <c r="E153">
        <f>+VLOOKUP(Table3567[[#This Row],[Roll No.]],'Macro-Raw'!$B$2:$E$160,3,FALSE)</f>
        <v>1</v>
      </c>
      <c r="F153">
        <f>0</f>
        <v>0</v>
      </c>
      <c r="H153">
        <f t="shared" ca="1" si="5"/>
        <v>0.54777811854929659</v>
      </c>
      <c r="I153">
        <f ca="1">_xlfn.RANK.EQ(Table3567[[#This Row],[Total Weighted ABS Score]],Table3567[Total Weighted ABS Score],0)</f>
        <v>150</v>
      </c>
      <c r="J153">
        <f ca="1">IFERROR( ROUND((Table3567[[#This Row],[Quiz-1]]/$N$5)*$M$5 +(Table3567[[#This Row],[Mid-Term]]/$N$7)*$M$7+(Table3567[[#This Row],[Quiz 2]]/$N$6)*$M$6+(Table3567[[#This Row],[End Term]]/$N$8)*$M$8+Table3567[[#This Row],[CP]]*$M$9,3), 0)</f>
        <v>3.4000000000000002E-2</v>
      </c>
    </row>
    <row r="154" spans="1:10">
      <c r="A154">
        <v>2</v>
      </c>
      <c r="B154" t="s">
        <v>339</v>
      </c>
      <c r="C154" t="s">
        <v>3</v>
      </c>
      <c r="D154">
        <f>+VLOOKUP(Table3567[[#This Row],[Roll No.]],'Macro-Raw'!$B$2:$E$160,4,FALSE)</f>
        <v>12</v>
      </c>
      <c r="E154">
        <f>+VLOOKUP(Table3567[[#This Row],[Roll No.]],'Macro-Raw'!$B$2:$E$160,3,FALSE)</f>
        <v>0</v>
      </c>
      <c r="F154">
        <f>0</f>
        <v>0</v>
      </c>
      <c r="H154">
        <f t="shared" ca="1" si="5"/>
        <v>0.55372200441651243</v>
      </c>
      <c r="I154">
        <f ca="1">_xlfn.RANK.EQ(Table3567[[#This Row],[Total Weighted ABS Score]],Table3567[Total Weighted ABS Score],0)</f>
        <v>151</v>
      </c>
      <c r="J154">
        <f ca="1">IFERROR( ROUND((Table3567[[#This Row],[Quiz-1]]/$N$5)*$M$5 +(Table3567[[#This Row],[Mid-Term]]/$N$7)*$M$7+(Table3567[[#This Row],[Quiz 2]]/$N$6)*$M$6+(Table3567[[#This Row],[End Term]]/$N$8)*$M$8+Table3567[[#This Row],[CP]]*$M$9,3), 0)</f>
        <v>3.3000000000000002E-2</v>
      </c>
    </row>
    <row r="155" spans="1:10">
      <c r="B155" t="s">
        <v>420</v>
      </c>
      <c r="C155" t="s">
        <v>170</v>
      </c>
      <c r="D155">
        <f>+VLOOKUP(Table3567[[#This Row],[Roll No.]],'Macro-Raw'!$B$2:$E$160,4,FALSE)</f>
        <v>12</v>
      </c>
      <c r="E155">
        <f>+VLOOKUP(Table3567[[#This Row],[Roll No.]],'Macro-Raw'!$B$2:$E$160,3,FALSE)</f>
        <v>0</v>
      </c>
      <c r="F155">
        <f>0</f>
        <v>0</v>
      </c>
      <c r="H155">
        <f t="shared" ca="1" si="5"/>
        <v>0.46191352477335273</v>
      </c>
      <c r="I155">
        <f ca="1">_xlfn.RANK.EQ(Table3567[[#This Row],[Total Weighted ABS Score]],Table3567[Total Weighted ABS Score],0)</f>
        <v>151</v>
      </c>
      <c r="J155">
        <f ca="1">IFERROR( ROUND((Table3567[[#This Row],[Quiz-1]]/$N$5)*$M$5 +(Table3567[[#This Row],[Mid-Term]]/$N$7)*$M$7+(Table3567[[#This Row],[Quiz 2]]/$N$6)*$M$6+(Table3567[[#This Row],[End Term]]/$N$8)*$M$8+Table3567[[#This Row],[CP]]*$M$9,3), 0)</f>
        <v>3.3000000000000002E-2</v>
      </c>
    </row>
    <row r="156" spans="1:10">
      <c r="B156" t="s">
        <v>434</v>
      </c>
      <c r="C156" t="s">
        <v>194</v>
      </c>
      <c r="D156">
        <f>+VLOOKUP(Table3567[[#This Row],[Roll No.]],'Macro-Raw'!$B$2:$E$160,4,FALSE)</f>
        <v>11</v>
      </c>
      <c r="E156">
        <f>+VLOOKUP(Table3567[[#This Row],[Roll No.]],'Macro-Raw'!$B$2:$E$160,3,FALSE)</f>
        <v>0</v>
      </c>
      <c r="F156">
        <f>0</f>
        <v>0</v>
      </c>
      <c r="H156">
        <f t="shared" ca="1" si="5"/>
        <v>0.6891048541138256</v>
      </c>
      <c r="I156">
        <f ca="1">_xlfn.RANK.EQ(Table3567[[#This Row],[Total Weighted ABS Score]],Table3567[Total Weighted ABS Score],0)</f>
        <v>153</v>
      </c>
      <c r="J156">
        <f ca="1">IFERROR( ROUND((Table3567[[#This Row],[Quiz-1]]/$N$5)*$M$5 +(Table3567[[#This Row],[Mid-Term]]/$N$7)*$M$7+(Table3567[[#This Row],[Quiz 2]]/$N$6)*$M$6+(Table3567[[#This Row],[End Term]]/$N$8)*$M$8+Table3567[[#This Row],[CP]]*$M$9,3), 0)</f>
        <v>3.1E-2</v>
      </c>
    </row>
    <row r="157" spans="1:10">
      <c r="B157" t="s">
        <v>508</v>
      </c>
      <c r="C157" t="s">
        <v>287</v>
      </c>
      <c r="D157">
        <f>+VLOOKUP(Table3567[[#This Row],[Roll No.]],'Macro-Raw'!$B$2:$E$160,4,FALSE)</f>
        <v>5</v>
      </c>
      <c r="E157">
        <f>+VLOOKUP(Table3567[[#This Row],[Roll No.]],'Macro-Raw'!$B$2:$E$160,3,FALSE)</f>
        <v>1</v>
      </c>
      <c r="F157">
        <f>0</f>
        <v>0</v>
      </c>
      <c r="H157">
        <f t="shared" ca="1" si="5"/>
        <v>0.57179967728646575</v>
      </c>
      <c r="I157">
        <f ca="1">_xlfn.RANK.EQ(Table3567[[#This Row],[Total Weighted ABS Score]],Table3567[Total Weighted ABS Score],0)</f>
        <v>154</v>
      </c>
      <c r="J157">
        <f ca="1">IFERROR( ROUND((Table3567[[#This Row],[Quiz-1]]/$N$5)*$M$5 +(Table3567[[#This Row],[Mid-Term]]/$N$7)*$M$7+(Table3567[[#This Row],[Quiz 2]]/$N$6)*$M$6+(Table3567[[#This Row],[End Term]]/$N$8)*$M$8+Table3567[[#This Row],[CP]]*$M$9,3), 0)</f>
        <v>2.5999999999999999E-2</v>
      </c>
    </row>
    <row r="158" spans="1:10">
      <c r="B158" t="s">
        <v>472</v>
      </c>
      <c r="C158" t="s">
        <v>281</v>
      </c>
      <c r="D158">
        <f>+VLOOKUP(Table3567[[#This Row],[Roll No.]],'Macro-Raw'!$B$2:$E$160,4,FALSE)</f>
        <v>5</v>
      </c>
      <c r="E158">
        <f>+VLOOKUP(Table3567[[#This Row],[Roll No.]],'Macro-Raw'!$B$2:$E$160,3,FALSE)</f>
        <v>1</v>
      </c>
      <c r="F158">
        <f>0</f>
        <v>0</v>
      </c>
      <c r="H158">
        <f t="shared" ca="1" si="5"/>
        <v>0.46368848278485142</v>
      </c>
      <c r="I158">
        <f ca="1">_xlfn.RANK.EQ(Table3567[[#This Row],[Total Weighted ABS Score]],Table3567[Total Weighted ABS Score],0)</f>
        <v>154</v>
      </c>
      <c r="J158">
        <f ca="1">IFERROR( ROUND((Table3567[[#This Row],[Quiz-1]]/$N$5)*$M$5 +(Table3567[[#This Row],[Mid-Term]]/$N$7)*$M$7+(Table3567[[#This Row],[Quiz 2]]/$N$6)*$M$6+(Table3567[[#This Row],[End Term]]/$N$8)*$M$8+Table3567[[#This Row],[CP]]*$M$9,3), 0)</f>
        <v>2.5999999999999999E-2</v>
      </c>
    </row>
    <row r="159" spans="1:10">
      <c r="B159" t="s">
        <v>480</v>
      </c>
      <c r="C159" t="s">
        <v>299</v>
      </c>
      <c r="D159">
        <f>+VLOOKUP(Table3567[[#This Row],[Roll No.]],'Macro-Raw'!$B$2:$E$160,4,FALSE)</f>
        <v>9</v>
      </c>
      <c r="E159">
        <f>+VLOOKUP(Table3567[[#This Row],[Roll No.]],'Macro-Raw'!$B$2:$E$160,3,FALSE)</f>
        <v>0</v>
      </c>
      <c r="F159">
        <f>0</f>
        <v>0</v>
      </c>
      <c r="H159">
        <f t="shared" ca="1" si="5"/>
        <v>0.74103807368615116</v>
      </c>
      <c r="I159">
        <f ca="1">_xlfn.RANK.EQ(Table3567[[#This Row],[Total Weighted ABS Score]],Table3567[Total Weighted ABS Score],0)</f>
        <v>156</v>
      </c>
      <c r="J159">
        <f ca="1">IFERROR( ROUND((Table3567[[#This Row],[Quiz-1]]/$N$5)*$M$5 +(Table3567[[#This Row],[Mid-Term]]/$N$7)*$M$7+(Table3567[[#This Row],[Quiz 2]]/$N$6)*$M$6+(Table3567[[#This Row],[End Term]]/$N$8)*$M$8+Table3567[[#This Row],[CP]]*$M$9,3), 0)</f>
        <v>2.5000000000000001E-2</v>
      </c>
    </row>
    <row r="160" spans="1:10">
      <c r="B160" t="s">
        <v>421</v>
      </c>
      <c r="C160" t="s">
        <v>178</v>
      </c>
      <c r="D160">
        <f>+VLOOKUP(Table3567[[#This Row],[Roll No.]],'Macro-Raw'!$B$2:$E$160,4,FALSE)</f>
        <v>8</v>
      </c>
      <c r="E160">
        <f>+VLOOKUP(Table3567[[#This Row],[Roll No.]],'Macro-Raw'!$B$2:$E$160,3,FALSE)</f>
        <v>0</v>
      </c>
      <c r="F160">
        <f>0</f>
        <v>0</v>
      </c>
      <c r="H160">
        <f t="shared" ca="1" si="5"/>
        <v>0.6424669416205977</v>
      </c>
      <c r="I160">
        <f ca="1">_xlfn.RANK.EQ(Table3567[[#This Row],[Total Weighted ABS Score]],Table3567[Total Weighted ABS Score],0)</f>
        <v>157</v>
      </c>
      <c r="J160">
        <f ca="1">IFERROR( ROUND((Table3567[[#This Row],[Quiz-1]]/$N$5)*$M$5 +(Table3567[[#This Row],[Mid-Term]]/$N$7)*$M$7+(Table3567[[#This Row],[Quiz 2]]/$N$6)*$M$6+(Table3567[[#This Row],[End Term]]/$N$8)*$M$8+Table3567[[#This Row],[CP]]*$M$9,3), 0)</f>
        <v>2.1999999999999999E-2</v>
      </c>
    </row>
    <row r="161" spans="1:10">
      <c r="A161">
        <v>75</v>
      </c>
      <c r="B161" t="s">
        <v>414</v>
      </c>
      <c r="C161" t="s">
        <v>149</v>
      </c>
      <c r="D161">
        <f>+VLOOKUP(Table3567[[#This Row],[Roll No.]],'Macro-Raw'!$B$2:$E$160,4,FALSE)</f>
        <v>2</v>
      </c>
      <c r="E161">
        <f>+VLOOKUP(Table3567[[#This Row],[Roll No.]],'Macro-Raw'!$B$2:$E$160,3,FALSE)</f>
        <v>1</v>
      </c>
      <c r="F161">
        <f>0</f>
        <v>0</v>
      </c>
      <c r="H161">
        <f t="shared" ca="1" si="5"/>
        <v>0.40770564178536278</v>
      </c>
      <c r="I161">
        <f ca="1">_xlfn.RANK.EQ(Table3567[[#This Row],[Total Weighted ABS Score]],Table3567[Total Weighted ABS Score],0)</f>
        <v>158</v>
      </c>
      <c r="J161">
        <f ca="1">IFERROR( ROUND((Table3567[[#This Row],[Quiz-1]]/$N$5)*$M$5 +(Table3567[[#This Row],[Mid-Term]]/$N$7)*$M$7+(Table3567[[#This Row],[Quiz 2]]/$N$6)*$M$6+(Table3567[[#This Row],[End Term]]/$N$8)*$M$8+Table3567[[#This Row],[CP]]*$M$9,3), 0)</f>
        <v>1.7000000000000001E-2</v>
      </c>
    </row>
    <row r="162" spans="1:10">
      <c r="B162" t="s">
        <v>426</v>
      </c>
      <c r="C162" t="s">
        <v>176</v>
      </c>
      <c r="D162">
        <f>+VLOOKUP(Table3567[[#This Row],[Roll No.]],'Macro-Raw'!$B$2:$E$160,4,FALSE)</f>
        <v>4</v>
      </c>
      <c r="E162">
        <f>+VLOOKUP(Table3567[[#This Row],[Roll No.]],'Macro-Raw'!$B$2:$E$160,3,FALSE)</f>
        <v>0</v>
      </c>
      <c r="F162">
        <f>0</f>
        <v>0</v>
      </c>
      <c r="H162">
        <f t="shared" ca="1" si="5"/>
        <v>0.37939207327570301</v>
      </c>
      <c r="I162">
        <f ca="1">_xlfn.RANK.EQ(Table3567[[#This Row],[Total Weighted ABS Score]],Table3567[Total Weighted ABS Score],0)</f>
        <v>159</v>
      </c>
      <c r="J162">
        <f ca="1">IFERROR( ROUND((Table3567[[#This Row],[Quiz-1]]/$N$5)*$M$5 +(Table3567[[#This Row],[Mid-Term]]/$N$7)*$M$7+(Table3567[[#This Row],[Quiz 2]]/$N$6)*$M$6+(Table3567[[#This Row],[End Term]]/$N$8)*$M$8+Table3567[[#This Row],[CP]]*$M$9,3), 0)</f>
        <v>1.0999999999999999E-2</v>
      </c>
    </row>
  </sheetData>
  <mergeCells count="2">
    <mergeCell ref="A1:L1"/>
    <mergeCell ref="K35:R35"/>
  </mergeCells>
  <phoneticPr fontId="11" type="noConversion"/>
  <conditionalFormatting sqref="D4:E162">
    <cfRule type="containsText" dxfId="11" priority="3" operator="containsText" text="absent">
      <formula>NOT(ISERROR(SEARCH("absent",D4)))</formula>
    </cfRule>
  </conditionalFormatting>
  <conditionalFormatting sqref="I4:I162">
    <cfRule type="cellIs" dxfId="10" priority="1" operator="greaterThan">
      <formula>149</formula>
    </cfRule>
    <cfRule type="cellIs" dxfId="9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57A1D-9E85-435A-ABF9-159C18A7960F}">
  <sheetPr>
    <tabColor rgb="FFFFFF00"/>
  </sheetPr>
  <dimension ref="A1:R162"/>
  <sheetViews>
    <sheetView tabSelected="1" zoomScale="88" zoomScaleNormal="100" workbookViewId="0">
      <selection activeCell="B30" sqref="B30"/>
    </sheetView>
  </sheetViews>
  <sheetFormatPr defaultRowHeight="14.5"/>
  <cols>
    <col min="2" max="2" width="34.453125" customWidth="1"/>
    <col min="3" max="3" width="12.179687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10.54296875" customWidth="1"/>
    <col min="9" max="9" width="30.1796875" customWidth="1"/>
    <col min="11" max="11" width="21.453125" customWidth="1"/>
  </cols>
  <sheetData>
    <row r="1" spans="1:18" ht="20" thickBot="1">
      <c r="A1" s="24" t="s">
        <v>532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8" ht="15" thickTop="1">
      <c r="R2">
        <f>COUNTIF(Table356[Quiz-1], "&lt;17")</f>
        <v>94</v>
      </c>
    </row>
    <row r="3" spans="1:18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513</v>
      </c>
      <c r="G3" s="8" t="s">
        <v>514</v>
      </c>
      <c r="H3" s="8" t="s">
        <v>525</v>
      </c>
      <c r="I3" s="8" t="s">
        <v>524</v>
      </c>
      <c r="K3" s="12" t="s">
        <v>526</v>
      </c>
      <c r="R3">
        <f>COUNTIF(Table356[Mid-Term],"&lt;26")</f>
        <v>102</v>
      </c>
    </row>
    <row r="4" spans="1:18" ht="15" thickBot="1">
      <c r="B4" t="s">
        <v>454</v>
      </c>
      <c r="C4" t="s">
        <v>237</v>
      </c>
      <c r="D4">
        <f>+VLOOKUP(Table356[[#This Row],[Roll No.]],'IC-Raw'!$C$4:$F$162,2,FALSE)</f>
        <v>18</v>
      </c>
      <c r="E4">
        <f>+VLOOKUP(Table356[[#This Row],[Roll No.]],'IC-Raw'!$C$4:$F$162,3,FALSE)</f>
        <v>33.5</v>
      </c>
      <c r="F4">
        <f>+VLOOKUP(Table356[[#This Row],[Roll No.]],'IC-Raw'!$C$4:$F$162,4,FALSE)</f>
        <v>19</v>
      </c>
      <c r="H4">
        <f>_xlfn.RANK.EQ(Table356[[#This Row],[Total Weighted ABS Score]],Table356[Total Weighted ABS Score],0)</f>
        <v>1</v>
      </c>
      <c r="I4">
        <f>IFERROR( ROUND((Table356[[#This Row],[Quiz-1]]/$M$5)*$L$5 +(Table356[[#This Row],[Mid-Term]]/$M$7)*$L$7+(Table356[[#This Row],[Quiz 2]]/$M$6)*$L$6+(Table356[[#This Row],[End Term]]/$M$8)*$L$8,3), 0)</f>
        <v>0.49099999999999999</v>
      </c>
      <c r="K4" s="1" t="s">
        <v>520</v>
      </c>
      <c r="L4" s="1" t="s">
        <v>519</v>
      </c>
      <c r="M4" s="1" t="s">
        <v>523</v>
      </c>
    </row>
    <row r="5" spans="1:18">
      <c r="A5">
        <v>40</v>
      </c>
      <c r="B5" t="s">
        <v>377</v>
      </c>
      <c r="C5" t="s">
        <v>79</v>
      </c>
      <c r="D5">
        <f>+VLOOKUP(Table356[[#This Row],[Roll No.]],'IC-Raw'!$C$4:$F$162,2,FALSE)</f>
        <v>18</v>
      </c>
      <c r="E5">
        <f>+VLOOKUP(Table356[[#This Row],[Roll No.]],'IC-Raw'!$C$4:$F$162,3,FALSE)</f>
        <v>33</v>
      </c>
      <c r="F5">
        <f>+VLOOKUP(Table356[[#This Row],[Roll No.]],'IC-Raw'!$C$4:$F$162,4,FALSE)</f>
        <v>17.37</v>
      </c>
      <c r="H5">
        <f>_xlfn.RANK.EQ(Table356[[#This Row],[Total Weighted ABS Score]],Table356[Total Weighted ABS Score],0)</f>
        <v>2</v>
      </c>
      <c r="I5">
        <f>IFERROR( ROUND((Table356[[#This Row],[Quiz-1]]/$M$5)*$L$5 +(Table356[[#This Row],[Mid-Term]]/$M$7)*$L$7+(Table356[[#This Row],[Quiz 2]]/$M$6)*$L$6+(Table356[[#This Row],[End Term]]/$M$8)*$L$8,3), 0)</f>
        <v>0.47799999999999998</v>
      </c>
      <c r="K5" s="9" t="s">
        <v>163</v>
      </c>
      <c r="L5" s="10">
        <v>0.1</v>
      </c>
      <c r="M5" s="9">
        <v>18</v>
      </c>
    </row>
    <row r="6" spans="1:18">
      <c r="B6" t="s">
        <v>455</v>
      </c>
      <c r="C6" t="s">
        <v>239</v>
      </c>
      <c r="D6">
        <f>+VLOOKUP(Table356[[#This Row],[Roll No.]],'IC-Raw'!$C$4:$F$162,2,FALSE)</f>
        <v>18</v>
      </c>
      <c r="E6">
        <f>+VLOOKUP(Table356[[#This Row],[Roll No.]],'IC-Raw'!$C$4:$F$162,3,FALSE)</f>
        <v>30</v>
      </c>
      <c r="F6">
        <f>+VLOOKUP(Table356[[#This Row],[Roll No.]],'IC-Raw'!$C$4:$F$162,4,FALSE)</f>
        <v>20</v>
      </c>
      <c r="H6">
        <f>_xlfn.RANK.EQ(Table356[[#This Row],[Total Weighted ABS Score]],Table356[Total Weighted ABS Score],0)</f>
        <v>3</v>
      </c>
      <c r="I6">
        <f>IFERROR( ROUND((Table356[[#This Row],[Quiz-1]]/$M$5)*$L$5 +(Table356[[#This Row],[Mid-Term]]/$M$7)*$L$7+(Table356[[#This Row],[Quiz 2]]/$M$6)*$L$6+(Table356[[#This Row],[End Term]]/$M$8)*$L$8,3), 0)</f>
        <v>0.46500000000000002</v>
      </c>
      <c r="K6" s="9" t="s">
        <v>516</v>
      </c>
      <c r="L6" s="10">
        <v>0.1</v>
      </c>
      <c r="M6" s="9">
        <v>20</v>
      </c>
    </row>
    <row r="7" spans="1:18">
      <c r="A7">
        <v>49</v>
      </c>
      <c r="B7" t="s">
        <v>386</v>
      </c>
      <c r="C7" t="s">
        <v>97</v>
      </c>
      <c r="D7">
        <f>+VLOOKUP(Table356[[#This Row],[Roll No.]],'IC-Raw'!$C$4:$F$162,2,FALSE)</f>
        <v>18</v>
      </c>
      <c r="E7">
        <f>+VLOOKUP(Table356[[#This Row],[Roll No.]],'IC-Raw'!$C$4:$F$162,3,FALSE)</f>
        <v>32.5</v>
      </c>
      <c r="F7">
        <f>+VLOOKUP(Table356[[#This Row],[Roll No.]],'IC-Raw'!$C$4:$F$162,4,FALSE)</f>
        <v>15.5</v>
      </c>
      <c r="H7">
        <f>_xlfn.RANK.EQ(Table356[[#This Row],[Total Weighted ABS Score]],Table356[Total Weighted ABS Score],0)</f>
        <v>4</v>
      </c>
      <c r="I7">
        <f>IFERROR( ROUND((Table356[[#This Row],[Quiz-1]]/$M$5)*$L$5 +(Table356[[#This Row],[Mid-Term]]/$M$7)*$L$7+(Table356[[#This Row],[Quiz 2]]/$M$6)*$L$6+(Table356[[#This Row],[End Term]]/$M$8)*$L$8,3), 0)</f>
        <v>0.46400000000000002</v>
      </c>
      <c r="K7" s="9" t="s">
        <v>521</v>
      </c>
      <c r="L7" s="10">
        <v>0.3</v>
      </c>
      <c r="M7" s="9">
        <v>34</v>
      </c>
    </row>
    <row r="8" spans="1:18">
      <c r="B8" t="s">
        <v>495</v>
      </c>
      <c r="C8" t="s">
        <v>245</v>
      </c>
      <c r="D8">
        <f>+VLOOKUP(Table356[[#This Row],[Roll No.]],'IC-Raw'!$C$4:$F$162,2,FALSE)</f>
        <v>18</v>
      </c>
      <c r="E8">
        <f>+VLOOKUP(Table356[[#This Row],[Roll No.]],'IC-Raw'!$C$4:$F$162,3,FALSE)</f>
        <v>32</v>
      </c>
      <c r="F8">
        <f>+VLOOKUP(Table356[[#This Row],[Roll No.]],'IC-Raw'!$C$4:$F$162,4,FALSE)</f>
        <v>16.32</v>
      </c>
      <c r="H8">
        <f>_xlfn.RANK.EQ(Table356[[#This Row],[Total Weighted ABS Score]],Table356[Total Weighted ABS Score],0)</f>
        <v>4</v>
      </c>
      <c r="I8">
        <f>IFERROR( ROUND((Table356[[#This Row],[Quiz-1]]/$M$5)*$L$5 +(Table356[[#This Row],[Mid-Term]]/$M$7)*$L$7+(Table356[[#This Row],[Quiz 2]]/$M$6)*$L$6+(Table356[[#This Row],[End Term]]/$M$8)*$L$8,3), 0)</f>
        <v>0.46400000000000002</v>
      </c>
      <c r="K8" s="9" t="s">
        <v>522</v>
      </c>
      <c r="L8" s="10">
        <v>0.4</v>
      </c>
      <c r="M8" s="9">
        <v>1</v>
      </c>
    </row>
    <row r="9" spans="1:18">
      <c r="B9" t="s">
        <v>433</v>
      </c>
      <c r="C9" t="s">
        <v>192</v>
      </c>
      <c r="D9">
        <f>+VLOOKUP(Table356[[#This Row],[Roll No.]],'IC-Raw'!$C$4:$F$162,2,FALSE)</f>
        <v>18</v>
      </c>
      <c r="E9">
        <f>+VLOOKUP(Table356[[#This Row],[Roll No.]],'IC-Raw'!$C$4:$F$162,3,FALSE)</f>
        <v>32.5</v>
      </c>
      <c r="F9">
        <f>+VLOOKUP(Table356[[#This Row],[Roll No.]],'IC-Raw'!$C$4:$F$162,4,FALSE)</f>
        <v>15.25</v>
      </c>
      <c r="H9">
        <f>_xlfn.RANK.EQ(Table356[[#This Row],[Total Weighted ABS Score]],Table356[Total Weighted ABS Score],0)</f>
        <v>6</v>
      </c>
      <c r="I9">
        <f>IFERROR( ROUND((Table356[[#This Row],[Quiz-1]]/$M$5)*$L$5 +(Table356[[#This Row],[Mid-Term]]/$M$7)*$L$7+(Table356[[#This Row],[Quiz 2]]/$M$6)*$L$6+(Table356[[#This Row],[End Term]]/$M$8)*$L$8,3), 0)</f>
        <v>0.46300000000000002</v>
      </c>
    </row>
    <row r="10" spans="1:18">
      <c r="A10">
        <v>51</v>
      </c>
      <c r="B10" t="s">
        <v>388</v>
      </c>
      <c r="C10" t="s">
        <v>101</v>
      </c>
      <c r="D10">
        <f>+VLOOKUP(Table356[[#This Row],[Roll No.]],'IC-Raw'!$C$4:$F$162,2,FALSE)</f>
        <v>18</v>
      </c>
      <c r="E10">
        <f>+VLOOKUP(Table356[[#This Row],[Roll No.]],'IC-Raw'!$C$4:$F$162,3,FALSE)</f>
        <v>32.25</v>
      </c>
      <c r="F10">
        <f>+VLOOKUP(Table356[[#This Row],[Roll No.]],'IC-Raw'!$C$4:$F$162,4,FALSE)</f>
        <v>15.53</v>
      </c>
      <c r="H10">
        <f>_xlfn.RANK.EQ(Table356[[#This Row],[Total Weighted ABS Score]],Table356[Total Weighted ABS Score],0)</f>
        <v>7</v>
      </c>
      <c r="I10">
        <f>IFERROR( ROUND((Table356[[#This Row],[Quiz-1]]/$M$5)*$L$5 +(Table356[[#This Row],[Mid-Term]]/$M$7)*$L$7+(Table356[[#This Row],[Quiz 2]]/$M$6)*$L$6+(Table356[[#This Row],[End Term]]/$M$8)*$L$8,3), 0)</f>
        <v>0.46200000000000002</v>
      </c>
    </row>
    <row r="11" spans="1:18">
      <c r="B11" t="s">
        <v>440</v>
      </c>
      <c r="C11" t="s">
        <v>206</v>
      </c>
      <c r="D11">
        <f>+VLOOKUP(Table356[[#This Row],[Roll No.]],'IC-Raw'!$C$4:$F$162,2,FALSE)</f>
        <v>18</v>
      </c>
      <c r="E11">
        <f>+VLOOKUP(Table356[[#This Row],[Roll No.]],'IC-Raw'!$C$4:$F$162,3,FALSE)</f>
        <v>30.75</v>
      </c>
      <c r="F11">
        <f>+VLOOKUP(Table356[[#This Row],[Roll No.]],'IC-Raw'!$C$4:$F$162,4,FALSE)</f>
        <v>17.5</v>
      </c>
      <c r="H11">
        <f>_xlfn.RANK.EQ(Table356[[#This Row],[Total Weighted ABS Score]],Table356[Total Weighted ABS Score],0)</f>
        <v>8</v>
      </c>
      <c r="I11">
        <f>IFERROR( ROUND((Table356[[#This Row],[Quiz-1]]/$M$5)*$L$5 +(Table356[[#This Row],[Mid-Term]]/$M$7)*$L$7+(Table356[[#This Row],[Quiz 2]]/$M$6)*$L$6+(Table356[[#This Row],[End Term]]/$M$8)*$L$8,3), 0)</f>
        <v>0.45900000000000002</v>
      </c>
      <c r="K11" s="11" t="s">
        <v>527</v>
      </c>
    </row>
    <row r="12" spans="1:18">
      <c r="A12">
        <v>36</v>
      </c>
      <c r="B12" t="s">
        <v>373</v>
      </c>
      <c r="C12" t="s">
        <v>71</v>
      </c>
      <c r="D12">
        <f>+VLOOKUP(Table356[[#This Row],[Roll No.]],'IC-Raw'!$C$4:$F$162,2,FALSE)</f>
        <v>18</v>
      </c>
      <c r="E12">
        <f>+VLOOKUP(Table356[[#This Row],[Roll No.]],'IC-Raw'!$C$4:$F$162,3,FALSE)</f>
        <v>33</v>
      </c>
      <c r="F12">
        <f>+VLOOKUP(Table356[[#This Row],[Roll No.]],'IC-Raw'!$C$4:$F$162,4,FALSE)</f>
        <v>13.25</v>
      </c>
      <c r="H12">
        <f>_xlfn.RANK.EQ(Table356[[#This Row],[Total Weighted ABS Score]],Table356[Total Weighted ABS Score],0)</f>
        <v>9</v>
      </c>
      <c r="I12">
        <f>IFERROR( ROUND((Table356[[#This Row],[Quiz-1]]/$M$5)*$L$5 +(Table356[[#This Row],[Mid-Term]]/$M$7)*$L$7+(Table356[[#This Row],[Quiz 2]]/$M$6)*$L$6+(Table356[[#This Row],[End Term]]/$M$8)*$L$8,3), 0)</f>
        <v>0.45700000000000002</v>
      </c>
    </row>
    <row r="13" spans="1:18" ht="17.5" thickBot="1">
      <c r="A13">
        <v>3</v>
      </c>
      <c r="B13" t="s">
        <v>340</v>
      </c>
      <c r="C13" t="s">
        <v>5</v>
      </c>
      <c r="D13">
        <f>+VLOOKUP(Table356[[#This Row],[Roll No.]],'IC-Raw'!$C$4:$F$162,2,FALSE)</f>
        <v>18</v>
      </c>
      <c r="E13">
        <f>+VLOOKUP(Table356[[#This Row],[Roll No.]],'IC-Raw'!$C$4:$F$162,3,FALSE)</f>
        <v>31</v>
      </c>
      <c r="F13">
        <f>+VLOOKUP(Table356[[#This Row],[Roll No.]],'IC-Raw'!$C$4:$F$162,4,FALSE)</f>
        <v>16.579999999999998</v>
      </c>
      <c r="H13">
        <f>_xlfn.RANK.EQ(Table356[[#This Row],[Total Weighted ABS Score]],Table356[Total Weighted ABS Score],0)</f>
        <v>10</v>
      </c>
      <c r="I13">
        <f>IFERROR( ROUND((Table356[[#This Row],[Quiz-1]]/$M$5)*$L$5 +(Table356[[#This Row],[Mid-Term]]/$M$7)*$L$7+(Table356[[#This Row],[Quiz 2]]/$M$6)*$L$6+(Table356[[#This Row],[End Term]]/$M$8)*$L$8,3), 0)</f>
        <v>0.45600000000000002</v>
      </c>
      <c r="K13" s="3" t="s">
        <v>528</v>
      </c>
    </row>
    <row r="14" spans="1:18" ht="15" thickTop="1">
      <c r="A14">
        <v>18</v>
      </c>
      <c r="B14" t="s">
        <v>355</v>
      </c>
      <c r="C14" t="s">
        <v>35</v>
      </c>
      <c r="D14">
        <f>+VLOOKUP(Table356[[#This Row],[Roll No.]],'IC-Raw'!$C$4:$F$162,2,FALSE)</f>
        <v>18</v>
      </c>
      <c r="E14">
        <f>+VLOOKUP(Table356[[#This Row],[Roll No.]],'IC-Raw'!$C$4:$F$162,3,FALSE)</f>
        <v>30.5</v>
      </c>
      <c r="F14">
        <f>+VLOOKUP(Table356[[#This Row],[Roll No.]],'IC-Raw'!$C$4:$F$162,4,FALSE)</f>
        <v>17.37</v>
      </c>
      <c r="H14">
        <f>_xlfn.RANK.EQ(Table356[[#This Row],[Total Weighted ABS Score]],Table356[Total Weighted ABS Score],0)</f>
        <v>10</v>
      </c>
      <c r="I14">
        <f>IFERROR( ROUND((Table356[[#This Row],[Quiz-1]]/$M$5)*$L$5 +(Table356[[#This Row],[Mid-Term]]/$M$7)*$L$7+(Table356[[#This Row],[Quiz 2]]/$M$6)*$L$6+(Table356[[#This Row],[End Term]]/$M$8)*$L$8,3), 0)</f>
        <v>0.45600000000000002</v>
      </c>
      <c r="K14" s="13" t="s">
        <v>529</v>
      </c>
      <c r="L14" s="13">
        <f>ROUND( _xlfn.STDEV.P(Table356[Total Weighted ABS Score]), 3)</f>
        <v>0.09</v>
      </c>
    </row>
    <row r="15" spans="1:18">
      <c r="B15" t="s">
        <v>485</v>
      </c>
      <c r="C15" t="s">
        <v>311</v>
      </c>
      <c r="D15">
        <f>+VLOOKUP(Table356[[#This Row],[Roll No.]],'IC-Raw'!$C$4:$F$162,2,FALSE)</f>
        <v>18</v>
      </c>
      <c r="E15">
        <f>+VLOOKUP(Table356[[#This Row],[Roll No.]],'IC-Raw'!$C$4:$F$162,3,FALSE)</f>
        <v>30</v>
      </c>
      <c r="F15">
        <f>+VLOOKUP(Table356[[#This Row],[Roll No.]],'IC-Raw'!$C$4:$F$162,4,FALSE)</f>
        <v>17.37</v>
      </c>
      <c r="H15">
        <f>_xlfn.RANK.EQ(Table356[[#This Row],[Total Weighted ABS Score]],Table356[Total Weighted ABS Score],0)</f>
        <v>12</v>
      </c>
      <c r="I15">
        <f>IFERROR( ROUND((Table356[[#This Row],[Quiz-1]]/$M$5)*$L$5 +(Table356[[#This Row],[Mid-Term]]/$M$7)*$L$7+(Table356[[#This Row],[Quiz 2]]/$M$6)*$L$6+(Table356[[#This Row],[End Term]]/$M$8)*$L$8,3), 0)</f>
        <v>0.45200000000000001</v>
      </c>
      <c r="K15" s="13" t="s">
        <v>530</v>
      </c>
      <c r="L15" s="13">
        <f>ROUND(AVERAGE(Table356[Total Weighted ABS Score]), 3)</f>
        <v>0.33800000000000002</v>
      </c>
    </row>
    <row r="16" spans="1:18">
      <c r="B16" t="s">
        <v>428</v>
      </c>
      <c r="C16" t="s">
        <v>182</v>
      </c>
      <c r="D16">
        <f>+VLOOKUP(Table356[[#This Row],[Roll No.]],'IC-Raw'!$C$4:$F$162,2,FALSE)</f>
        <v>18</v>
      </c>
      <c r="E16">
        <f>+VLOOKUP(Table356[[#This Row],[Roll No.]],'IC-Raw'!$C$4:$F$162,3,FALSE)</f>
        <v>30.75</v>
      </c>
      <c r="F16">
        <f>+VLOOKUP(Table356[[#This Row],[Roll No.]],'IC-Raw'!$C$4:$F$162,4,FALSE)</f>
        <v>15.75</v>
      </c>
      <c r="H16">
        <f>_xlfn.RANK.EQ(Table356[[#This Row],[Total Weighted ABS Score]],Table356[Total Weighted ABS Score],0)</f>
        <v>13</v>
      </c>
      <c r="I16">
        <f>IFERROR( ROUND((Table356[[#This Row],[Quiz-1]]/$M$5)*$L$5 +(Table356[[#This Row],[Mid-Term]]/$M$7)*$L$7+(Table356[[#This Row],[Quiz 2]]/$M$6)*$L$6+(Table356[[#This Row],[End Term]]/$M$8)*$L$8,3), 0)</f>
        <v>0.45</v>
      </c>
    </row>
    <row r="17" spans="1:9">
      <c r="A17">
        <v>71</v>
      </c>
      <c r="B17" t="s">
        <v>410</v>
      </c>
      <c r="C17" t="s">
        <v>141</v>
      </c>
      <c r="D17">
        <f>+VLOOKUP(Table356[[#This Row],[Roll No.]],'IC-Raw'!$C$4:$F$162,2,FALSE)</f>
        <v>18</v>
      </c>
      <c r="E17">
        <f>+VLOOKUP(Table356[[#This Row],[Roll No.]],'IC-Raw'!$C$4:$F$162,3,FALSE)</f>
        <v>31.5</v>
      </c>
      <c r="F17">
        <f>+VLOOKUP(Table356[[#This Row],[Roll No.]],'IC-Raw'!$C$4:$F$162,4,FALSE)</f>
        <v>13.75</v>
      </c>
      <c r="H17">
        <f>_xlfn.RANK.EQ(Table356[[#This Row],[Total Weighted ABS Score]],Table356[Total Weighted ABS Score],0)</f>
        <v>14</v>
      </c>
      <c r="I17">
        <f>IFERROR( ROUND((Table356[[#This Row],[Quiz-1]]/$M$5)*$L$5 +(Table356[[#This Row],[Mid-Term]]/$M$7)*$L$7+(Table356[[#This Row],[Quiz 2]]/$M$6)*$L$6+(Table356[[#This Row],[End Term]]/$M$8)*$L$8,3), 0)</f>
        <v>0.44700000000000001</v>
      </c>
    </row>
    <row r="18" spans="1:9">
      <c r="B18" t="s">
        <v>467</v>
      </c>
      <c r="C18" t="s">
        <v>267</v>
      </c>
      <c r="D18">
        <f>+VLOOKUP(Table356[[#This Row],[Roll No.]],'IC-Raw'!$C$4:$F$162,2,FALSE)</f>
        <v>18</v>
      </c>
      <c r="E18">
        <f>+VLOOKUP(Table356[[#This Row],[Roll No.]],'IC-Raw'!$C$4:$F$162,3,FALSE)</f>
        <v>28</v>
      </c>
      <c r="F18">
        <f>+VLOOKUP(Table356[[#This Row],[Roll No.]],'IC-Raw'!$C$4:$F$162,4,FALSE)</f>
        <v>20</v>
      </c>
      <c r="H18">
        <f>_xlfn.RANK.EQ(Table356[[#This Row],[Total Weighted ABS Score]],Table356[Total Weighted ABS Score],0)</f>
        <v>14</v>
      </c>
      <c r="I18">
        <f>IFERROR( ROUND((Table356[[#This Row],[Quiz-1]]/$M$5)*$L$5 +(Table356[[#This Row],[Mid-Term]]/$M$7)*$L$7+(Table356[[#This Row],[Quiz 2]]/$M$6)*$L$6+(Table356[[#This Row],[End Term]]/$M$8)*$L$8,3), 0)</f>
        <v>0.44700000000000001</v>
      </c>
    </row>
    <row r="19" spans="1:9">
      <c r="B19" t="s">
        <v>503</v>
      </c>
      <c r="C19" t="s">
        <v>198</v>
      </c>
      <c r="D19">
        <f>+VLOOKUP(Table356[[#This Row],[Roll No.]],'IC-Raw'!$C$4:$F$162,2,FALSE)</f>
        <v>18</v>
      </c>
      <c r="E19">
        <f>+VLOOKUP(Table356[[#This Row],[Roll No.]],'IC-Raw'!$C$4:$F$162,3,FALSE)</f>
        <v>30</v>
      </c>
      <c r="F19">
        <f>+VLOOKUP(Table356[[#This Row],[Roll No.]],'IC-Raw'!$C$4:$F$162,4,FALSE)</f>
        <v>16.32</v>
      </c>
      <c r="H19">
        <f>_xlfn.RANK.EQ(Table356[[#This Row],[Total Weighted ABS Score]],Table356[Total Weighted ABS Score],0)</f>
        <v>16</v>
      </c>
      <c r="I19">
        <f>IFERROR( ROUND((Table356[[#This Row],[Quiz-1]]/$M$5)*$L$5 +(Table356[[#This Row],[Mid-Term]]/$M$7)*$L$7+(Table356[[#This Row],[Quiz 2]]/$M$6)*$L$6+(Table356[[#This Row],[End Term]]/$M$8)*$L$8,3), 0)</f>
        <v>0.44600000000000001</v>
      </c>
    </row>
    <row r="20" spans="1:9">
      <c r="A20">
        <v>19</v>
      </c>
      <c r="B20" t="s">
        <v>356</v>
      </c>
      <c r="C20" t="s">
        <v>37</v>
      </c>
      <c r="D20">
        <f>+VLOOKUP(Table356[[#This Row],[Roll No.]],'IC-Raw'!$C$4:$F$162,2,FALSE)</f>
        <v>16.5</v>
      </c>
      <c r="E20">
        <f>+VLOOKUP(Table356[[#This Row],[Roll No.]],'IC-Raw'!$C$4:$F$162,3,FALSE)</f>
        <v>32</v>
      </c>
      <c r="F20">
        <f>+VLOOKUP(Table356[[#This Row],[Roll No.]],'IC-Raw'!$C$4:$F$162,4,FALSE)</f>
        <v>13.42</v>
      </c>
      <c r="H20">
        <f>_xlfn.RANK.EQ(Table356[[#This Row],[Total Weighted ABS Score]],Table356[Total Weighted ABS Score],0)</f>
        <v>17</v>
      </c>
      <c r="I20">
        <f>IFERROR( ROUND((Table356[[#This Row],[Quiz-1]]/$M$5)*$L$5 +(Table356[[#This Row],[Mid-Term]]/$M$7)*$L$7+(Table356[[#This Row],[Quiz 2]]/$M$6)*$L$6+(Table356[[#This Row],[End Term]]/$M$8)*$L$8,3), 0)</f>
        <v>0.441</v>
      </c>
    </row>
    <row r="21" spans="1:9">
      <c r="B21" t="s">
        <v>492</v>
      </c>
      <c r="C21" t="s">
        <v>326</v>
      </c>
      <c r="D21">
        <f>+VLOOKUP(Table356[[#This Row],[Roll No.]],'IC-Raw'!$C$4:$F$162,2,FALSE)</f>
        <v>18</v>
      </c>
      <c r="E21">
        <f>+VLOOKUP(Table356[[#This Row],[Roll No.]],'IC-Raw'!$C$4:$F$162,3,FALSE)</f>
        <v>30.75</v>
      </c>
      <c r="F21">
        <f>+VLOOKUP(Table356[[#This Row],[Roll No.]],'IC-Raw'!$C$4:$F$162,4,FALSE)</f>
        <v>13.68</v>
      </c>
      <c r="H21">
        <f>_xlfn.RANK.EQ(Table356[[#This Row],[Total Weighted ABS Score]],Table356[Total Weighted ABS Score],0)</f>
        <v>18</v>
      </c>
      <c r="I21">
        <f>IFERROR( ROUND((Table356[[#This Row],[Quiz-1]]/$M$5)*$L$5 +(Table356[[#This Row],[Mid-Term]]/$M$7)*$L$7+(Table356[[#This Row],[Quiz 2]]/$M$6)*$L$6+(Table356[[#This Row],[End Term]]/$M$8)*$L$8,3), 0)</f>
        <v>0.44</v>
      </c>
    </row>
    <row r="22" spans="1:9">
      <c r="B22" t="s">
        <v>437</v>
      </c>
      <c r="C22" t="s">
        <v>200</v>
      </c>
      <c r="D22">
        <f>+VLOOKUP(Table356[[#This Row],[Roll No.]],'IC-Raw'!$C$4:$F$162,2,FALSE)</f>
        <v>17</v>
      </c>
      <c r="E22">
        <f>+VLOOKUP(Table356[[#This Row],[Roll No.]],'IC-Raw'!$C$4:$F$162,3,FALSE)</f>
        <v>30.5</v>
      </c>
      <c r="F22">
        <f>+VLOOKUP(Table356[[#This Row],[Roll No.]],'IC-Raw'!$C$4:$F$162,4,FALSE)</f>
        <v>15</v>
      </c>
      <c r="H22">
        <f>_xlfn.RANK.EQ(Table356[[#This Row],[Total Weighted ABS Score]],Table356[Total Weighted ABS Score],0)</f>
        <v>19</v>
      </c>
      <c r="I22">
        <f>IFERROR( ROUND((Table356[[#This Row],[Quiz-1]]/$M$5)*$L$5 +(Table356[[#This Row],[Mid-Term]]/$M$7)*$L$7+(Table356[[#This Row],[Quiz 2]]/$M$6)*$L$6+(Table356[[#This Row],[End Term]]/$M$8)*$L$8,3), 0)</f>
        <v>0.439</v>
      </c>
    </row>
    <row r="23" spans="1:9">
      <c r="B23" t="s">
        <v>483</v>
      </c>
      <c r="C23" t="s">
        <v>305</v>
      </c>
      <c r="D23">
        <f>+VLOOKUP(Table356[[#This Row],[Roll No.]],'IC-Raw'!$C$4:$F$162,2,FALSE)</f>
        <v>18</v>
      </c>
      <c r="E23">
        <f>+VLOOKUP(Table356[[#This Row],[Roll No.]],'IC-Raw'!$C$4:$F$162,3,FALSE)</f>
        <v>31</v>
      </c>
      <c r="F23">
        <f>+VLOOKUP(Table356[[#This Row],[Roll No.]],'IC-Raw'!$C$4:$F$162,4,FALSE)</f>
        <v>13.16</v>
      </c>
      <c r="H23">
        <f>_xlfn.RANK.EQ(Table356[[#This Row],[Total Weighted ABS Score]],Table356[Total Weighted ABS Score],0)</f>
        <v>19</v>
      </c>
      <c r="I23">
        <f>IFERROR( ROUND((Table356[[#This Row],[Quiz-1]]/$M$5)*$L$5 +(Table356[[#This Row],[Mid-Term]]/$M$7)*$L$7+(Table356[[#This Row],[Quiz 2]]/$M$6)*$L$6+(Table356[[#This Row],[End Term]]/$M$8)*$L$8,3), 0)</f>
        <v>0.439</v>
      </c>
    </row>
    <row r="24" spans="1:9">
      <c r="A24">
        <v>15</v>
      </c>
      <c r="B24" t="s">
        <v>352</v>
      </c>
      <c r="C24" t="s">
        <v>29</v>
      </c>
      <c r="D24">
        <f>+VLOOKUP(Table356[[#This Row],[Roll No.]],'IC-Raw'!$C$4:$F$162,2,FALSE)</f>
        <v>18</v>
      </c>
      <c r="E24">
        <f>+VLOOKUP(Table356[[#This Row],[Roll No.]],'IC-Raw'!$C$4:$F$162,3,FALSE)</f>
        <v>29.5</v>
      </c>
      <c r="F24">
        <f>+VLOOKUP(Table356[[#This Row],[Roll No.]],'IC-Raw'!$C$4:$F$162,4,FALSE)</f>
        <v>15.26</v>
      </c>
      <c r="H24">
        <f>_xlfn.RANK.EQ(Table356[[#This Row],[Total Weighted ABS Score]],Table356[Total Weighted ABS Score],0)</f>
        <v>21</v>
      </c>
      <c r="I24">
        <f>IFERROR( ROUND((Table356[[#This Row],[Quiz-1]]/$M$5)*$L$5 +(Table356[[#This Row],[Mid-Term]]/$M$7)*$L$7+(Table356[[#This Row],[Quiz 2]]/$M$6)*$L$6+(Table356[[#This Row],[End Term]]/$M$8)*$L$8,3), 0)</f>
        <v>0.437</v>
      </c>
    </row>
    <row r="25" spans="1:9">
      <c r="B25" t="s">
        <v>482</v>
      </c>
      <c r="C25" t="s">
        <v>303</v>
      </c>
      <c r="D25">
        <f>+VLOOKUP(Table356[[#This Row],[Roll No.]],'IC-Raw'!$C$4:$F$162,2,FALSE)</f>
        <v>18</v>
      </c>
      <c r="E25">
        <f>+VLOOKUP(Table356[[#This Row],[Roll No.]],'IC-Raw'!$C$4:$F$162,3,FALSE)</f>
        <v>28.25</v>
      </c>
      <c r="F25">
        <f>+VLOOKUP(Table356[[#This Row],[Roll No.]],'IC-Raw'!$C$4:$F$162,4,FALSE)</f>
        <v>17.5</v>
      </c>
      <c r="H25">
        <f>_xlfn.RANK.EQ(Table356[[#This Row],[Total Weighted ABS Score]],Table356[Total Weighted ABS Score],0)</f>
        <v>21</v>
      </c>
      <c r="I25">
        <f>IFERROR( ROUND((Table356[[#This Row],[Quiz-1]]/$M$5)*$L$5 +(Table356[[#This Row],[Mid-Term]]/$M$7)*$L$7+(Table356[[#This Row],[Quiz 2]]/$M$6)*$L$6+(Table356[[#This Row],[End Term]]/$M$8)*$L$8,3), 0)</f>
        <v>0.437</v>
      </c>
    </row>
    <row r="26" spans="1:9">
      <c r="B26" t="s">
        <v>429</v>
      </c>
      <c r="C26" t="s">
        <v>184</v>
      </c>
      <c r="D26">
        <f>+VLOOKUP(Table356[[#This Row],[Roll No.]],'IC-Raw'!$C$4:$F$162,2,FALSE)</f>
        <v>18</v>
      </c>
      <c r="E26">
        <f>+VLOOKUP(Table356[[#This Row],[Roll No.]],'IC-Raw'!$C$4:$F$162,3,FALSE)</f>
        <v>28.75</v>
      </c>
      <c r="F26">
        <f>+VLOOKUP(Table356[[#This Row],[Roll No.]],'IC-Raw'!$C$4:$F$162,4,FALSE)</f>
        <v>16.579999999999998</v>
      </c>
      <c r="H26">
        <f>_xlfn.RANK.EQ(Table356[[#This Row],[Total Weighted ABS Score]],Table356[Total Weighted ABS Score],0)</f>
        <v>21</v>
      </c>
      <c r="I26">
        <f>IFERROR( ROUND((Table356[[#This Row],[Quiz-1]]/$M$5)*$L$5 +(Table356[[#This Row],[Mid-Term]]/$M$7)*$L$7+(Table356[[#This Row],[Quiz 2]]/$M$6)*$L$6+(Table356[[#This Row],[End Term]]/$M$8)*$L$8,3), 0)</f>
        <v>0.437</v>
      </c>
    </row>
    <row r="27" spans="1:9">
      <c r="A27">
        <v>12</v>
      </c>
      <c r="B27" t="s">
        <v>349</v>
      </c>
      <c r="C27" t="s">
        <v>23</v>
      </c>
      <c r="D27">
        <f>+VLOOKUP(Table356[[#This Row],[Roll No.]],'IC-Raw'!$C$4:$F$162,2,FALSE)</f>
        <v>18</v>
      </c>
      <c r="E27">
        <f>+VLOOKUP(Table356[[#This Row],[Roll No.]],'IC-Raw'!$C$4:$F$162,3,FALSE)</f>
        <v>32</v>
      </c>
      <c r="F27">
        <f>+VLOOKUP(Table356[[#This Row],[Roll No.]],'IC-Raw'!$C$4:$F$162,4,FALSE)</f>
        <v>10.75</v>
      </c>
      <c r="H27">
        <f>_xlfn.RANK.EQ(Table356[[#This Row],[Total Weighted ABS Score]],Table356[Total Weighted ABS Score],0)</f>
        <v>24</v>
      </c>
      <c r="I27">
        <f>IFERROR( ROUND((Table356[[#This Row],[Quiz-1]]/$M$5)*$L$5 +(Table356[[#This Row],[Mid-Term]]/$M$7)*$L$7+(Table356[[#This Row],[Quiz 2]]/$M$6)*$L$6+(Table356[[#This Row],[End Term]]/$M$8)*$L$8,3), 0)</f>
        <v>0.436</v>
      </c>
    </row>
    <row r="28" spans="1:9">
      <c r="B28" t="s">
        <v>502</v>
      </c>
      <c r="C28" t="s">
        <v>190</v>
      </c>
      <c r="D28">
        <f>+VLOOKUP(Table356[[#This Row],[Roll No.]],'IC-Raw'!$C$4:$F$162,2,FALSE)</f>
        <v>18</v>
      </c>
      <c r="E28">
        <f>+VLOOKUP(Table356[[#This Row],[Roll No.]],'IC-Raw'!$C$4:$F$162,3,FALSE)</f>
        <v>29.25</v>
      </c>
      <c r="F28">
        <f>+VLOOKUP(Table356[[#This Row],[Roll No.]],'IC-Raw'!$C$4:$F$162,4,FALSE)</f>
        <v>14.74</v>
      </c>
      <c r="H28">
        <f>_xlfn.RANK.EQ(Table356[[#This Row],[Total Weighted ABS Score]],Table356[Total Weighted ABS Score],0)</f>
        <v>25</v>
      </c>
      <c r="I28">
        <f>IFERROR( ROUND((Table356[[#This Row],[Quiz-1]]/$M$5)*$L$5 +(Table356[[#This Row],[Mid-Term]]/$M$7)*$L$7+(Table356[[#This Row],[Quiz 2]]/$M$6)*$L$6+(Table356[[#This Row],[End Term]]/$M$8)*$L$8,3), 0)</f>
        <v>0.432</v>
      </c>
    </row>
    <row r="29" spans="1:9">
      <c r="A29">
        <v>26</v>
      </c>
      <c r="B29" t="s">
        <v>363</v>
      </c>
      <c r="C29" t="s">
        <v>51</v>
      </c>
      <c r="D29">
        <f>+VLOOKUP(Table356[[#This Row],[Roll No.]],'IC-Raw'!$C$4:$F$162,2,FALSE)</f>
        <v>18</v>
      </c>
      <c r="E29">
        <f>+VLOOKUP(Table356[[#This Row],[Roll No.]],'IC-Raw'!$C$4:$F$162,3,FALSE)</f>
        <v>29.5</v>
      </c>
      <c r="F29">
        <f>+VLOOKUP(Table356[[#This Row],[Roll No.]],'IC-Raw'!$C$4:$F$162,4,FALSE)</f>
        <v>13.95</v>
      </c>
      <c r="H29">
        <f>_xlfn.RANK.EQ(Table356[[#This Row],[Total Weighted ABS Score]],Table356[Total Weighted ABS Score],0)</f>
        <v>26</v>
      </c>
      <c r="I29">
        <f>IFERROR( ROUND((Table356[[#This Row],[Quiz-1]]/$M$5)*$L$5 +(Table356[[#This Row],[Mid-Term]]/$M$7)*$L$7+(Table356[[#This Row],[Quiz 2]]/$M$6)*$L$6+(Table356[[#This Row],[End Term]]/$M$8)*$L$8,3), 0)</f>
        <v>0.43</v>
      </c>
    </row>
    <row r="30" spans="1:9">
      <c r="A30">
        <v>22</v>
      </c>
      <c r="B30" t="s">
        <v>359</v>
      </c>
      <c r="C30" t="s">
        <v>43</v>
      </c>
      <c r="D30">
        <f>+VLOOKUP(Table356[[#This Row],[Roll No.]],'IC-Raw'!$C$4:$F$162,2,FALSE)</f>
        <v>18</v>
      </c>
      <c r="E30">
        <f>+VLOOKUP(Table356[[#This Row],[Roll No.]],'IC-Raw'!$C$4:$F$162,3,FALSE)</f>
        <v>28.25</v>
      </c>
      <c r="F30">
        <f>+VLOOKUP(Table356[[#This Row],[Roll No.]],'IC-Raw'!$C$4:$F$162,4,FALSE)</f>
        <v>16</v>
      </c>
      <c r="H30">
        <f>_xlfn.RANK.EQ(Table356[[#This Row],[Total Weighted ABS Score]],Table356[Total Weighted ABS Score],0)</f>
        <v>27</v>
      </c>
      <c r="I30">
        <f>IFERROR( ROUND((Table356[[#This Row],[Quiz-1]]/$M$5)*$L$5 +(Table356[[#This Row],[Mid-Term]]/$M$7)*$L$7+(Table356[[#This Row],[Quiz 2]]/$M$6)*$L$6+(Table356[[#This Row],[End Term]]/$M$8)*$L$8,3), 0)</f>
        <v>0.42899999999999999</v>
      </c>
    </row>
    <row r="31" spans="1:9">
      <c r="B31" t="s">
        <v>470</v>
      </c>
      <c r="C31" t="s">
        <v>277</v>
      </c>
      <c r="D31">
        <f>+VLOOKUP(Table356[[#This Row],[Roll No.]],'IC-Raw'!$C$4:$F$162,2,FALSE)</f>
        <v>15</v>
      </c>
      <c r="E31">
        <f>+VLOOKUP(Table356[[#This Row],[Roll No.]],'IC-Raw'!$C$4:$F$162,3,FALSE)</f>
        <v>30.5</v>
      </c>
      <c r="F31">
        <f>+VLOOKUP(Table356[[#This Row],[Roll No.]],'IC-Raw'!$C$4:$F$162,4,FALSE)</f>
        <v>15.25</v>
      </c>
      <c r="H31">
        <f>_xlfn.RANK.EQ(Table356[[#This Row],[Total Weighted ABS Score]],Table356[Total Weighted ABS Score],0)</f>
        <v>27</v>
      </c>
      <c r="I31">
        <f>IFERROR( ROUND((Table356[[#This Row],[Quiz-1]]/$M$5)*$L$5 +(Table356[[#This Row],[Mid-Term]]/$M$7)*$L$7+(Table356[[#This Row],[Quiz 2]]/$M$6)*$L$6+(Table356[[#This Row],[End Term]]/$M$8)*$L$8,3), 0)</f>
        <v>0.42899999999999999</v>
      </c>
    </row>
    <row r="32" spans="1:9">
      <c r="A32">
        <v>14</v>
      </c>
      <c r="B32" t="s">
        <v>351</v>
      </c>
      <c r="C32" t="s">
        <v>27</v>
      </c>
      <c r="D32">
        <f>+VLOOKUP(Table356[[#This Row],[Roll No.]],'IC-Raw'!$C$4:$F$162,2,FALSE)</f>
        <v>18</v>
      </c>
      <c r="E32">
        <f>+VLOOKUP(Table356[[#This Row],[Roll No.]],'IC-Raw'!$C$4:$F$162,3,FALSE)</f>
        <v>29.5</v>
      </c>
      <c r="F32">
        <f>+VLOOKUP(Table356[[#This Row],[Roll No.]],'IC-Raw'!$C$4:$F$162,4,FALSE)</f>
        <v>13.25</v>
      </c>
      <c r="H32">
        <f>_xlfn.RANK.EQ(Table356[[#This Row],[Total Weighted ABS Score]],Table356[Total Weighted ABS Score],0)</f>
        <v>29</v>
      </c>
      <c r="I32">
        <f>IFERROR( ROUND((Table356[[#This Row],[Quiz-1]]/$M$5)*$L$5 +(Table356[[#This Row],[Mid-Term]]/$M$7)*$L$7+(Table356[[#This Row],[Quiz 2]]/$M$6)*$L$6+(Table356[[#This Row],[End Term]]/$M$8)*$L$8,3), 0)</f>
        <v>0.42699999999999999</v>
      </c>
    </row>
    <row r="33" spans="1:17">
      <c r="A33">
        <v>52</v>
      </c>
      <c r="B33" t="s">
        <v>389</v>
      </c>
      <c r="C33" t="s">
        <v>103</v>
      </c>
      <c r="D33">
        <f>+VLOOKUP(Table356[[#This Row],[Roll No.]],'IC-Raw'!$C$4:$F$162,2,FALSE)</f>
        <v>18</v>
      </c>
      <c r="E33">
        <f>+VLOOKUP(Table356[[#This Row],[Roll No.]],'IC-Raw'!$C$4:$F$162,3,FALSE)</f>
        <v>31</v>
      </c>
      <c r="F33">
        <f>+VLOOKUP(Table356[[#This Row],[Roll No.]],'IC-Raw'!$C$4:$F$162,4,FALSE)</f>
        <v>10.79</v>
      </c>
      <c r="H33">
        <f>_xlfn.RANK.EQ(Table356[[#This Row],[Total Weighted ABS Score]],Table356[Total Weighted ABS Score],0)</f>
        <v>29</v>
      </c>
      <c r="I33">
        <f>IFERROR( ROUND((Table356[[#This Row],[Quiz-1]]/$M$5)*$L$5 +(Table356[[#This Row],[Mid-Term]]/$M$7)*$L$7+(Table356[[#This Row],[Quiz 2]]/$M$6)*$L$6+(Table356[[#This Row],[End Term]]/$M$8)*$L$8,3), 0)</f>
        <v>0.42699999999999999</v>
      </c>
    </row>
    <row r="34" spans="1:17">
      <c r="B34" t="s">
        <v>441</v>
      </c>
      <c r="C34" t="s">
        <v>208</v>
      </c>
      <c r="D34">
        <f>+VLOOKUP(Table356[[#This Row],[Roll No.]],'IC-Raw'!$C$4:$F$162,2,FALSE)</f>
        <v>18</v>
      </c>
      <c r="E34">
        <f>+VLOOKUP(Table356[[#This Row],[Roll No.]],'IC-Raw'!$C$4:$F$162,3,FALSE)</f>
        <v>27.5</v>
      </c>
      <c r="F34">
        <f>+VLOOKUP(Table356[[#This Row],[Roll No.]],'IC-Raw'!$C$4:$F$162,4,FALSE)</f>
        <v>16.5</v>
      </c>
      <c r="H34">
        <f>_xlfn.RANK.EQ(Table356[[#This Row],[Total Weighted ABS Score]],Table356[Total Weighted ABS Score],0)</f>
        <v>31</v>
      </c>
      <c r="I34">
        <f>IFERROR( ROUND((Table356[[#This Row],[Quiz-1]]/$M$5)*$L$5 +(Table356[[#This Row],[Mid-Term]]/$M$7)*$L$7+(Table356[[#This Row],[Quiz 2]]/$M$6)*$L$6+(Table356[[#This Row],[End Term]]/$M$8)*$L$8,3), 0)</f>
        <v>0.42499999999999999</v>
      </c>
    </row>
    <row r="35" spans="1:17" ht="17.5" thickBot="1">
      <c r="B35" t="s">
        <v>438</v>
      </c>
      <c r="C35" t="s">
        <v>202</v>
      </c>
      <c r="D35">
        <f>+VLOOKUP(Table356[[#This Row],[Roll No.]],'IC-Raw'!$C$4:$F$162,2,FALSE)</f>
        <v>18</v>
      </c>
      <c r="E35">
        <f>+VLOOKUP(Table356[[#This Row],[Roll No.]],'IC-Raw'!$C$4:$F$162,3,FALSE)</f>
        <v>26.75</v>
      </c>
      <c r="F35">
        <f>+VLOOKUP(Table356[[#This Row],[Roll No.]],'IC-Raw'!$C$4:$F$162,4,FALSE)</f>
        <v>17.75</v>
      </c>
      <c r="H35">
        <f>_xlfn.RANK.EQ(Table356[[#This Row],[Total Weighted ABS Score]],Table356[Total Weighted ABS Score],0)</f>
        <v>31</v>
      </c>
      <c r="I35">
        <f>IFERROR( ROUND((Table356[[#This Row],[Quiz-1]]/$M$5)*$L$5 +(Table356[[#This Row],[Mid-Term]]/$M$7)*$L$7+(Table356[[#This Row],[Quiz 2]]/$M$6)*$L$6+(Table356[[#This Row],[End Term]]/$M$8)*$L$8,3), 0)</f>
        <v>0.42499999999999999</v>
      </c>
      <c r="J35" s="25" t="s">
        <v>518</v>
      </c>
      <c r="K35" s="25"/>
      <c r="L35" s="25"/>
      <c r="M35" s="25"/>
      <c r="N35" s="25"/>
      <c r="O35" s="25"/>
      <c r="P35" s="25"/>
      <c r="Q35" s="25"/>
    </row>
    <row r="36" spans="1:17" ht="15" thickTop="1">
      <c r="A36">
        <v>53</v>
      </c>
      <c r="B36" t="s">
        <v>390</v>
      </c>
      <c r="C36" t="s">
        <v>105</v>
      </c>
      <c r="D36">
        <f>+VLOOKUP(Table356[[#This Row],[Roll No.]],'IC-Raw'!$C$4:$F$162,2,FALSE)</f>
        <v>18</v>
      </c>
      <c r="E36">
        <f>+VLOOKUP(Table356[[#This Row],[Roll No.]],'IC-Raw'!$C$4:$F$162,3,FALSE)</f>
        <v>27.75</v>
      </c>
      <c r="F36">
        <f>+VLOOKUP(Table356[[#This Row],[Roll No.]],'IC-Raw'!$C$4:$F$162,4,FALSE)</f>
        <v>15.75</v>
      </c>
      <c r="H36">
        <f>_xlfn.RANK.EQ(Table356[[#This Row],[Total Weighted ABS Score]],Table356[Total Weighted ABS Score],0)</f>
        <v>33</v>
      </c>
      <c r="I36">
        <f>IFERROR( ROUND((Table356[[#This Row],[Quiz-1]]/$M$5)*$L$5 +(Table356[[#This Row],[Mid-Term]]/$M$7)*$L$7+(Table356[[#This Row],[Quiz 2]]/$M$6)*$L$6+(Table356[[#This Row],[End Term]]/$M$8)*$L$8,3), 0)</f>
        <v>0.42399999999999999</v>
      </c>
    </row>
    <row r="37" spans="1:17">
      <c r="B37" t="s">
        <v>461</v>
      </c>
      <c r="C37" t="s">
        <v>253</v>
      </c>
      <c r="D37">
        <f>+VLOOKUP(Table356[[#This Row],[Roll No.]],'IC-Raw'!$C$4:$F$162,2,FALSE)</f>
        <v>18</v>
      </c>
      <c r="E37">
        <f>+VLOOKUP(Table356[[#This Row],[Roll No.]],'IC-Raw'!$C$4:$F$162,3,FALSE)</f>
        <v>28.75</v>
      </c>
      <c r="F37">
        <f>+VLOOKUP(Table356[[#This Row],[Roll No.]],'IC-Raw'!$C$4:$F$162,4,FALSE)</f>
        <v>13.95</v>
      </c>
      <c r="H37">
        <f>_xlfn.RANK.EQ(Table356[[#This Row],[Total Weighted ABS Score]],Table356[Total Weighted ABS Score],0)</f>
        <v>34</v>
      </c>
      <c r="I37">
        <f>IFERROR( ROUND((Table356[[#This Row],[Quiz-1]]/$M$5)*$L$5 +(Table356[[#This Row],[Mid-Term]]/$M$7)*$L$7+(Table356[[#This Row],[Quiz 2]]/$M$6)*$L$6+(Table356[[#This Row],[End Term]]/$M$8)*$L$8,3), 0)</f>
        <v>0.42299999999999999</v>
      </c>
    </row>
    <row r="38" spans="1:17">
      <c r="B38" t="s">
        <v>471</v>
      </c>
      <c r="C38" t="s">
        <v>279</v>
      </c>
      <c r="D38">
        <f>+VLOOKUP(Table356[[#This Row],[Roll No.]],'IC-Raw'!$C$4:$F$162,2,FALSE)</f>
        <v>18</v>
      </c>
      <c r="E38">
        <f>+VLOOKUP(Table356[[#This Row],[Roll No.]],'IC-Raw'!$C$4:$F$162,3,FALSE)</f>
        <v>28</v>
      </c>
      <c r="F38">
        <f>+VLOOKUP(Table356[[#This Row],[Roll No.]],'IC-Raw'!$C$4:$F$162,4,FALSE)</f>
        <v>14.74</v>
      </c>
      <c r="H38">
        <f>_xlfn.RANK.EQ(Table356[[#This Row],[Total Weighted ABS Score]],Table356[Total Weighted ABS Score],0)</f>
        <v>35</v>
      </c>
      <c r="I38">
        <f>IFERROR( ROUND((Table356[[#This Row],[Quiz-1]]/$M$5)*$L$5 +(Table356[[#This Row],[Mid-Term]]/$M$7)*$L$7+(Table356[[#This Row],[Quiz 2]]/$M$6)*$L$6+(Table356[[#This Row],[End Term]]/$M$8)*$L$8,3), 0)</f>
        <v>0.42099999999999999</v>
      </c>
    </row>
    <row r="39" spans="1:17">
      <c r="A39">
        <v>77</v>
      </c>
      <c r="B39" t="s">
        <v>416</v>
      </c>
      <c r="C39" t="s">
        <v>153</v>
      </c>
      <c r="D39">
        <f>+VLOOKUP(Table356[[#This Row],[Roll No.]],'IC-Raw'!$C$4:$F$162,2,FALSE)</f>
        <v>18</v>
      </c>
      <c r="E39">
        <f>+VLOOKUP(Table356[[#This Row],[Roll No.]],'IC-Raw'!$C$4:$F$162,3,FALSE)</f>
        <v>28</v>
      </c>
      <c r="F39">
        <f>+VLOOKUP(Table356[[#This Row],[Roll No.]],'IC-Raw'!$C$4:$F$162,4,FALSE)</f>
        <v>13.89</v>
      </c>
      <c r="H39">
        <f>_xlfn.RANK.EQ(Table356[[#This Row],[Total Weighted ABS Score]],Table356[Total Weighted ABS Score],0)</f>
        <v>36</v>
      </c>
      <c r="I39">
        <f>IFERROR( ROUND((Table356[[#This Row],[Quiz-1]]/$M$5)*$L$5 +(Table356[[#This Row],[Mid-Term]]/$M$7)*$L$7+(Table356[[#This Row],[Quiz 2]]/$M$6)*$L$6+(Table356[[#This Row],[End Term]]/$M$8)*$L$8,3), 0)</f>
        <v>0.41699999999999998</v>
      </c>
    </row>
    <row r="40" spans="1:17">
      <c r="B40" t="s">
        <v>466</v>
      </c>
      <c r="C40" t="s">
        <v>265</v>
      </c>
      <c r="D40">
        <f>+VLOOKUP(Table356[[#This Row],[Roll No.]],'IC-Raw'!$C$4:$F$162,2,FALSE)</f>
        <v>16.5</v>
      </c>
      <c r="E40">
        <f>+VLOOKUP(Table356[[#This Row],[Roll No.]],'IC-Raw'!$C$4:$F$162,3,FALSE)</f>
        <v>30.25</v>
      </c>
      <c r="F40">
        <f>+VLOOKUP(Table356[[#This Row],[Roll No.]],'IC-Raw'!$C$4:$F$162,4,FALSE)</f>
        <v>11.32</v>
      </c>
      <c r="H40">
        <f>_xlfn.RANK.EQ(Table356[[#This Row],[Total Weighted ABS Score]],Table356[Total Weighted ABS Score],0)</f>
        <v>37</v>
      </c>
      <c r="I40">
        <f>IFERROR( ROUND((Table356[[#This Row],[Quiz-1]]/$M$5)*$L$5 +(Table356[[#This Row],[Mid-Term]]/$M$7)*$L$7+(Table356[[#This Row],[Quiz 2]]/$M$6)*$L$6+(Table356[[#This Row],[End Term]]/$M$8)*$L$8,3), 0)</f>
        <v>0.41499999999999998</v>
      </c>
    </row>
    <row r="41" spans="1:17">
      <c r="B41" t="s">
        <v>456</v>
      </c>
      <c r="C41" t="s">
        <v>241</v>
      </c>
      <c r="D41">
        <f>+VLOOKUP(Table356[[#This Row],[Roll No.]],'IC-Raw'!$C$4:$F$162,2,FALSE)</f>
        <v>18</v>
      </c>
      <c r="E41">
        <f>+VLOOKUP(Table356[[#This Row],[Roll No.]],'IC-Raw'!$C$4:$F$162,3,FALSE)</f>
        <v>27</v>
      </c>
      <c r="F41">
        <f>+VLOOKUP(Table356[[#This Row],[Roll No.]],'IC-Raw'!$C$4:$F$162,4,FALSE)</f>
        <v>14.75</v>
      </c>
      <c r="H41">
        <f>_xlfn.RANK.EQ(Table356[[#This Row],[Total Weighted ABS Score]],Table356[Total Weighted ABS Score],0)</f>
        <v>38</v>
      </c>
      <c r="I41">
        <f>IFERROR( ROUND((Table356[[#This Row],[Quiz-1]]/$M$5)*$L$5 +(Table356[[#This Row],[Mid-Term]]/$M$7)*$L$7+(Table356[[#This Row],[Quiz 2]]/$M$6)*$L$6+(Table356[[#This Row],[End Term]]/$M$8)*$L$8,3), 0)</f>
        <v>0.41199999999999998</v>
      </c>
    </row>
    <row r="42" spans="1:17">
      <c r="B42" t="s">
        <v>444</v>
      </c>
      <c r="C42" t="s">
        <v>214</v>
      </c>
      <c r="D42">
        <f>+VLOOKUP(Table356[[#This Row],[Roll No.]],'IC-Raw'!$C$4:$F$162,2,FALSE)</f>
        <v>18</v>
      </c>
      <c r="E42">
        <f>+VLOOKUP(Table356[[#This Row],[Roll No.]],'IC-Raw'!$C$4:$F$162,3,FALSE)</f>
        <v>24.5</v>
      </c>
      <c r="F42">
        <f>+VLOOKUP(Table356[[#This Row],[Roll No.]],'IC-Raw'!$C$4:$F$162,4,FALSE)</f>
        <v>18.68</v>
      </c>
      <c r="H42">
        <f>_xlfn.RANK.EQ(Table356[[#This Row],[Total Weighted ABS Score]],Table356[Total Weighted ABS Score],0)</f>
        <v>39</v>
      </c>
      <c r="I42">
        <f>IFERROR( ROUND((Table356[[#This Row],[Quiz-1]]/$M$5)*$L$5 +(Table356[[#This Row],[Mid-Term]]/$M$7)*$L$7+(Table356[[#This Row],[Quiz 2]]/$M$6)*$L$6+(Table356[[#This Row],[End Term]]/$M$8)*$L$8,3), 0)</f>
        <v>0.41</v>
      </c>
    </row>
    <row r="43" spans="1:17">
      <c r="A43">
        <v>6</v>
      </c>
      <c r="B43" t="s">
        <v>343</v>
      </c>
      <c r="C43" t="s">
        <v>11</v>
      </c>
      <c r="D43">
        <f>+VLOOKUP(Table356[[#This Row],[Roll No.]],'IC-Raw'!$C$4:$F$162,2,FALSE)</f>
        <v>16</v>
      </c>
      <c r="E43">
        <f>+VLOOKUP(Table356[[#This Row],[Roll No.]],'IC-Raw'!$C$4:$F$162,3,FALSE)</f>
        <v>30.5</v>
      </c>
      <c r="F43">
        <f>+VLOOKUP(Table356[[#This Row],[Roll No.]],'IC-Raw'!$C$4:$F$162,4,FALSE)</f>
        <v>10</v>
      </c>
      <c r="H43">
        <f>_xlfn.RANK.EQ(Table356[[#This Row],[Total Weighted ABS Score]],Table356[Total Weighted ABS Score],0)</f>
        <v>40</v>
      </c>
      <c r="I43">
        <f>IFERROR( ROUND((Table356[[#This Row],[Quiz-1]]/$M$5)*$L$5 +(Table356[[#This Row],[Mid-Term]]/$M$7)*$L$7+(Table356[[#This Row],[Quiz 2]]/$M$6)*$L$6+(Table356[[#This Row],[End Term]]/$M$8)*$L$8,3), 0)</f>
        <v>0.40799999999999997</v>
      </c>
    </row>
    <row r="44" spans="1:17">
      <c r="B44" t="s">
        <v>468</v>
      </c>
      <c r="C44" t="s">
        <v>269</v>
      </c>
      <c r="D44">
        <f>+VLOOKUP(Table356[[#This Row],[Roll No.]],'IC-Raw'!$C$4:$F$162,2,FALSE)</f>
        <v>18</v>
      </c>
      <c r="E44">
        <f>+VLOOKUP(Table356[[#This Row],[Roll No.]],'IC-Raw'!$C$4:$F$162,3,FALSE)</f>
        <v>27.5</v>
      </c>
      <c r="F44">
        <f>+VLOOKUP(Table356[[#This Row],[Roll No.]],'IC-Raw'!$C$4:$F$162,4,FALSE)</f>
        <v>13</v>
      </c>
      <c r="H44">
        <f>_xlfn.RANK.EQ(Table356[[#This Row],[Total Weighted ABS Score]],Table356[Total Weighted ABS Score],0)</f>
        <v>40</v>
      </c>
      <c r="I44">
        <f>IFERROR( ROUND((Table356[[#This Row],[Quiz-1]]/$M$5)*$L$5 +(Table356[[#This Row],[Mid-Term]]/$M$7)*$L$7+(Table356[[#This Row],[Quiz 2]]/$M$6)*$L$6+(Table356[[#This Row],[End Term]]/$M$8)*$L$8,3), 0)</f>
        <v>0.40799999999999997</v>
      </c>
    </row>
    <row r="45" spans="1:17">
      <c r="B45" t="s">
        <v>447</v>
      </c>
      <c r="C45" t="s">
        <v>223</v>
      </c>
      <c r="D45">
        <f>+VLOOKUP(Table356[[#This Row],[Roll No.]],'IC-Raw'!$C$4:$F$162,2,FALSE)</f>
        <v>18</v>
      </c>
      <c r="E45">
        <f>+VLOOKUP(Table356[[#This Row],[Roll No.]],'IC-Raw'!$C$4:$F$162,3,FALSE)</f>
        <v>27.5</v>
      </c>
      <c r="F45">
        <f>+VLOOKUP(Table356[[#This Row],[Roll No.]],'IC-Raw'!$C$4:$F$162,4,FALSE)</f>
        <v>13</v>
      </c>
      <c r="H45">
        <f>_xlfn.RANK.EQ(Table356[[#This Row],[Total Weighted ABS Score]],Table356[Total Weighted ABS Score],0)</f>
        <v>40</v>
      </c>
      <c r="I45">
        <f>IFERROR( ROUND((Table356[[#This Row],[Quiz-1]]/$M$5)*$L$5 +(Table356[[#This Row],[Mid-Term]]/$M$7)*$L$7+(Table356[[#This Row],[Quiz 2]]/$M$6)*$L$6+(Table356[[#This Row],[End Term]]/$M$8)*$L$8,3), 0)</f>
        <v>0.40799999999999997</v>
      </c>
    </row>
    <row r="46" spans="1:17">
      <c r="A46">
        <v>21</v>
      </c>
      <c r="B46" t="s">
        <v>358</v>
      </c>
      <c r="C46" t="s">
        <v>41</v>
      </c>
      <c r="D46">
        <f>+VLOOKUP(Table356[[#This Row],[Roll No.]],'IC-Raw'!$C$4:$F$162,2,FALSE)</f>
        <v>15</v>
      </c>
      <c r="E46">
        <f>+VLOOKUP(Table356[[#This Row],[Roll No.]],'IC-Raw'!$C$4:$F$162,3,FALSE)</f>
        <v>29</v>
      </c>
      <c r="F46">
        <f>+VLOOKUP(Table356[[#This Row],[Roll No.]],'IC-Raw'!$C$4:$F$162,4,FALSE)</f>
        <v>13.42</v>
      </c>
      <c r="H46">
        <f>_xlfn.RANK.EQ(Table356[[#This Row],[Total Weighted ABS Score]],Table356[Total Weighted ABS Score],0)</f>
        <v>43</v>
      </c>
      <c r="I46">
        <f>IFERROR( ROUND((Table356[[#This Row],[Quiz-1]]/$M$5)*$L$5 +(Table356[[#This Row],[Mid-Term]]/$M$7)*$L$7+(Table356[[#This Row],[Quiz 2]]/$M$6)*$L$6+(Table356[[#This Row],[End Term]]/$M$8)*$L$8,3), 0)</f>
        <v>0.40600000000000003</v>
      </c>
    </row>
    <row r="47" spans="1:17">
      <c r="A47">
        <v>9</v>
      </c>
      <c r="B47" t="s">
        <v>346</v>
      </c>
      <c r="C47" t="s">
        <v>17</v>
      </c>
      <c r="D47">
        <f>+VLOOKUP(Table356[[#This Row],[Roll No.]],'IC-Raw'!$C$4:$F$162,2,FALSE)</f>
        <v>17</v>
      </c>
      <c r="E47">
        <f>+VLOOKUP(Table356[[#This Row],[Roll No.]],'IC-Raw'!$C$4:$F$162,3,FALSE)</f>
        <v>30.5</v>
      </c>
      <c r="F47">
        <f>+VLOOKUP(Table356[[#This Row],[Roll No.]],'IC-Raw'!$C$4:$F$162,4,FALSE)</f>
        <v>8.25</v>
      </c>
      <c r="H47">
        <f>_xlfn.RANK.EQ(Table356[[#This Row],[Total Weighted ABS Score]],Table356[Total Weighted ABS Score],0)</f>
        <v>44</v>
      </c>
      <c r="I47">
        <f>IFERROR( ROUND((Table356[[#This Row],[Quiz-1]]/$M$5)*$L$5 +(Table356[[#This Row],[Mid-Term]]/$M$7)*$L$7+(Table356[[#This Row],[Quiz 2]]/$M$6)*$L$6+(Table356[[#This Row],[End Term]]/$M$8)*$L$8,3), 0)</f>
        <v>0.40500000000000003</v>
      </c>
    </row>
    <row r="48" spans="1:17">
      <c r="B48" t="s">
        <v>450</v>
      </c>
      <c r="C48" t="s">
        <v>229</v>
      </c>
      <c r="D48">
        <f>+VLOOKUP(Table356[[#This Row],[Roll No.]],'IC-Raw'!$C$4:$F$162,2,FALSE)</f>
        <v>18</v>
      </c>
      <c r="E48">
        <f>+VLOOKUP(Table356[[#This Row],[Roll No.]],'IC-Raw'!$C$4:$F$162,3,FALSE)</f>
        <v>24.5</v>
      </c>
      <c r="F48">
        <f>+VLOOKUP(Table356[[#This Row],[Roll No.]],'IC-Raw'!$C$4:$F$162,4,FALSE)</f>
        <v>17.63</v>
      </c>
      <c r="H48">
        <f>_xlfn.RANK.EQ(Table356[[#This Row],[Total Weighted ABS Score]],Table356[Total Weighted ABS Score],0)</f>
        <v>45</v>
      </c>
      <c r="I48">
        <f>IFERROR( ROUND((Table356[[#This Row],[Quiz-1]]/$M$5)*$L$5 +(Table356[[#This Row],[Mid-Term]]/$M$7)*$L$7+(Table356[[#This Row],[Quiz 2]]/$M$6)*$L$6+(Table356[[#This Row],[End Term]]/$M$8)*$L$8,3), 0)</f>
        <v>0.40400000000000003</v>
      </c>
    </row>
    <row r="49" spans="1:9">
      <c r="B49" t="s">
        <v>479</v>
      </c>
      <c r="C49" t="s">
        <v>297</v>
      </c>
      <c r="D49">
        <f>+VLOOKUP(Table356[[#This Row],[Roll No.]],'IC-Raw'!$C$4:$F$162,2,FALSE)</f>
        <v>17</v>
      </c>
      <c r="E49">
        <f>+VLOOKUP(Table356[[#This Row],[Roll No.]],'IC-Raw'!$C$4:$F$162,3,FALSE)</f>
        <v>26.25</v>
      </c>
      <c r="F49">
        <f>+VLOOKUP(Table356[[#This Row],[Roll No.]],'IC-Raw'!$C$4:$F$162,4,FALSE)</f>
        <v>15.53</v>
      </c>
      <c r="H49">
        <f>_xlfn.RANK.EQ(Table356[[#This Row],[Total Weighted ABS Score]],Table356[Total Weighted ABS Score],0)</f>
        <v>45</v>
      </c>
      <c r="I49">
        <f>IFERROR( ROUND((Table356[[#This Row],[Quiz-1]]/$M$5)*$L$5 +(Table356[[#This Row],[Mid-Term]]/$M$7)*$L$7+(Table356[[#This Row],[Quiz 2]]/$M$6)*$L$6+(Table356[[#This Row],[End Term]]/$M$8)*$L$8,3), 0)</f>
        <v>0.40400000000000003</v>
      </c>
    </row>
    <row r="50" spans="1:9">
      <c r="B50" t="s">
        <v>473</v>
      </c>
      <c r="C50" t="s">
        <v>283</v>
      </c>
      <c r="D50">
        <f>+VLOOKUP(Table356[[#This Row],[Roll No.]],'IC-Raw'!$C$4:$F$162,2,FALSE)</f>
        <v>16</v>
      </c>
      <c r="E50">
        <f>+VLOOKUP(Table356[[#This Row],[Roll No.]],'IC-Raw'!$C$4:$F$162,3,FALSE)</f>
        <v>26.25</v>
      </c>
      <c r="F50">
        <f>+VLOOKUP(Table356[[#This Row],[Roll No.]],'IC-Raw'!$C$4:$F$162,4,FALSE)</f>
        <v>16.05</v>
      </c>
      <c r="H50">
        <f>_xlfn.RANK.EQ(Table356[[#This Row],[Total Weighted ABS Score]],Table356[Total Weighted ABS Score],0)</f>
        <v>47</v>
      </c>
      <c r="I50">
        <f>IFERROR( ROUND((Table356[[#This Row],[Quiz-1]]/$M$5)*$L$5 +(Table356[[#This Row],[Mid-Term]]/$M$7)*$L$7+(Table356[[#This Row],[Quiz 2]]/$M$6)*$L$6+(Table356[[#This Row],[End Term]]/$M$8)*$L$8,3), 0)</f>
        <v>0.40100000000000002</v>
      </c>
    </row>
    <row r="51" spans="1:9">
      <c r="B51" t="s">
        <v>512</v>
      </c>
      <c r="C51" t="s">
        <v>318</v>
      </c>
      <c r="D51">
        <f>+VLOOKUP(Table356[[#This Row],[Roll No.]],'IC-Raw'!$C$4:$F$162,2,FALSE)</f>
        <v>16</v>
      </c>
      <c r="E51">
        <f>+VLOOKUP(Table356[[#This Row],[Roll No.]],'IC-Raw'!$C$4:$F$162,3,FALSE)</f>
        <v>27.5</v>
      </c>
      <c r="F51">
        <f>+VLOOKUP(Table356[[#This Row],[Roll No.]],'IC-Raw'!$C$4:$F$162,4,FALSE)</f>
        <v>13.5</v>
      </c>
      <c r="H51">
        <f>_xlfn.RANK.EQ(Table356[[#This Row],[Total Weighted ABS Score]],Table356[Total Weighted ABS Score],0)</f>
        <v>48</v>
      </c>
      <c r="I51">
        <f>IFERROR( ROUND((Table356[[#This Row],[Quiz-1]]/$M$5)*$L$5 +(Table356[[#This Row],[Mid-Term]]/$M$7)*$L$7+(Table356[[#This Row],[Quiz 2]]/$M$6)*$L$6+(Table356[[#This Row],[End Term]]/$M$8)*$L$8,3), 0)</f>
        <v>0.39900000000000002</v>
      </c>
    </row>
    <row r="52" spans="1:9">
      <c r="B52" t="s">
        <v>506</v>
      </c>
      <c r="C52" t="s">
        <v>212</v>
      </c>
      <c r="D52">
        <f>+VLOOKUP(Table356[[#This Row],[Roll No.]],'IC-Raw'!$C$4:$F$162,2,FALSE)</f>
        <v>18</v>
      </c>
      <c r="E52">
        <f>+VLOOKUP(Table356[[#This Row],[Roll No.]],'IC-Raw'!$C$4:$F$162,3,FALSE)</f>
        <v>24</v>
      </c>
      <c r="F52">
        <f>+VLOOKUP(Table356[[#This Row],[Roll No.]],'IC-Raw'!$C$4:$F$162,4,FALSE)</f>
        <v>17</v>
      </c>
      <c r="H52">
        <f>_xlfn.RANK.EQ(Table356[[#This Row],[Total Weighted ABS Score]],Table356[Total Weighted ABS Score],0)</f>
        <v>49</v>
      </c>
      <c r="I52">
        <f>IFERROR( ROUND((Table356[[#This Row],[Quiz-1]]/$M$5)*$L$5 +(Table356[[#This Row],[Mid-Term]]/$M$7)*$L$7+(Table356[[#This Row],[Quiz 2]]/$M$6)*$L$6+(Table356[[#This Row],[End Term]]/$M$8)*$L$8,3), 0)</f>
        <v>0.39700000000000002</v>
      </c>
    </row>
    <row r="53" spans="1:9">
      <c r="A53">
        <v>58</v>
      </c>
      <c r="B53" t="s">
        <v>395</v>
      </c>
      <c r="C53" t="s">
        <v>115</v>
      </c>
      <c r="D53">
        <f>+VLOOKUP(Table356[[#This Row],[Roll No.]],'IC-Raw'!$C$4:$F$162,2,FALSE)</f>
        <v>15</v>
      </c>
      <c r="E53">
        <f>+VLOOKUP(Table356[[#This Row],[Roll No.]],'IC-Raw'!$C$4:$F$162,3,FALSE)</f>
        <v>28.5</v>
      </c>
      <c r="F53">
        <f>+VLOOKUP(Table356[[#This Row],[Roll No.]],'IC-Raw'!$C$4:$F$162,4,FALSE)</f>
        <v>12.11</v>
      </c>
      <c r="H53">
        <f>_xlfn.RANK.EQ(Table356[[#This Row],[Total Weighted ABS Score]],Table356[Total Weighted ABS Score],0)</f>
        <v>50</v>
      </c>
      <c r="I53">
        <f>IFERROR( ROUND((Table356[[#This Row],[Quiz-1]]/$M$5)*$L$5 +(Table356[[#This Row],[Mid-Term]]/$M$7)*$L$7+(Table356[[#This Row],[Quiz 2]]/$M$6)*$L$6+(Table356[[#This Row],[End Term]]/$M$8)*$L$8,3), 0)</f>
        <v>0.39500000000000002</v>
      </c>
    </row>
    <row r="54" spans="1:9">
      <c r="A54">
        <v>65</v>
      </c>
      <c r="B54" t="s">
        <v>404</v>
      </c>
      <c r="C54" t="s">
        <v>129</v>
      </c>
      <c r="D54">
        <f>+VLOOKUP(Table356[[#This Row],[Roll No.]],'IC-Raw'!$C$4:$F$162,2,FALSE)</f>
        <v>17</v>
      </c>
      <c r="E54">
        <f>+VLOOKUP(Table356[[#This Row],[Roll No.]],'IC-Raw'!$C$4:$F$162,3,FALSE)</f>
        <v>28.25</v>
      </c>
      <c r="F54">
        <f>+VLOOKUP(Table356[[#This Row],[Roll No.]],'IC-Raw'!$C$4:$F$162,4,FALSE)</f>
        <v>10.26</v>
      </c>
      <c r="H54">
        <f>_xlfn.RANK.EQ(Table356[[#This Row],[Total Weighted ABS Score]],Table356[Total Weighted ABS Score],0)</f>
        <v>50</v>
      </c>
      <c r="I54">
        <f>IFERROR( ROUND((Table356[[#This Row],[Quiz-1]]/$M$5)*$L$5 +(Table356[[#This Row],[Mid-Term]]/$M$7)*$L$7+(Table356[[#This Row],[Quiz 2]]/$M$6)*$L$6+(Table356[[#This Row],[End Term]]/$M$8)*$L$8,3), 0)</f>
        <v>0.39500000000000002</v>
      </c>
    </row>
    <row r="55" spans="1:9">
      <c r="A55">
        <v>70</v>
      </c>
      <c r="B55" t="s">
        <v>409</v>
      </c>
      <c r="C55" t="s">
        <v>139</v>
      </c>
      <c r="D55">
        <f>+VLOOKUP(Table356[[#This Row],[Roll No.]],'IC-Raw'!$C$4:$F$162,2,FALSE)</f>
        <v>18</v>
      </c>
      <c r="E55">
        <f>+VLOOKUP(Table356[[#This Row],[Roll No.]],'IC-Raw'!$C$4:$F$162,3,FALSE)</f>
        <v>25</v>
      </c>
      <c r="F55">
        <f>+VLOOKUP(Table356[[#This Row],[Roll No.]],'IC-Raw'!$C$4:$F$162,4,FALSE)</f>
        <v>14.74</v>
      </c>
      <c r="H55">
        <f>_xlfn.RANK.EQ(Table356[[#This Row],[Total Weighted ABS Score]],Table356[Total Weighted ABS Score],0)</f>
        <v>52</v>
      </c>
      <c r="I55">
        <f>IFERROR( ROUND((Table356[[#This Row],[Quiz-1]]/$M$5)*$L$5 +(Table356[[#This Row],[Mid-Term]]/$M$7)*$L$7+(Table356[[#This Row],[Quiz 2]]/$M$6)*$L$6+(Table356[[#This Row],[End Term]]/$M$8)*$L$8,3), 0)</f>
        <v>0.39400000000000002</v>
      </c>
    </row>
    <row r="56" spans="1:9">
      <c r="A56">
        <v>74</v>
      </c>
      <c r="B56" t="s">
        <v>413</v>
      </c>
      <c r="C56" t="s">
        <v>147</v>
      </c>
      <c r="D56">
        <f>+VLOOKUP(Table356[[#This Row],[Roll No.]],'IC-Raw'!$C$4:$F$162,2,FALSE)</f>
        <v>18</v>
      </c>
      <c r="E56">
        <f>+VLOOKUP(Table356[[#This Row],[Roll No.]],'IC-Raw'!$C$4:$F$162,3,FALSE)</f>
        <v>24.5</v>
      </c>
      <c r="F56">
        <f>+VLOOKUP(Table356[[#This Row],[Roll No.]],'IC-Raw'!$C$4:$F$162,4,FALSE)</f>
        <v>15.53</v>
      </c>
      <c r="H56">
        <f>_xlfn.RANK.EQ(Table356[[#This Row],[Total Weighted ABS Score]],Table356[Total Weighted ABS Score],0)</f>
        <v>52</v>
      </c>
      <c r="I56">
        <f>IFERROR( ROUND((Table356[[#This Row],[Quiz-1]]/$M$5)*$L$5 +(Table356[[#This Row],[Mid-Term]]/$M$7)*$L$7+(Table356[[#This Row],[Quiz 2]]/$M$6)*$L$6+(Table356[[#This Row],[End Term]]/$M$8)*$L$8,3), 0)</f>
        <v>0.39400000000000002</v>
      </c>
    </row>
    <row r="57" spans="1:9">
      <c r="A57">
        <v>47</v>
      </c>
      <c r="B57" t="s">
        <v>384</v>
      </c>
      <c r="C57" t="s">
        <v>93</v>
      </c>
      <c r="D57">
        <f>+VLOOKUP(Table356[[#This Row],[Roll No.]],'IC-Raw'!$C$4:$F$162,2,FALSE)</f>
        <v>18</v>
      </c>
      <c r="E57">
        <f>+VLOOKUP(Table356[[#This Row],[Roll No.]],'IC-Raw'!$C$4:$F$162,3,FALSE)</f>
        <v>27.5</v>
      </c>
      <c r="F57">
        <f>+VLOOKUP(Table356[[#This Row],[Roll No.]],'IC-Raw'!$C$4:$F$162,4,FALSE)</f>
        <v>10</v>
      </c>
      <c r="H57">
        <f>_xlfn.RANK.EQ(Table356[[#This Row],[Total Weighted ABS Score]],Table356[Total Weighted ABS Score],0)</f>
        <v>54</v>
      </c>
      <c r="I57">
        <f>IFERROR( ROUND((Table356[[#This Row],[Quiz-1]]/$M$5)*$L$5 +(Table356[[#This Row],[Mid-Term]]/$M$7)*$L$7+(Table356[[#This Row],[Quiz 2]]/$M$6)*$L$6+(Table356[[#This Row],[End Term]]/$M$8)*$L$8,3), 0)</f>
        <v>0.39300000000000002</v>
      </c>
    </row>
    <row r="58" spans="1:9">
      <c r="B58" t="s">
        <v>463</v>
      </c>
      <c r="C58" t="s">
        <v>257</v>
      </c>
      <c r="D58">
        <f>+VLOOKUP(Table356[[#This Row],[Roll No.]],'IC-Raw'!$C$4:$F$162,2,FALSE)</f>
        <v>18</v>
      </c>
      <c r="E58">
        <f>+VLOOKUP(Table356[[#This Row],[Roll No.]],'IC-Raw'!$C$4:$F$162,3,FALSE)</f>
        <v>24.75</v>
      </c>
      <c r="F58">
        <f>+VLOOKUP(Table356[[#This Row],[Roll No.]],'IC-Raw'!$C$4:$F$162,4,FALSE)</f>
        <v>14.25</v>
      </c>
      <c r="H58">
        <f>_xlfn.RANK.EQ(Table356[[#This Row],[Total Weighted ABS Score]],Table356[Total Weighted ABS Score],0)</f>
        <v>55</v>
      </c>
      <c r="I58">
        <f>IFERROR( ROUND((Table356[[#This Row],[Quiz-1]]/$M$5)*$L$5 +(Table356[[#This Row],[Mid-Term]]/$M$7)*$L$7+(Table356[[#This Row],[Quiz 2]]/$M$6)*$L$6+(Table356[[#This Row],[End Term]]/$M$8)*$L$8,3), 0)</f>
        <v>0.39</v>
      </c>
    </row>
    <row r="59" spans="1:9">
      <c r="A59">
        <v>31</v>
      </c>
      <c r="B59" t="s">
        <v>368</v>
      </c>
      <c r="C59" t="s">
        <v>61</v>
      </c>
      <c r="D59">
        <f>+VLOOKUP(Table356[[#This Row],[Roll No.]],'IC-Raw'!$C$4:$F$162,2,FALSE)</f>
        <v>18</v>
      </c>
      <c r="E59">
        <f>+VLOOKUP(Table356[[#This Row],[Roll No.]],'IC-Raw'!$C$4:$F$162,3,FALSE)</f>
        <v>24.75</v>
      </c>
      <c r="F59">
        <f>+VLOOKUP(Table356[[#This Row],[Roll No.]],'IC-Raw'!$C$4:$F$162,4,FALSE)</f>
        <v>14</v>
      </c>
      <c r="H59">
        <f>_xlfn.RANK.EQ(Table356[[#This Row],[Total Weighted ABS Score]],Table356[Total Weighted ABS Score],0)</f>
        <v>56</v>
      </c>
      <c r="I59">
        <f>IFERROR( ROUND((Table356[[#This Row],[Quiz-1]]/$M$5)*$L$5 +(Table356[[#This Row],[Mid-Term]]/$M$7)*$L$7+(Table356[[#This Row],[Quiz 2]]/$M$6)*$L$6+(Table356[[#This Row],[End Term]]/$M$8)*$L$8,3), 0)</f>
        <v>0.38800000000000001</v>
      </c>
    </row>
    <row r="60" spans="1:9">
      <c r="B60" t="s">
        <v>511</v>
      </c>
      <c r="C60" t="s">
        <v>301</v>
      </c>
      <c r="D60">
        <f>+VLOOKUP(Table356[[#This Row],[Roll No.]],'IC-Raw'!$C$4:$F$162,2,FALSE)</f>
        <v>15</v>
      </c>
      <c r="E60">
        <f>+VLOOKUP(Table356[[#This Row],[Roll No.]],'IC-Raw'!$C$4:$F$162,3,FALSE)</f>
        <v>26.5</v>
      </c>
      <c r="F60">
        <f>+VLOOKUP(Table356[[#This Row],[Roll No.]],'IC-Raw'!$C$4:$F$162,4,FALSE)</f>
        <v>14.25</v>
      </c>
      <c r="H60">
        <f>_xlfn.RANK.EQ(Table356[[#This Row],[Total Weighted ABS Score]],Table356[Total Weighted ABS Score],0)</f>
        <v>56</v>
      </c>
      <c r="I60">
        <f>IFERROR( ROUND((Table356[[#This Row],[Quiz-1]]/$M$5)*$L$5 +(Table356[[#This Row],[Mid-Term]]/$M$7)*$L$7+(Table356[[#This Row],[Quiz 2]]/$M$6)*$L$6+(Table356[[#This Row],[End Term]]/$M$8)*$L$8,3), 0)</f>
        <v>0.38800000000000001</v>
      </c>
    </row>
    <row r="61" spans="1:9">
      <c r="B61" t="s">
        <v>448</v>
      </c>
      <c r="C61" t="s">
        <v>225</v>
      </c>
      <c r="D61">
        <f>+VLOOKUP(Table356[[#This Row],[Roll No.]],'IC-Raw'!$C$4:$F$162,2,FALSE)</f>
        <v>18</v>
      </c>
      <c r="E61">
        <f>+VLOOKUP(Table356[[#This Row],[Roll No.]],'IC-Raw'!$C$4:$F$162,3,FALSE)</f>
        <v>23.25</v>
      </c>
      <c r="F61">
        <f>+VLOOKUP(Table356[[#This Row],[Roll No.]],'IC-Raw'!$C$4:$F$162,4,FALSE)</f>
        <v>16.05</v>
      </c>
      <c r="H61">
        <f>_xlfn.RANK.EQ(Table356[[#This Row],[Total Weighted ABS Score]],Table356[Total Weighted ABS Score],0)</f>
        <v>58</v>
      </c>
      <c r="I61">
        <f>IFERROR( ROUND((Table356[[#This Row],[Quiz-1]]/$M$5)*$L$5 +(Table356[[#This Row],[Mid-Term]]/$M$7)*$L$7+(Table356[[#This Row],[Quiz 2]]/$M$6)*$L$6+(Table356[[#This Row],[End Term]]/$M$8)*$L$8,3), 0)</f>
        <v>0.38500000000000001</v>
      </c>
    </row>
    <row r="62" spans="1:9">
      <c r="B62" t="s">
        <v>445</v>
      </c>
      <c r="C62" t="s">
        <v>217</v>
      </c>
      <c r="D62">
        <f>+VLOOKUP(Table356[[#This Row],[Roll No.]],'IC-Raw'!$C$4:$F$162,2,FALSE)</f>
        <v>16</v>
      </c>
      <c r="E62">
        <f>+VLOOKUP(Table356[[#This Row],[Roll No.]],'IC-Raw'!$C$4:$F$162,3,FALSE)</f>
        <v>24.5</v>
      </c>
      <c r="F62">
        <f>+VLOOKUP(Table356[[#This Row],[Roll No.]],'IC-Raw'!$C$4:$F$162,4,FALSE)</f>
        <v>15.75</v>
      </c>
      <c r="H62">
        <f>_xlfn.RANK.EQ(Table356[[#This Row],[Total Weighted ABS Score]],Table356[Total Weighted ABS Score],0)</f>
        <v>59</v>
      </c>
      <c r="I62">
        <f>IFERROR( ROUND((Table356[[#This Row],[Quiz-1]]/$M$5)*$L$5 +(Table356[[#This Row],[Mid-Term]]/$M$7)*$L$7+(Table356[[#This Row],[Quiz 2]]/$M$6)*$L$6+(Table356[[#This Row],[End Term]]/$M$8)*$L$8,3), 0)</f>
        <v>0.38400000000000001</v>
      </c>
    </row>
    <row r="63" spans="1:9">
      <c r="A63">
        <v>16</v>
      </c>
      <c r="B63" t="s">
        <v>353</v>
      </c>
      <c r="C63" t="s">
        <v>31</v>
      </c>
      <c r="D63">
        <f>+VLOOKUP(Table356[[#This Row],[Roll No.]],'IC-Raw'!$C$4:$F$162,2,FALSE)</f>
        <v>18</v>
      </c>
      <c r="E63">
        <f>+VLOOKUP(Table356[[#This Row],[Roll No.]],'IC-Raw'!$C$4:$F$162,3,FALSE)</f>
        <v>24</v>
      </c>
      <c r="F63">
        <f>+VLOOKUP(Table356[[#This Row],[Roll No.]],'IC-Raw'!$C$4:$F$162,4,FALSE)</f>
        <v>14.21</v>
      </c>
      <c r="H63">
        <f>_xlfn.RANK.EQ(Table356[[#This Row],[Total Weighted ABS Score]],Table356[Total Weighted ABS Score],0)</f>
        <v>60</v>
      </c>
      <c r="I63">
        <f>IFERROR( ROUND((Table356[[#This Row],[Quiz-1]]/$M$5)*$L$5 +(Table356[[#This Row],[Mid-Term]]/$M$7)*$L$7+(Table356[[#This Row],[Quiz 2]]/$M$6)*$L$6+(Table356[[#This Row],[End Term]]/$M$8)*$L$8,3), 0)</f>
        <v>0.38300000000000001</v>
      </c>
    </row>
    <row r="64" spans="1:9">
      <c r="A64">
        <v>37</v>
      </c>
      <c r="B64" t="s">
        <v>374</v>
      </c>
      <c r="C64" t="s">
        <v>73</v>
      </c>
      <c r="D64">
        <f>+VLOOKUP(Table356[[#This Row],[Roll No.]],'IC-Raw'!$C$4:$F$162,2,FALSE)</f>
        <v>14</v>
      </c>
      <c r="E64">
        <f>+VLOOKUP(Table356[[#This Row],[Roll No.]],'IC-Raw'!$C$4:$F$162,3,FALSE)</f>
        <v>27.75</v>
      </c>
      <c r="F64">
        <f>+VLOOKUP(Table356[[#This Row],[Roll No.]],'IC-Raw'!$C$4:$F$162,4,FALSE)</f>
        <v>11.5</v>
      </c>
      <c r="H64">
        <f>_xlfn.RANK.EQ(Table356[[#This Row],[Total Weighted ABS Score]],Table356[Total Weighted ABS Score],0)</f>
        <v>61</v>
      </c>
      <c r="I64">
        <f>IFERROR( ROUND((Table356[[#This Row],[Quiz-1]]/$M$5)*$L$5 +(Table356[[#This Row],[Mid-Term]]/$M$7)*$L$7+(Table356[[#This Row],[Quiz 2]]/$M$6)*$L$6+(Table356[[#This Row],[End Term]]/$M$8)*$L$8,3), 0)</f>
        <v>0.38</v>
      </c>
    </row>
    <row r="65" spans="1:9">
      <c r="A65">
        <v>8</v>
      </c>
      <c r="B65" t="s">
        <v>345</v>
      </c>
      <c r="C65" t="s">
        <v>15</v>
      </c>
      <c r="D65">
        <f>+VLOOKUP(Table356[[#This Row],[Roll No.]],'IC-Raw'!$C$4:$F$162,2,FALSE)</f>
        <v>14</v>
      </c>
      <c r="E65">
        <f>+VLOOKUP(Table356[[#This Row],[Roll No.]],'IC-Raw'!$C$4:$F$162,3,FALSE)</f>
        <v>24.25</v>
      </c>
      <c r="F65">
        <f>+VLOOKUP(Table356[[#This Row],[Roll No.]],'IC-Raw'!$C$4:$F$162,4,FALSE)</f>
        <v>17.5</v>
      </c>
      <c r="H65">
        <f>_xlfn.RANK.EQ(Table356[[#This Row],[Total Weighted ABS Score]],Table356[Total Weighted ABS Score],0)</f>
        <v>62</v>
      </c>
      <c r="I65">
        <f>IFERROR( ROUND((Table356[[#This Row],[Quiz-1]]/$M$5)*$L$5 +(Table356[[#This Row],[Mid-Term]]/$M$7)*$L$7+(Table356[[#This Row],[Quiz 2]]/$M$6)*$L$6+(Table356[[#This Row],[End Term]]/$M$8)*$L$8,3), 0)</f>
        <v>0.379</v>
      </c>
    </row>
    <row r="66" spans="1:9">
      <c r="B66" t="s">
        <v>489</v>
      </c>
      <c r="C66" t="s">
        <v>320</v>
      </c>
      <c r="D66">
        <f>+VLOOKUP(Table356[[#This Row],[Roll No.]],'IC-Raw'!$C$4:$F$162,2,FALSE)</f>
        <v>11</v>
      </c>
      <c r="E66">
        <f>+VLOOKUP(Table356[[#This Row],[Roll No.]],'IC-Raw'!$C$4:$F$162,3,FALSE)</f>
        <v>29.5</v>
      </c>
      <c r="F66">
        <f>+VLOOKUP(Table356[[#This Row],[Roll No.]],'IC-Raw'!$C$4:$F$162,4,FALSE)</f>
        <v>11.5</v>
      </c>
      <c r="H66">
        <f>_xlfn.RANK.EQ(Table356[[#This Row],[Total Weighted ABS Score]],Table356[Total Weighted ABS Score],0)</f>
        <v>62</v>
      </c>
      <c r="I66">
        <f>IFERROR( ROUND((Table356[[#This Row],[Quiz-1]]/$M$5)*$L$5 +(Table356[[#This Row],[Mid-Term]]/$M$7)*$L$7+(Table356[[#This Row],[Quiz 2]]/$M$6)*$L$6+(Table356[[#This Row],[End Term]]/$M$8)*$L$8,3), 0)</f>
        <v>0.379</v>
      </c>
    </row>
    <row r="67" spans="1:9">
      <c r="B67" t="s">
        <v>499</v>
      </c>
      <c r="C67" t="s">
        <v>307</v>
      </c>
      <c r="D67">
        <f>+VLOOKUP(Table356[[#This Row],[Roll No.]],'IC-Raw'!$C$4:$F$162,2,FALSE)</f>
        <v>15</v>
      </c>
      <c r="E67">
        <f>+VLOOKUP(Table356[[#This Row],[Roll No.]],'IC-Raw'!$C$4:$F$162,3,FALSE)</f>
        <v>26.5</v>
      </c>
      <c r="F67">
        <f>+VLOOKUP(Table356[[#This Row],[Roll No.]],'IC-Raw'!$C$4:$F$162,4,FALSE)</f>
        <v>12.37</v>
      </c>
      <c r="H67">
        <f>_xlfn.RANK.EQ(Table356[[#This Row],[Total Weighted ABS Score]],Table356[Total Weighted ABS Score],0)</f>
        <v>62</v>
      </c>
      <c r="I67">
        <f>IFERROR( ROUND((Table356[[#This Row],[Quiz-1]]/$M$5)*$L$5 +(Table356[[#This Row],[Mid-Term]]/$M$7)*$L$7+(Table356[[#This Row],[Quiz 2]]/$M$6)*$L$6+(Table356[[#This Row],[End Term]]/$M$8)*$L$8,3), 0)</f>
        <v>0.379</v>
      </c>
    </row>
    <row r="68" spans="1:9">
      <c r="B68" t="s">
        <v>452</v>
      </c>
      <c r="C68" t="s">
        <v>233</v>
      </c>
      <c r="D68">
        <f>+VLOOKUP(Table356[[#This Row],[Roll No.]],'IC-Raw'!$C$4:$F$162,2,FALSE)</f>
        <v>18</v>
      </c>
      <c r="E68">
        <f>+VLOOKUP(Table356[[#This Row],[Roll No.]],'IC-Raw'!$C$4:$F$162,3,FALSE)</f>
        <v>24</v>
      </c>
      <c r="F68">
        <f>+VLOOKUP(Table356[[#This Row],[Roll No.]],'IC-Raw'!$C$4:$F$162,4,FALSE)</f>
        <v>13.5</v>
      </c>
      <c r="H68">
        <f>_xlfn.RANK.EQ(Table356[[#This Row],[Total Weighted ABS Score]],Table356[Total Weighted ABS Score],0)</f>
        <v>62</v>
      </c>
      <c r="I68">
        <f>IFERROR( ROUND((Table356[[#This Row],[Quiz-1]]/$M$5)*$L$5 +(Table356[[#This Row],[Mid-Term]]/$M$7)*$L$7+(Table356[[#This Row],[Quiz 2]]/$M$6)*$L$6+(Table356[[#This Row],[End Term]]/$M$8)*$L$8,3), 0)</f>
        <v>0.379</v>
      </c>
    </row>
    <row r="69" spans="1:9">
      <c r="A69">
        <v>57</v>
      </c>
      <c r="B69" t="s">
        <v>394</v>
      </c>
      <c r="C69" t="s">
        <v>113</v>
      </c>
      <c r="D69">
        <f>+VLOOKUP(Table356[[#This Row],[Roll No.]],'IC-Raw'!$C$4:$F$162,2,FALSE)</f>
        <v>16.5</v>
      </c>
      <c r="E69">
        <f>+VLOOKUP(Table356[[#This Row],[Roll No.]],'IC-Raw'!$C$4:$F$162,3,FALSE)</f>
        <v>25</v>
      </c>
      <c r="F69">
        <f>+VLOOKUP(Table356[[#This Row],[Roll No.]],'IC-Raw'!$C$4:$F$162,4,FALSE)</f>
        <v>12.89</v>
      </c>
      <c r="H69">
        <f>_xlfn.RANK.EQ(Table356[[#This Row],[Total Weighted ABS Score]],Table356[Total Weighted ABS Score],0)</f>
        <v>66</v>
      </c>
      <c r="I69">
        <f>IFERROR( ROUND((Table356[[#This Row],[Quiz-1]]/$M$5)*$L$5 +(Table356[[#This Row],[Mid-Term]]/$M$7)*$L$7+(Table356[[#This Row],[Quiz 2]]/$M$6)*$L$6+(Table356[[#This Row],[End Term]]/$M$8)*$L$8,3), 0)</f>
        <v>0.377</v>
      </c>
    </row>
    <row r="70" spans="1:9">
      <c r="B70" t="s">
        <v>497</v>
      </c>
      <c r="C70" t="s">
        <v>219</v>
      </c>
      <c r="D70">
        <f>+VLOOKUP(Table356[[#This Row],[Roll No.]],'IC-Raw'!$C$4:$F$162,2,FALSE)</f>
        <v>15</v>
      </c>
      <c r="E70">
        <f>+VLOOKUP(Table356[[#This Row],[Roll No.]],'IC-Raw'!$C$4:$F$162,3,FALSE)</f>
        <v>27</v>
      </c>
      <c r="F70">
        <f>+VLOOKUP(Table356[[#This Row],[Roll No.]],'IC-Raw'!$C$4:$F$162,4,FALSE)</f>
        <v>11.05</v>
      </c>
      <c r="H70">
        <f>_xlfn.RANK.EQ(Table356[[#This Row],[Total Weighted ABS Score]],Table356[Total Weighted ABS Score],0)</f>
        <v>66</v>
      </c>
      <c r="I70">
        <f>IFERROR( ROUND((Table356[[#This Row],[Quiz-1]]/$M$5)*$L$5 +(Table356[[#This Row],[Mid-Term]]/$M$7)*$L$7+(Table356[[#This Row],[Quiz 2]]/$M$6)*$L$6+(Table356[[#This Row],[End Term]]/$M$8)*$L$8,3), 0)</f>
        <v>0.377</v>
      </c>
    </row>
    <row r="71" spans="1:9">
      <c r="A71">
        <v>5</v>
      </c>
      <c r="B71" t="s">
        <v>342</v>
      </c>
      <c r="C71" t="s">
        <v>9</v>
      </c>
      <c r="D71">
        <f>+VLOOKUP(Table356[[#This Row],[Roll No.]],'IC-Raw'!$C$4:$F$162,2,FALSE)</f>
        <v>18</v>
      </c>
      <c r="E71">
        <f>+VLOOKUP(Table356[[#This Row],[Roll No.]],'IC-Raw'!$C$4:$F$162,3,FALSE)</f>
        <v>24</v>
      </c>
      <c r="F71">
        <f>+VLOOKUP(Table356[[#This Row],[Roll No.]],'IC-Raw'!$C$4:$F$162,4,FALSE)</f>
        <v>12.37</v>
      </c>
      <c r="H71">
        <f>_xlfn.RANK.EQ(Table356[[#This Row],[Total Weighted ABS Score]],Table356[Total Weighted ABS Score],0)</f>
        <v>68</v>
      </c>
      <c r="I71">
        <f>IFERROR( ROUND((Table356[[#This Row],[Quiz-1]]/$M$5)*$L$5 +(Table356[[#This Row],[Mid-Term]]/$M$7)*$L$7+(Table356[[#This Row],[Quiz 2]]/$M$6)*$L$6+(Table356[[#This Row],[End Term]]/$M$8)*$L$8,3), 0)</f>
        <v>0.374</v>
      </c>
    </row>
    <row r="72" spans="1:9">
      <c r="A72">
        <v>43</v>
      </c>
      <c r="B72" t="s">
        <v>380</v>
      </c>
      <c r="C72" t="s">
        <v>85</v>
      </c>
      <c r="D72">
        <f>+VLOOKUP(Table356[[#This Row],[Roll No.]],'IC-Raw'!$C$4:$F$162,2,FALSE)</f>
        <v>16.5</v>
      </c>
      <c r="E72">
        <f>+VLOOKUP(Table356[[#This Row],[Roll No.]],'IC-Raw'!$C$4:$F$162,3,FALSE)</f>
        <v>25</v>
      </c>
      <c r="F72">
        <f>+VLOOKUP(Table356[[#This Row],[Roll No.]],'IC-Raw'!$C$4:$F$162,4,FALSE)</f>
        <v>12.37</v>
      </c>
      <c r="H72">
        <f>_xlfn.RANK.EQ(Table356[[#This Row],[Total Weighted ABS Score]],Table356[Total Weighted ABS Score],0)</f>
        <v>68</v>
      </c>
      <c r="I72">
        <f>IFERROR( ROUND((Table356[[#This Row],[Quiz-1]]/$M$5)*$L$5 +(Table356[[#This Row],[Mid-Term]]/$M$7)*$L$7+(Table356[[#This Row],[Quiz 2]]/$M$6)*$L$6+(Table356[[#This Row],[End Term]]/$M$8)*$L$8,3), 0)</f>
        <v>0.374</v>
      </c>
    </row>
    <row r="73" spans="1:9">
      <c r="B73" t="s">
        <v>435</v>
      </c>
      <c r="C73" t="s">
        <v>196</v>
      </c>
      <c r="D73">
        <f>+VLOOKUP(Table356[[#This Row],[Roll No.]],'IC-Raw'!$C$4:$F$162,2,FALSE)</f>
        <v>18</v>
      </c>
      <c r="E73">
        <f>+VLOOKUP(Table356[[#This Row],[Roll No.]],'IC-Raw'!$C$4:$F$162,3,FALSE)</f>
        <v>26</v>
      </c>
      <c r="F73">
        <f>+VLOOKUP(Table356[[#This Row],[Roll No.]],'IC-Raw'!$C$4:$F$162,4,FALSE)</f>
        <v>8.68</v>
      </c>
      <c r="H73">
        <f>_xlfn.RANK.EQ(Table356[[#This Row],[Total Weighted ABS Score]],Table356[Total Weighted ABS Score],0)</f>
        <v>70</v>
      </c>
      <c r="I73">
        <f>IFERROR( ROUND((Table356[[#This Row],[Quiz-1]]/$M$5)*$L$5 +(Table356[[#This Row],[Mid-Term]]/$M$7)*$L$7+(Table356[[#This Row],[Quiz 2]]/$M$6)*$L$6+(Table356[[#This Row],[End Term]]/$M$8)*$L$8,3), 0)</f>
        <v>0.373</v>
      </c>
    </row>
    <row r="74" spans="1:9">
      <c r="A74">
        <v>39</v>
      </c>
      <c r="B74" t="s">
        <v>376</v>
      </c>
      <c r="C74" t="s">
        <v>77</v>
      </c>
      <c r="D74">
        <f>+VLOOKUP(Table356[[#This Row],[Roll No.]],'IC-Raw'!$C$4:$F$162,2,FALSE)</f>
        <v>16</v>
      </c>
      <c r="E74">
        <f>+VLOOKUP(Table356[[#This Row],[Roll No.]],'IC-Raw'!$C$4:$F$162,3,FALSE)</f>
        <v>24.75</v>
      </c>
      <c r="F74">
        <f>+VLOOKUP(Table356[[#This Row],[Roll No.]],'IC-Raw'!$C$4:$F$162,4,FALSE)</f>
        <v>13</v>
      </c>
      <c r="H74">
        <f>_xlfn.RANK.EQ(Table356[[#This Row],[Total Weighted ABS Score]],Table356[Total Weighted ABS Score],0)</f>
        <v>71</v>
      </c>
      <c r="I74">
        <f>IFERROR( ROUND((Table356[[#This Row],[Quiz-1]]/$M$5)*$L$5 +(Table356[[#This Row],[Mid-Term]]/$M$7)*$L$7+(Table356[[#This Row],[Quiz 2]]/$M$6)*$L$6+(Table356[[#This Row],[End Term]]/$M$8)*$L$8,3), 0)</f>
        <v>0.372</v>
      </c>
    </row>
    <row r="75" spans="1:9">
      <c r="B75" t="s">
        <v>491</v>
      </c>
      <c r="C75" t="s">
        <v>324</v>
      </c>
      <c r="D75">
        <f>+VLOOKUP(Table356[[#This Row],[Roll No.]],'IC-Raw'!$C$4:$F$162,2,FALSE)</f>
        <v>16.5</v>
      </c>
      <c r="E75">
        <f>+VLOOKUP(Table356[[#This Row],[Roll No.]],'IC-Raw'!$C$4:$F$162,3,FALSE)</f>
        <v>23</v>
      </c>
      <c r="F75">
        <f>+VLOOKUP(Table356[[#This Row],[Roll No.]],'IC-Raw'!$C$4:$F$162,4,FALSE)</f>
        <v>15.5</v>
      </c>
      <c r="H75">
        <f>_xlfn.RANK.EQ(Table356[[#This Row],[Total Weighted ABS Score]],Table356[Total Weighted ABS Score],0)</f>
        <v>71</v>
      </c>
      <c r="I75">
        <f>IFERROR( ROUND((Table356[[#This Row],[Quiz-1]]/$M$5)*$L$5 +(Table356[[#This Row],[Mid-Term]]/$M$7)*$L$7+(Table356[[#This Row],[Quiz 2]]/$M$6)*$L$6+(Table356[[#This Row],[End Term]]/$M$8)*$L$8,3), 0)</f>
        <v>0.372</v>
      </c>
    </row>
    <row r="76" spans="1:9">
      <c r="A76">
        <v>11</v>
      </c>
      <c r="B76" t="s">
        <v>348</v>
      </c>
      <c r="C76" t="s">
        <v>21</v>
      </c>
      <c r="D76">
        <f>+VLOOKUP(Table356[[#This Row],[Roll No.]],'IC-Raw'!$C$4:$F$162,2,FALSE)</f>
        <v>18</v>
      </c>
      <c r="E76">
        <f>+VLOOKUP(Table356[[#This Row],[Roll No.]],'IC-Raw'!$C$4:$F$162,3,FALSE)</f>
        <v>23.5</v>
      </c>
      <c r="F76">
        <f>+VLOOKUP(Table356[[#This Row],[Roll No.]],'IC-Raw'!$C$4:$F$162,4,FALSE)</f>
        <v>12.25</v>
      </c>
      <c r="H76">
        <f>_xlfn.RANK.EQ(Table356[[#This Row],[Total Weighted ABS Score]],Table356[Total Weighted ABS Score],0)</f>
        <v>73</v>
      </c>
      <c r="I76">
        <f>IFERROR( ROUND((Table356[[#This Row],[Quiz-1]]/$M$5)*$L$5 +(Table356[[#This Row],[Mid-Term]]/$M$7)*$L$7+(Table356[[#This Row],[Quiz 2]]/$M$6)*$L$6+(Table356[[#This Row],[End Term]]/$M$8)*$L$8,3), 0)</f>
        <v>0.36899999999999999</v>
      </c>
    </row>
    <row r="77" spans="1:9">
      <c r="A77">
        <v>30</v>
      </c>
      <c r="B77" t="s">
        <v>367</v>
      </c>
      <c r="C77" t="s">
        <v>59</v>
      </c>
      <c r="D77">
        <f>+VLOOKUP(Table356[[#This Row],[Roll No.]],'IC-Raw'!$C$4:$F$162,2,FALSE)</f>
        <v>18</v>
      </c>
      <c r="E77">
        <f>+VLOOKUP(Table356[[#This Row],[Roll No.]],'IC-Raw'!$C$4:$F$162,3,FALSE)</f>
        <v>21.5</v>
      </c>
      <c r="F77">
        <f>+VLOOKUP(Table356[[#This Row],[Roll No.]],'IC-Raw'!$C$4:$F$162,4,FALSE)</f>
        <v>15.53</v>
      </c>
      <c r="H77">
        <f>_xlfn.RANK.EQ(Table356[[#This Row],[Total Weighted ABS Score]],Table356[Total Weighted ABS Score],0)</f>
        <v>74</v>
      </c>
      <c r="I77">
        <f>IFERROR( ROUND((Table356[[#This Row],[Quiz-1]]/$M$5)*$L$5 +(Table356[[#This Row],[Mid-Term]]/$M$7)*$L$7+(Table356[[#This Row],[Quiz 2]]/$M$6)*$L$6+(Table356[[#This Row],[End Term]]/$M$8)*$L$8,3), 0)</f>
        <v>0.36699999999999999</v>
      </c>
    </row>
    <row r="78" spans="1:9">
      <c r="B78" t="s">
        <v>508</v>
      </c>
      <c r="C78" t="s">
        <v>287</v>
      </c>
      <c r="D78">
        <f>+VLOOKUP(Table356[[#This Row],[Roll No.]],'IC-Raw'!$C$4:$F$162,2,FALSE)</f>
        <v>18</v>
      </c>
      <c r="E78">
        <f>+VLOOKUP(Table356[[#This Row],[Roll No.]],'IC-Raw'!$C$4:$F$162,3,FALSE)</f>
        <v>25.25</v>
      </c>
      <c r="F78">
        <f>+VLOOKUP(Table356[[#This Row],[Roll No.]],'IC-Raw'!$C$4:$F$162,4,FALSE)</f>
        <v>8.42</v>
      </c>
      <c r="H78">
        <f>_xlfn.RANK.EQ(Table356[[#This Row],[Total Weighted ABS Score]],Table356[Total Weighted ABS Score],0)</f>
        <v>75</v>
      </c>
      <c r="I78">
        <f>IFERROR( ROUND((Table356[[#This Row],[Quiz-1]]/$M$5)*$L$5 +(Table356[[#This Row],[Mid-Term]]/$M$7)*$L$7+(Table356[[#This Row],[Quiz 2]]/$M$6)*$L$6+(Table356[[#This Row],[End Term]]/$M$8)*$L$8,3), 0)</f>
        <v>0.36499999999999999</v>
      </c>
    </row>
    <row r="79" spans="1:9">
      <c r="B79" t="s">
        <v>490</v>
      </c>
      <c r="C79" t="s">
        <v>322</v>
      </c>
      <c r="D79">
        <f>+VLOOKUP(Table356[[#This Row],[Roll No.]],'IC-Raw'!$C$4:$F$162,2,FALSE)</f>
        <v>14.5</v>
      </c>
      <c r="E79">
        <f>+VLOOKUP(Table356[[#This Row],[Roll No.]],'IC-Raw'!$C$4:$F$162,3,FALSE)</f>
        <v>23.75</v>
      </c>
      <c r="F79">
        <f>+VLOOKUP(Table356[[#This Row],[Roll No.]],'IC-Raw'!$C$4:$F$162,4,FALSE)</f>
        <v>15</v>
      </c>
      <c r="H79">
        <f>_xlfn.RANK.EQ(Table356[[#This Row],[Total Weighted ABS Score]],Table356[Total Weighted ABS Score],0)</f>
        <v>75</v>
      </c>
      <c r="I79">
        <f>IFERROR( ROUND((Table356[[#This Row],[Quiz-1]]/$M$5)*$L$5 +(Table356[[#This Row],[Mid-Term]]/$M$7)*$L$7+(Table356[[#This Row],[Quiz 2]]/$M$6)*$L$6+(Table356[[#This Row],[End Term]]/$M$8)*$L$8,3), 0)</f>
        <v>0.36499999999999999</v>
      </c>
    </row>
    <row r="80" spans="1:9">
      <c r="A80">
        <v>72</v>
      </c>
      <c r="B80" t="s">
        <v>411</v>
      </c>
      <c r="C80" t="s">
        <v>143</v>
      </c>
      <c r="D80">
        <f>+VLOOKUP(Table356[[#This Row],[Roll No.]],'IC-Raw'!$C$4:$F$162,2,FALSE)</f>
        <v>18</v>
      </c>
      <c r="E80">
        <f>+VLOOKUP(Table356[[#This Row],[Roll No.]],'IC-Raw'!$C$4:$F$162,3,FALSE)</f>
        <v>23.5</v>
      </c>
      <c r="F80">
        <f>+VLOOKUP(Table356[[#This Row],[Roll No.]],'IC-Raw'!$C$4:$F$162,4,FALSE)</f>
        <v>11.32</v>
      </c>
      <c r="H80">
        <f>_xlfn.RANK.EQ(Table356[[#This Row],[Total Weighted ABS Score]],Table356[Total Weighted ABS Score],0)</f>
        <v>77</v>
      </c>
      <c r="I80">
        <f>IFERROR( ROUND((Table356[[#This Row],[Quiz-1]]/$M$5)*$L$5 +(Table356[[#This Row],[Mid-Term]]/$M$7)*$L$7+(Table356[[#This Row],[Quiz 2]]/$M$6)*$L$6+(Table356[[#This Row],[End Term]]/$M$8)*$L$8,3), 0)</f>
        <v>0.36399999999999999</v>
      </c>
    </row>
    <row r="81" spans="1:9">
      <c r="A81">
        <v>25</v>
      </c>
      <c r="B81" t="s">
        <v>362</v>
      </c>
      <c r="C81" t="s">
        <v>49</v>
      </c>
      <c r="D81">
        <f>+VLOOKUP(Table356[[#This Row],[Roll No.]],'IC-Raw'!$C$4:$F$162,2,FALSE)</f>
        <v>15</v>
      </c>
      <c r="E81">
        <f>+VLOOKUP(Table356[[#This Row],[Roll No.]],'IC-Raw'!$C$4:$F$162,3,FALSE)</f>
        <v>26.5</v>
      </c>
      <c r="F81">
        <f>+VLOOKUP(Table356[[#This Row],[Roll No.]],'IC-Raw'!$C$4:$F$162,4,FALSE)</f>
        <v>9.25</v>
      </c>
      <c r="H81">
        <f>_xlfn.RANK.EQ(Table356[[#This Row],[Total Weighted ABS Score]],Table356[Total Weighted ABS Score],0)</f>
        <v>78</v>
      </c>
      <c r="I81">
        <f>IFERROR( ROUND((Table356[[#This Row],[Quiz-1]]/$M$5)*$L$5 +(Table356[[#This Row],[Mid-Term]]/$M$7)*$L$7+(Table356[[#This Row],[Quiz 2]]/$M$6)*$L$6+(Table356[[#This Row],[End Term]]/$M$8)*$L$8,3), 0)</f>
        <v>0.36299999999999999</v>
      </c>
    </row>
    <row r="82" spans="1:9">
      <c r="B82" t="s">
        <v>462</v>
      </c>
      <c r="C82" t="s">
        <v>255</v>
      </c>
      <c r="D82">
        <f>+VLOOKUP(Table356[[#This Row],[Roll No.]],'IC-Raw'!$C$4:$F$162,2,FALSE)</f>
        <v>18</v>
      </c>
      <c r="E82">
        <f>+VLOOKUP(Table356[[#This Row],[Roll No.]],'IC-Raw'!$C$4:$F$162,3,FALSE)</f>
        <v>22</v>
      </c>
      <c r="F82">
        <f>+VLOOKUP(Table356[[#This Row],[Roll No.]],'IC-Raw'!$C$4:$F$162,4,FALSE)</f>
        <v>13.5</v>
      </c>
      <c r="H82">
        <f>_xlfn.RANK.EQ(Table356[[#This Row],[Total Weighted ABS Score]],Table356[Total Weighted ABS Score],0)</f>
        <v>79</v>
      </c>
      <c r="I82">
        <f>IFERROR( ROUND((Table356[[#This Row],[Quiz-1]]/$M$5)*$L$5 +(Table356[[#This Row],[Mid-Term]]/$M$7)*$L$7+(Table356[[#This Row],[Quiz 2]]/$M$6)*$L$6+(Table356[[#This Row],[End Term]]/$M$8)*$L$8,3), 0)</f>
        <v>0.36199999999999999</v>
      </c>
    </row>
    <row r="83" spans="1:9">
      <c r="A83">
        <v>38</v>
      </c>
      <c r="B83" t="s">
        <v>375</v>
      </c>
      <c r="C83" t="s">
        <v>75</v>
      </c>
      <c r="D83">
        <f>+VLOOKUP(Table356[[#This Row],[Roll No.]],'IC-Raw'!$C$4:$F$162,2,FALSE)</f>
        <v>14.5</v>
      </c>
      <c r="E83">
        <f>+VLOOKUP(Table356[[#This Row],[Roll No.]],'IC-Raw'!$C$4:$F$162,3,FALSE)</f>
        <v>24.5</v>
      </c>
      <c r="F83">
        <f>+VLOOKUP(Table356[[#This Row],[Roll No.]],'IC-Raw'!$C$4:$F$162,4,FALSE)</f>
        <v>12.89</v>
      </c>
      <c r="H83">
        <f>_xlfn.RANK.EQ(Table356[[#This Row],[Total Weighted ABS Score]],Table356[Total Weighted ABS Score],0)</f>
        <v>80</v>
      </c>
      <c r="I83">
        <f>IFERROR( ROUND((Table356[[#This Row],[Quiz-1]]/$M$5)*$L$5 +(Table356[[#This Row],[Mid-Term]]/$M$7)*$L$7+(Table356[[#This Row],[Quiz 2]]/$M$6)*$L$6+(Table356[[#This Row],[End Term]]/$M$8)*$L$8,3), 0)</f>
        <v>0.36099999999999999</v>
      </c>
    </row>
    <row r="84" spans="1:9">
      <c r="A84">
        <v>61</v>
      </c>
      <c r="B84" t="s">
        <v>398</v>
      </c>
      <c r="C84" t="s">
        <v>121</v>
      </c>
      <c r="D84">
        <f>+VLOOKUP(Table356[[#This Row],[Roll No.]],'IC-Raw'!$C$4:$F$162,2,FALSE)</f>
        <v>13.75</v>
      </c>
      <c r="E84">
        <f>+VLOOKUP(Table356[[#This Row],[Roll No.]],'IC-Raw'!$C$4:$F$162,3,FALSE)</f>
        <v>29</v>
      </c>
      <c r="F84">
        <f>+VLOOKUP(Table356[[#This Row],[Roll No.]],'IC-Raw'!$C$4:$F$162,4,FALSE)</f>
        <v>5.75</v>
      </c>
      <c r="H84">
        <f>_xlfn.RANK.EQ(Table356[[#This Row],[Total Weighted ABS Score]],Table356[Total Weighted ABS Score],0)</f>
        <v>80</v>
      </c>
      <c r="I84">
        <f>IFERROR( ROUND((Table356[[#This Row],[Quiz-1]]/$M$5)*$L$5 +(Table356[[#This Row],[Mid-Term]]/$M$7)*$L$7+(Table356[[#This Row],[Quiz 2]]/$M$6)*$L$6+(Table356[[#This Row],[End Term]]/$M$8)*$L$8,3), 0)</f>
        <v>0.36099999999999999</v>
      </c>
    </row>
    <row r="85" spans="1:9">
      <c r="A85">
        <v>28</v>
      </c>
      <c r="B85" t="s">
        <v>365</v>
      </c>
      <c r="C85" t="s">
        <v>55</v>
      </c>
      <c r="D85">
        <f>+VLOOKUP(Table356[[#This Row],[Roll No.]],'IC-Raw'!$C$4:$F$162,2,FALSE)</f>
        <v>16.5</v>
      </c>
      <c r="E85">
        <f>+VLOOKUP(Table356[[#This Row],[Roll No.]],'IC-Raw'!$C$4:$F$162,3,FALSE)</f>
        <v>22.25</v>
      </c>
      <c r="F85">
        <f>+VLOOKUP(Table356[[#This Row],[Roll No.]],'IC-Raw'!$C$4:$F$162,4,FALSE)</f>
        <v>13.5</v>
      </c>
      <c r="H85">
        <f>_xlfn.RANK.EQ(Table356[[#This Row],[Total Weighted ABS Score]],Table356[Total Weighted ABS Score],0)</f>
        <v>82</v>
      </c>
      <c r="I85">
        <f>IFERROR( ROUND((Table356[[#This Row],[Quiz-1]]/$M$5)*$L$5 +(Table356[[#This Row],[Mid-Term]]/$M$7)*$L$7+(Table356[[#This Row],[Quiz 2]]/$M$6)*$L$6+(Table356[[#This Row],[End Term]]/$M$8)*$L$8,3), 0)</f>
        <v>0.35499999999999998</v>
      </c>
    </row>
    <row r="86" spans="1:9">
      <c r="A86">
        <v>55</v>
      </c>
      <c r="B86" t="s">
        <v>392</v>
      </c>
      <c r="C86" t="s">
        <v>109</v>
      </c>
      <c r="D86">
        <f>+VLOOKUP(Table356[[#This Row],[Roll No.]],'IC-Raw'!$C$4:$F$162,2,FALSE)</f>
        <v>10.5</v>
      </c>
      <c r="E86">
        <f>+VLOOKUP(Table356[[#This Row],[Roll No.]],'IC-Raw'!$C$4:$F$162,3,FALSE)</f>
        <v>24.25</v>
      </c>
      <c r="F86">
        <f>+VLOOKUP(Table356[[#This Row],[Roll No.]],'IC-Raw'!$C$4:$F$162,4,FALSE)</f>
        <v>16.32</v>
      </c>
      <c r="H86">
        <f>_xlfn.RANK.EQ(Table356[[#This Row],[Total Weighted ABS Score]],Table356[Total Weighted ABS Score],0)</f>
        <v>83</v>
      </c>
      <c r="I86">
        <f>IFERROR( ROUND((Table356[[#This Row],[Quiz-1]]/$M$5)*$L$5 +(Table356[[#This Row],[Mid-Term]]/$M$7)*$L$7+(Table356[[#This Row],[Quiz 2]]/$M$6)*$L$6+(Table356[[#This Row],[End Term]]/$M$8)*$L$8,3), 0)</f>
        <v>0.35399999999999998</v>
      </c>
    </row>
    <row r="87" spans="1:9">
      <c r="A87">
        <v>24</v>
      </c>
      <c r="B87" t="s">
        <v>361</v>
      </c>
      <c r="C87" t="s">
        <v>47</v>
      </c>
      <c r="D87">
        <f>+VLOOKUP(Table356[[#This Row],[Roll No.]],'IC-Raw'!$C$4:$F$162,2,FALSE)</f>
        <v>16</v>
      </c>
      <c r="E87">
        <f>+VLOOKUP(Table356[[#This Row],[Roll No.]],'IC-Raw'!$C$4:$F$162,3,FALSE)</f>
        <v>21.75</v>
      </c>
      <c r="F87">
        <f>+VLOOKUP(Table356[[#This Row],[Roll No.]],'IC-Raw'!$C$4:$F$162,4,FALSE)</f>
        <v>13.95</v>
      </c>
      <c r="H87">
        <f>_xlfn.RANK.EQ(Table356[[#This Row],[Total Weighted ABS Score]],Table356[Total Weighted ABS Score],0)</f>
        <v>84</v>
      </c>
      <c r="I87">
        <f>IFERROR( ROUND((Table356[[#This Row],[Quiz-1]]/$M$5)*$L$5 +(Table356[[#This Row],[Mid-Term]]/$M$7)*$L$7+(Table356[[#This Row],[Quiz 2]]/$M$6)*$L$6+(Table356[[#This Row],[End Term]]/$M$8)*$L$8,3), 0)</f>
        <v>0.35099999999999998</v>
      </c>
    </row>
    <row r="88" spans="1:9">
      <c r="A88">
        <v>42</v>
      </c>
      <c r="B88" t="s">
        <v>379</v>
      </c>
      <c r="C88" t="s">
        <v>83</v>
      </c>
      <c r="D88">
        <f>+VLOOKUP(Table356[[#This Row],[Roll No.]],'IC-Raw'!$C$4:$F$162,2,FALSE)</f>
        <v>18</v>
      </c>
      <c r="E88">
        <f>+VLOOKUP(Table356[[#This Row],[Roll No.]],'IC-Raw'!$C$4:$F$162,3,FALSE)</f>
        <v>19</v>
      </c>
      <c r="F88">
        <f>+VLOOKUP(Table356[[#This Row],[Roll No.]],'IC-Raw'!$C$4:$F$162,4,FALSE)</f>
        <v>14.75</v>
      </c>
      <c r="H88">
        <f>_xlfn.RANK.EQ(Table356[[#This Row],[Total Weighted ABS Score]],Table356[Total Weighted ABS Score],0)</f>
        <v>85</v>
      </c>
      <c r="I88">
        <f>IFERROR( ROUND((Table356[[#This Row],[Quiz-1]]/$M$5)*$L$5 +(Table356[[#This Row],[Mid-Term]]/$M$7)*$L$7+(Table356[[#This Row],[Quiz 2]]/$M$6)*$L$6+(Table356[[#This Row],[End Term]]/$M$8)*$L$8,3), 0)</f>
        <v>0.34100000000000003</v>
      </c>
    </row>
    <row r="89" spans="1:9">
      <c r="A89">
        <v>20</v>
      </c>
      <c r="B89" t="s">
        <v>357</v>
      </c>
      <c r="C89" t="s">
        <v>39</v>
      </c>
      <c r="D89">
        <f>+VLOOKUP(Table356[[#This Row],[Roll No.]],'IC-Raw'!$C$4:$F$162,2,FALSE)</f>
        <v>18</v>
      </c>
      <c r="E89">
        <f>+VLOOKUP(Table356[[#This Row],[Roll No.]],'IC-Raw'!$C$4:$F$162,3,FALSE)</f>
        <v>20</v>
      </c>
      <c r="F89">
        <f>+VLOOKUP(Table356[[#This Row],[Roll No.]],'IC-Raw'!$C$4:$F$162,4,FALSE)</f>
        <v>12.75</v>
      </c>
      <c r="H89">
        <f>_xlfn.RANK.EQ(Table356[[#This Row],[Total Weighted ABS Score]],Table356[Total Weighted ABS Score],0)</f>
        <v>86</v>
      </c>
      <c r="I89">
        <f>IFERROR( ROUND((Table356[[#This Row],[Quiz-1]]/$M$5)*$L$5 +(Table356[[#This Row],[Mid-Term]]/$M$7)*$L$7+(Table356[[#This Row],[Quiz 2]]/$M$6)*$L$6+(Table356[[#This Row],[End Term]]/$M$8)*$L$8,3), 0)</f>
        <v>0.34</v>
      </c>
    </row>
    <row r="90" spans="1:9">
      <c r="A90">
        <v>41</v>
      </c>
      <c r="B90" t="s">
        <v>378</v>
      </c>
      <c r="C90" t="s">
        <v>81</v>
      </c>
      <c r="D90">
        <f>+VLOOKUP(Table356[[#This Row],[Roll No.]],'IC-Raw'!$C$4:$F$162,2,FALSE)</f>
        <v>14.5</v>
      </c>
      <c r="E90">
        <f>+VLOOKUP(Table356[[#This Row],[Roll No.]],'IC-Raw'!$C$4:$F$162,3,FALSE)</f>
        <v>23.5</v>
      </c>
      <c r="F90">
        <f>+VLOOKUP(Table356[[#This Row],[Roll No.]],'IC-Raw'!$C$4:$F$162,4,FALSE)</f>
        <v>10.26</v>
      </c>
      <c r="H90">
        <f>_xlfn.RANK.EQ(Table356[[#This Row],[Total Weighted ABS Score]],Table356[Total Weighted ABS Score],0)</f>
        <v>87</v>
      </c>
      <c r="I90">
        <f>IFERROR( ROUND((Table356[[#This Row],[Quiz-1]]/$M$5)*$L$5 +(Table356[[#This Row],[Mid-Term]]/$M$7)*$L$7+(Table356[[#This Row],[Quiz 2]]/$M$6)*$L$6+(Table356[[#This Row],[End Term]]/$M$8)*$L$8,3), 0)</f>
        <v>0.33900000000000002</v>
      </c>
    </row>
    <row r="91" spans="1:9">
      <c r="B91" t="s">
        <v>494</v>
      </c>
      <c r="C91" t="s">
        <v>259</v>
      </c>
      <c r="D91">
        <f>+VLOOKUP(Table356[[#This Row],[Roll No.]],'IC-Raw'!$C$4:$F$162,2,FALSE)</f>
        <v>14</v>
      </c>
      <c r="E91">
        <f>+VLOOKUP(Table356[[#This Row],[Roll No.]],'IC-Raw'!$C$4:$F$162,3,FALSE)</f>
        <v>24.75</v>
      </c>
      <c r="F91">
        <f>+VLOOKUP(Table356[[#This Row],[Roll No.]],'IC-Raw'!$C$4:$F$162,4,FALSE)</f>
        <v>8.5</v>
      </c>
      <c r="H91">
        <f>_xlfn.RANK.EQ(Table356[[#This Row],[Total Weighted ABS Score]],Table356[Total Weighted ABS Score],0)</f>
        <v>87</v>
      </c>
      <c r="I91">
        <f>IFERROR( ROUND((Table356[[#This Row],[Quiz-1]]/$M$5)*$L$5 +(Table356[[#This Row],[Mid-Term]]/$M$7)*$L$7+(Table356[[#This Row],[Quiz 2]]/$M$6)*$L$6+(Table356[[#This Row],[End Term]]/$M$8)*$L$8,3), 0)</f>
        <v>0.33900000000000002</v>
      </c>
    </row>
    <row r="92" spans="1:9">
      <c r="B92" t="s">
        <v>507</v>
      </c>
      <c r="C92" t="s">
        <v>221</v>
      </c>
      <c r="D92">
        <f>+VLOOKUP(Table356[[#This Row],[Roll No.]],'IC-Raw'!$C$4:$F$162,2,FALSE)</f>
        <v>12</v>
      </c>
      <c r="E92">
        <f>+VLOOKUP(Table356[[#This Row],[Roll No.]],'IC-Raw'!$C$4:$F$162,3,FALSE)</f>
        <v>23.25</v>
      </c>
      <c r="F92">
        <f>+VLOOKUP(Table356[[#This Row],[Roll No.]],'IC-Raw'!$C$4:$F$162,4,FALSE)</f>
        <v>12.89</v>
      </c>
      <c r="H92">
        <f>_xlfn.RANK.EQ(Table356[[#This Row],[Total Weighted ABS Score]],Table356[Total Weighted ABS Score],0)</f>
        <v>89</v>
      </c>
      <c r="I92">
        <f>IFERROR( ROUND((Table356[[#This Row],[Quiz-1]]/$M$5)*$L$5 +(Table356[[#This Row],[Mid-Term]]/$M$7)*$L$7+(Table356[[#This Row],[Quiz 2]]/$M$6)*$L$6+(Table356[[#This Row],[End Term]]/$M$8)*$L$8,3), 0)</f>
        <v>0.33600000000000002</v>
      </c>
    </row>
    <row r="93" spans="1:9">
      <c r="B93" t="s">
        <v>425</v>
      </c>
      <c r="C93" t="s">
        <v>174</v>
      </c>
      <c r="D93">
        <f>+VLOOKUP(Table356[[#This Row],[Roll No.]],'IC-Raw'!$C$4:$F$162,2,FALSE)</f>
        <v>16.5</v>
      </c>
      <c r="E93">
        <f>+VLOOKUP(Table356[[#This Row],[Roll No.]],'IC-Raw'!$C$4:$F$162,3,FALSE)</f>
        <v>21.5</v>
      </c>
      <c r="F93">
        <f>+VLOOKUP(Table356[[#This Row],[Roll No.]],'IC-Raw'!$C$4:$F$162,4,FALSE)</f>
        <v>10.75</v>
      </c>
      <c r="H93">
        <f>_xlfn.RANK.EQ(Table356[[#This Row],[Total Weighted ABS Score]],Table356[Total Weighted ABS Score],0)</f>
        <v>90</v>
      </c>
      <c r="I93">
        <f>IFERROR( ROUND((Table356[[#This Row],[Quiz-1]]/$M$5)*$L$5 +(Table356[[#This Row],[Mid-Term]]/$M$7)*$L$7+(Table356[[#This Row],[Quiz 2]]/$M$6)*$L$6+(Table356[[#This Row],[End Term]]/$M$8)*$L$8,3), 0)</f>
        <v>0.33500000000000002</v>
      </c>
    </row>
    <row r="94" spans="1:9">
      <c r="B94" t="s">
        <v>431</v>
      </c>
      <c r="C94" t="s">
        <v>188</v>
      </c>
      <c r="D94">
        <f>+VLOOKUP(Table356[[#This Row],[Roll No.]],'IC-Raw'!$C$4:$F$162,2,FALSE)</f>
        <v>14</v>
      </c>
      <c r="E94">
        <f>+VLOOKUP(Table356[[#This Row],[Roll No.]],'IC-Raw'!$C$4:$F$162,3,FALSE)</f>
        <v>23.25</v>
      </c>
      <c r="F94">
        <f>+VLOOKUP(Table356[[#This Row],[Roll No.]],'IC-Raw'!$C$4:$F$162,4,FALSE)</f>
        <v>10</v>
      </c>
      <c r="H94">
        <f>_xlfn.RANK.EQ(Table356[[#This Row],[Total Weighted ABS Score]],Table356[Total Weighted ABS Score],0)</f>
        <v>91</v>
      </c>
      <c r="I94">
        <f>IFERROR( ROUND((Table356[[#This Row],[Quiz-1]]/$M$5)*$L$5 +(Table356[[#This Row],[Mid-Term]]/$M$7)*$L$7+(Table356[[#This Row],[Quiz 2]]/$M$6)*$L$6+(Table356[[#This Row],[End Term]]/$M$8)*$L$8,3), 0)</f>
        <v>0.33300000000000002</v>
      </c>
    </row>
    <row r="95" spans="1:9">
      <c r="A95">
        <v>60</v>
      </c>
      <c r="B95" t="s">
        <v>397</v>
      </c>
      <c r="C95" t="s">
        <v>119</v>
      </c>
      <c r="D95">
        <f>+VLOOKUP(Table356[[#This Row],[Roll No.]],'IC-Raw'!$C$4:$F$162,2,FALSE)</f>
        <v>14.5</v>
      </c>
      <c r="E95">
        <f>+VLOOKUP(Table356[[#This Row],[Roll No.]],'IC-Raw'!$C$4:$F$162,3,FALSE)</f>
        <v>22</v>
      </c>
      <c r="F95">
        <f>+VLOOKUP(Table356[[#This Row],[Roll No.]],'IC-Raw'!$C$4:$F$162,4,FALSE)</f>
        <v>11</v>
      </c>
      <c r="H95">
        <f>_xlfn.RANK.EQ(Table356[[#This Row],[Total Weighted ABS Score]],Table356[Total Weighted ABS Score],0)</f>
        <v>92</v>
      </c>
      <c r="I95">
        <f>IFERROR( ROUND((Table356[[#This Row],[Quiz-1]]/$M$5)*$L$5 +(Table356[[#This Row],[Mid-Term]]/$M$7)*$L$7+(Table356[[#This Row],[Quiz 2]]/$M$6)*$L$6+(Table356[[#This Row],[End Term]]/$M$8)*$L$8,3), 0)</f>
        <v>0.33</v>
      </c>
    </row>
    <row r="96" spans="1:9">
      <c r="B96" t="s">
        <v>460</v>
      </c>
      <c r="C96" t="s">
        <v>251</v>
      </c>
      <c r="D96">
        <f>+VLOOKUP(Table356[[#This Row],[Roll No.]],'IC-Raw'!$C$4:$F$162,2,FALSE)</f>
        <v>17</v>
      </c>
      <c r="E96">
        <f>+VLOOKUP(Table356[[#This Row],[Roll No.]],'IC-Raw'!$C$4:$F$162,3,FALSE)</f>
        <v>20</v>
      </c>
      <c r="F96">
        <f>+VLOOKUP(Table356[[#This Row],[Roll No.]],'IC-Raw'!$C$4:$F$162,4,FALSE)</f>
        <v>11.75</v>
      </c>
      <c r="H96">
        <f>_xlfn.RANK.EQ(Table356[[#This Row],[Total Weighted ABS Score]],Table356[Total Weighted ABS Score],0)</f>
        <v>92</v>
      </c>
      <c r="I96">
        <f>IFERROR( ROUND((Table356[[#This Row],[Quiz-1]]/$M$5)*$L$5 +(Table356[[#This Row],[Mid-Term]]/$M$7)*$L$7+(Table356[[#This Row],[Quiz 2]]/$M$6)*$L$6+(Table356[[#This Row],[End Term]]/$M$8)*$L$8,3), 0)</f>
        <v>0.33</v>
      </c>
    </row>
    <row r="97" spans="1:9">
      <c r="B97" t="s">
        <v>496</v>
      </c>
      <c r="C97" t="s">
        <v>285</v>
      </c>
      <c r="D97">
        <f>+VLOOKUP(Table356[[#This Row],[Roll No.]],'IC-Raw'!$C$4:$F$162,2,FALSE)</f>
        <v>15.5</v>
      </c>
      <c r="E97">
        <f>+VLOOKUP(Table356[[#This Row],[Roll No.]],'IC-Raw'!$C$4:$F$162,3,FALSE)</f>
        <v>22.75</v>
      </c>
      <c r="F97">
        <f>+VLOOKUP(Table356[[#This Row],[Roll No.]],'IC-Raw'!$C$4:$F$162,4,FALSE)</f>
        <v>8.25</v>
      </c>
      <c r="H97">
        <f>_xlfn.RANK.EQ(Table356[[#This Row],[Total Weighted ABS Score]],Table356[Total Weighted ABS Score],0)</f>
        <v>94</v>
      </c>
      <c r="I97">
        <f>IFERROR( ROUND((Table356[[#This Row],[Quiz-1]]/$M$5)*$L$5 +(Table356[[#This Row],[Mid-Term]]/$M$7)*$L$7+(Table356[[#This Row],[Quiz 2]]/$M$6)*$L$6+(Table356[[#This Row],[End Term]]/$M$8)*$L$8,3), 0)</f>
        <v>0.32800000000000001</v>
      </c>
    </row>
    <row r="98" spans="1:9">
      <c r="A98">
        <v>76</v>
      </c>
      <c r="B98" t="s">
        <v>415</v>
      </c>
      <c r="C98" t="s">
        <v>151</v>
      </c>
      <c r="D98">
        <f>+VLOOKUP(Table356[[#This Row],[Roll No.]],'IC-Raw'!$C$4:$F$162,2,FALSE)</f>
        <v>16.5</v>
      </c>
      <c r="E98">
        <f>+VLOOKUP(Table356[[#This Row],[Roll No.]],'IC-Raw'!$C$4:$F$162,3,FALSE)</f>
        <v>18.75</v>
      </c>
      <c r="F98">
        <f>+VLOOKUP(Table356[[#This Row],[Roll No.]],'IC-Raw'!$C$4:$F$162,4,FALSE)</f>
        <v>13.75</v>
      </c>
      <c r="H98">
        <f>_xlfn.RANK.EQ(Table356[[#This Row],[Total Weighted ABS Score]],Table356[Total Weighted ABS Score],0)</f>
        <v>95</v>
      </c>
      <c r="I98">
        <f>IFERROR( ROUND((Table356[[#This Row],[Quiz-1]]/$M$5)*$L$5 +(Table356[[#This Row],[Mid-Term]]/$M$7)*$L$7+(Table356[[#This Row],[Quiz 2]]/$M$6)*$L$6+(Table356[[#This Row],[End Term]]/$M$8)*$L$8,3), 0)</f>
        <v>0.32600000000000001</v>
      </c>
    </row>
    <row r="99" spans="1:9">
      <c r="B99" t="s">
        <v>484</v>
      </c>
      <c r="C99" t="s">
        <v>309</v>
      </c>
      <c r="D99">
        <f>+VLOOKUP(Table356[[#This Row],[Roll No.]],'IC-Raw'!$C$4:$F$162,2,FALSE)</f>
        <v>16.5</v>
      </c>
      <c r="E99">
        <f>+VLOOKUP(Table356[[#This Row],[Roll No.]],'IC-Raw'!$C$4:$F$162,3,FALSE)</f>
        <v>20.25</v>
      </c>
      <c r="F99">
        <f>+VLOOKUP(Table356[[#This Row],[Roll No.]],'IC-Raw'!$C$4:$F$162,4,FALSE)</f>
        <v>10.5</v>
      </c>
      <c r="H99">
        <f>_xlfn.RANK.EQ(Table356[[#This Row],[Total Weighted ABS Score]],Table356[Total Weighted ABS Score],0)</f>
        <v>96</v>
      </c>
      <c r="I99">
        <f>IFERROR( ROUND((Table356[[#This Row],[Quiz-1]]/$M$5)*$L$5 +(Table356[[#This Row],[Mid-Term]]/$M$7)*$L$7+(Table356[[#This Row],[Quiz 2]]/$M$6)*$L$6+(Table356[[#This Row],[End Term]]/$M$8)*$L$8,3), 0)</f>
        <v>0.32300000000000001</v>
      </c>
    </row>
    <row r="100" spans="1:9">
      <c r="A100">
        <v>44</v>
      </c>
      <c r="B100" t="s">
        <v>381</v>
      </c>
      <c r="C100" t="s">
        <v>87</v>
      </c>
      <c r="D100">
        <f>+VLOOKUP(Table356[[#This Row],[Roll No.]],'IC-Raw'!$C$4:$F$162,2,FALSE)</f>
        <v>16</v>
      </c>
      <c r="E100">
        <f>+VLOOKUP(Table356[[#This Row],[Roll No.]],'IC-Raw'!$C$4:$F$162,3,FALSE)</f>
        <v>20.25</v>
      </c>
      <c r="F100">
        <f>+VLOOKUP(Table356[[#This Row],[Roll No.]],'IC-Raw'!$C$4:$F$162,4,FALSE)</f>
        <v>10.75</v>
      </c>
      <c r="H100">
        <f>_xlfn.RANK.EQ(Table356[[#This Row],[Total Weighted ABS Score]],Table356[Total Weighted ABS Score],0)</f>
        <v>97</v>
      </c>
      <c r="I100">
        <f>IFERROR( ROUND((Table356[[#This Row],[Quiz-1]]/$M$5)*$L$5 +(Table356[[#This Row],[Mid-Term]]/$M$7)*$L$7+(Table356[[#This Row],[Quiz 2]]/$M$6)*$L$6+(Table356[[#This Row],[End Term]]/$M$8)*$L$8,3), 0)</f>
        <v>0.32100000000000001</v>
      </c>
    </row>
    <row r="101" spans="1:9">
      <c r="A101">
        <v>17</v>
      </c>
      <c r="B101" t="s">
        <v>354</v>
      </c>
      <c r="C101" t="s">
        <v>33</v>
      </c>
      <c r="D101">
        <f>+VLOOKUP(Table356[[#This Row],[Roll No.]],'IC-Raw'!$C$4:$F$162,2,FALSE)</f>
        <v>16</v>
      </c>
      <c r="E101">
        <f>+VLOOKUP(Table356[[#This Row],[Roll No.]],'IC-Raw'!$C$4:$F$162,3,FALSE)</f>
        <v>22.5</v>
      </c>
      <c r="F101">
        <f>+VLOOKUP(Table356[[#This Row],[Roll No.]],'IC-Raw'!$C$4:$F$162,4,FALSE)</f>
        <v>6.25</v>
      </c>
      <c r="H101">
        <f>_xlfn.RANK.EQ(Table356[[#This Row],[Total Weighted ABS Score]],Table356[Total Weighted ABS Score],0)</f>
        <v>98</v>
      </c>
      <c r="I101">
        <f>IFERROR( ROUND((Table356[[#This Row],[Quiz-1]]/$M$5)*$L$5 +(Table356[[#This Row],[Mid-Term]]/$M$7)*$L$7+(Table356[[#This Row],[Quiz 2]]/$M$6)*$L$6+(Table356[[#This Row],[End Term]]/$M$8)*$L$8,3), 0)</f>
        <v>0.31900000000000001</v>
      </c>
    </row>
    <row r="102" spans="1:9">
      <c r="A102">
        <v>32</v>
      </c>
      <c r="B102" t="s">
        <v>369</v>
      </c>
      <c r="C102" t="s">
        <v>63</v>
      </c>
      <c r="D102">
        <f>+VLOOKUP(Table356[[#This Row],[Roll No.]],'IC-Raw'!$C$4:$F$162,2,FALSE)</f>
        <v>18</v>
      </c>
      <c r="E102">
        <f>+VLOOKUP(Table356[[#This Row],[Roll No.]],'IC-Raw'!$C$4:$F$162,3,FALSE)</f>
        <v>16</v>
      </c>
      <c r="F102">
        <f>+VLOOKUP(Table356[[#This Row],[Roll No.]],'IC-Raw'!$C$4:$F$162,4,FALSE)</f>
        <v>15.5</v>
      </c>
      <c r="H102">
        <f>_xlfn.RANK.EQ(Table356[[#This Row],[Total Weighted ABS Score]],Table356[Total Weighted ABS Score],0)</f>
        <v>98</v>
      </c>
      <c r="I102">
        <f>IFERROR( ROUND((Table356[[#This Row],[Quiz-1]]/$M$5)*$L$5 +(Table356[[#This Row],[Mid-Term]]/$M$7)*$L$7+(Table356[[#This Row],[Quiz 2]]/$M$6)*$L$6+(Table356[[#This Row],[End Term]]/$M$8)*$L$8,3), 0)</f>
        <v>0.31900000000000001</v>
      </c>
    </row>
    <row r="103" spans="1:9">
      <c r="B103" t="s">
        <v>480</v>
      </c>
      <c r="C103" t="s">
        <v>299</v>
      </c>
      <c r="D103">
        <f>+VLOOKUP(Table356[[#This Row],[Roll No.]],'IC-Raw'!$C$4:$F$162,2,FALSE)</f>
        <v>15</v>
      </c>
      <c r="E103">
        <f>+VLOOKUP(Table356[[#This Row],[Roll No.]],'IC-Raw'!$C$4:$F$162,3,FALSE)</f>
        <v>22.25</v>
      </c>
      <c r="F103">
        <f>+VLOOKUP(Table356[[#This Row],[Roll No.]],'IC-Raw'!$C$4:$F$162,4,FALSE)</f>
        <v>7.89</v>
      </c>
      <c r="H103">
        <f>_xlfn.RANK.EQ(Table356[[#This Row],[Total Weighted ABS Score]],Table356[Total Weighted ABS Score],0)</f>
        <v>98</v>
      </c>
      <c r="I103">
        <f>IFERROR( ROUND((Table356[[#This Row],[Quiz-1]]/$M$5)*$L$5 +(Table356[[#This Row],[Mid-Term]]/$M$7)*$L$7+(Table356[[#This Row],[Quiz 2]]/$M$6)*$L$6+(Table356[[#This Row],[End Term]]/$M$8)*$L$8,3), 0)</f>
        <v>0.31900000000000001</v>
      </c>
    </row>
    <row r="104" spans="1:9">
      <c r="B104" t="s">
        <v>449</v>
      </c>
      <c r="C104" t="s">
        <v>227</v>
      </c>
      <c r="D104">
        <f>+VLOOKUP(Table356[[#This Row],[Roll No.]],'IC-Raw'!$C$4:$F$162,2,FALSE)</f>
        <v>15</v>
      </c>
      <c r="E104">
        <f>+VLOOKUP(Table356[[#This Row],[Roll No.]],'IC-Raw'!$C$4:$F$162,3,FALSE)</f>
        <v>21.5</v>
      </c>
      <c r="F104">
        <f>+VLOOKUP(Table356[[#This Row],[Roll No.]],'IC-Raw'!$C$4:$F$162,4,FALSE)</f>
        <v>8.75</v>
      </c>
      <c r="H104">
        <f>_xlfn.RANK.EQ(Table356[[#This Row],[Total Weighted ABS Score]],Table356[Total Weighted ABS Score],0)</f>
        <v>101</v>
      </c>
      <c r="I104">
        <f>IFERROR( ROUND((Table356[[#This Row],[Quiz-1]]/$M$5)*$L$5 +(Table356[[#This Row],[Mid-Term]]/$M$7)*$L$7+(Table356[[#This Row],[Quiz 2]]/$M$6)*$L$6+(Table356[[#This Row],[End Term]]/$M$8)*$L$8,3), 0)</f>
        <v>0.317</v>
      </c>
    </row>
    <row r="105" spans="1:9">
      <c r="B105" t="s">
        <v>510</v>
      </c>
      <c r="C105" t="s">
        <v>293</v>
      </c>
      <c r="D105">
        <f>+VLOOKUP(Table356[[#This Row],[Roll No.]],'IC-Raw'!$C$4:$F$162,2,FALSE)</f>
        <v>14.5</v>
      </c>
      <c r="E105">
        <f>+VLOOKUP(Table356[[#This Row],[Roll No.]],'IC-Raw'!$C$4:$F$162,3,FALSE)</f>
        <v>20</v>
      </c>
      <c r="F105">
        <f>+VLOOKUP(Table356[[#This Row],[Roll No.]],'IC-Raw'!$C$4:$F$162,4,FALSE)</f>
        <v>11.5</v>
      </c>
      <c r="H105">
        <f>_xlfn.RANK.EQ(Table356[[#This Row],[Total Weighted ABS Score]],Table356[Total Weighted ABS Score],0)</f>
        <v>102</v>
      </c>
      <c r="I105">
        <f>IFERROR( ROUND((Table356[[#This Row],[Quiz-1]]/$M$5)*$L$5 +(Table356[[#This Row],[Mid-Term]]/$M$7)*$L$7+(Table356[[#This Row],[Quiz 2]]/$M$6)*$L$6+(Table356[[#This Row],[End Term]]/$M$8)*$L$8,3), 0)</f>
        <v>0.315</v>
      </c>
    </row>
    <row r="106" spans="1:9">
      <c r="B106" t="s">
        <v>459</v>
      </c>
      <c r="C106" t="s">
        <v>249</v>
      </c>
      <c r="D106">
        <f>+VLOOKUP(Table356[[#This Row],[Roll No.]],'IC-Raw'!$C$4:$F$162,2,FALSE)</f>
        <v>16.75</v>
      </c>
      <c r="E106">
        <f>+VLOOKUP(Table356[[#This Row],[Roll No.]],'IC-Raw'!$C$4:$F$162,3,FALSE)</f>
        <v>17.75</v>
      </c>
      <c r="F106">
        <f>+VLOOKUP(Table356[[#This Row],[Roll No.]],'IC-Raw'!$C$4:$F$162,4,FALSE)</f>
        <v>12.89</v>
      </c>
      <c r="H106">
        <f>_xlfn.RANK.EQ(Table356[[#This Row],[Total Weighted ABS Score]],Table356[Total Weighted ABS Score],0)</f>
        <v>103</v>
      </c>
      <c r="I106">
        <f>IFERROR( ROUND((Table356[[#This Row],[Quiz-1]]/$M$5)*$L$5 +(Table356[[#This Row],[Mid-Term]]/$M$7)*$L$7+(Table356[[#This Row],[Quiz 2]]/$M$6)*$L$6+(Table356[[#This Row],[End Term]]/$M$8)*$L$8,3), 0)</f>
        <v>0.314</v>
      </c>
    </row>
    <row r="107" spans="1:9">
      <c r="B107" t="s">
        <v>498</v>
      </c>
      <c r="C107" t="s">
        <v>271</v>
      </c>
      <c r="D107">
        <f>+VLOOKUP(Table356[[#This Row],[Roll No.]],'IC-Raw'!$C$4:$F$162,2,FALSE)</f>
        <v>11.5</v>
      </c>
      <c r="E107">
        <f>+VLOOKUP(Table356[[#This Row],[Roll No.]],'IC-Raw'!$C$4:$F$162,3,FALSE)</f>
        <v>22.75</v>
      </c>
      <c r="F107">
        <f>+VLOOKUP(Table356[[#This Row],[Roll No.]],'IC-Raw'!$C$4:$F$162,4,FALSE)</f>
        <v>9.4700000000000006</v>
      </c>
      <c r="H107">
        <f>_xlfn.RANK.EQ(Table356[[#This Row],[Total Weighted ABS Score]],Table356[Total Weighted ABS Score],0)</f>
        <v>104</v>
      </c>
      <c r="I107">
        <f>IFERROR( ROUND((Table356[[#This Row],[Quiz-1]]/$M$5)*$L$5 +(Table356[[#This Row],[Mid-Term]]/$M$7)*$L$7+(Table356[[#This Row],[Quiz 2]]/$M$6)*$L$6+(Table356[[#This Row],[End Term]]/$M$8)*$L$8,3), 0)</f>
        <v>0.312</v>
      </c>
    </row>
    <row r="108" spans="1:9">
      <c r="B108" t="s">
        <v>472</v>
      </c>
      <c r="C108" t="s">
        <v>281</v>
      </c>
      <c r="D108">
        <f>+VLOOKUP(Table356[[#This Row],[Roll No.]],'IC-Raw'!$C$4:$F$162,2,FALSE)</f>
        <v>16.5</v>
      </c>
      <c r="E108">
        <f>+VLOOKUP(Table356[[#This Row],[Roll No.]],'IC-Raw'!$C$4:$F$162,3,FALSE)</f>
        <v>18.75</v>
      </c>
      <c r="F108">
        <f>+VLOOKUP(Table356[[#This Row],[Roll No.]],'IC-Raw'!$C$4:$F$162,4,FALSE)</f>
        <v>11.05</v>
      </c>
      <c r="H108">
        <f>_xlfn.RANK.EQ(Table356[[#This Row],[Total Weighted ABS Score]],Table356[Total Weighted ABS Score],0)</f>
        <v>104</v>
      </c>
      <c r="I108">
        <f>IFERROR( ROUND((Table356[[#This Row],[Quiz-1]]/$M$5)*$L$5 +(Table356[[#This Row],[Mid-Term]]/$M$7)*$L$7+(Table356[[#This Row],[Quiz 2]]/$M$6)*$L$6+(Table356[[#This Row],[End Term]]/$M$8)*$L$8,3), 0)</f>
        <v>0.312</v>
      </c>
    </row>
    <row r="109" spans="1:9">
      <c r="A109">
        <v>4</v>
      </c>
      <c r="B109" t="s">
        <v>341</v>
      </c>
      <c r="C109" t="s">
        <v>7</v>
      </c>
      <c r="D109">
        <f>+VLOOKUP(Table356[[#This Row],[Roll No.]],'IC-Raw'!$C$4:$F$162,2,FALSE)</f>
        <v>18</v>
      </c>
      <c r="E109">
        <f>+VLOOKUP(Table356[[#This Row],[Roll No.]],'IC-Raw'!$C$4:$F$162,3,FALSE)</f>
        <v>18</v>
      </c>
      <c r="F109">
        <f>+VLOOKUP(Table356[[#This Row],[Roll No.]],'IC-Raw'!$C$4:$F$162,4,FALSE)</f>
        <v>10.53</v>
      </c>
      <c r="H109">
        <f>_xlfn.RANK.EQ(Table356[[#This Row],[Total Weighted ABS Score]],Table356[Total Weighted ABS Score],0)</f>
        <v>106</v>
      </c>
      <c r="I109">
        <f>IFERROR( ROUND((Table356[[#This Row],[Quiz-1]]/$M$5)*$L$5 +(Table356[[#This Row],[Mid-Term]]/$M$7)*$L$7+(Table356[[#This Row],[Quiz 2]]/$M$6)*$L$6+(Table356[[#This Row],[End Term]]/$M$8)*$L$8,3), 0)</f>
        <v>0.311</v>
      </c>
    </row>
    <row r="110" spans="1:9">
      <c r="A110">
        <v>29</v>
      </c>
      <c r="B110" t="s">
        <v>366</v>
      </c>
      <c r="C110" t="s">
        <v>57</v>
      </c>
      <c r="D110">
        <f>+VLOOKUP(Table356[[#This Row],[Roll No.]],'IC-Raw'!$C$4:$F$162,2,FALSE)</f>
        <v>18</v>
      </c>
      <c r="E110">
        <f>+VLOOKUP(Table356[[#This Row],[Roll No.]],'IC-Raw'!$C$4:$F$162,3,FALSE)</f>
        <v>18</v>
      </c>
      <c r="F110">
        <f>+VLOOKUP(Table356[[#This Row],[Roll No.]],'IC-Raw'!$C$4:$F$162,4,FALSE)</f>
        <v>10</v>
      </c>
      <c r="H110">
        <f>_xlfn.RANK.EQ(Table356[[#This Row],[Total Weighted ABS Score]],Table356[Total Weighted ABS Score],0)</f>
        <v>107</v>
      </c>
      <c r="I110">
        <f>IFERROR( ROUND((Table356[[#This Row],[Quiz-1]]/$M$5)*$L$5 +(Table356[[#This Row],[Mid-Term]]/$M$7)*$L$7+(Table356[[#This Row],[Quiz 2]]/$M$6)*$L$6+(Table356[[#This Row],[End Term]]/$M$8)*$L$8,3), 0)</f>
        <v>0.309</v>
      </c>
    </row>
    <row r="111" spans="1:9">
      <c r="A111">
        <v>13</v>
      </c>
      <c r="B111" t="s">
        <v>350</v>
      </c>
      <c r="C111" t="s">
        <v>25</v>
      </c>
      <c r="D111">
        <f>+VLOOKUP(Table356[[#This Row],[Roll No.]],'IC-Raw'!$C$4:$F$162,2,FALSE)</f>
        <v>13.5</v>
      </c>
      <c r="E111">
        <f>+VLOOKUP(Table356[[#This Row],[Roll No.]],'IC-Raw'!$C$4:$F$162,3,FALSE)</f>
        <v>19.75</v>
      </c>
      <c r="F111">
        <f>+VLOOKUP(Table356[[#This Row],[Roll No.]],'IC-Raw'!$C$4:$F$162,4,FALSE)</f>
        <v>11.84</v>
      </c>
      <c r="H111">
        <f>_xlfn.RANK.EQ(Table356[[#This Row],[Total Weighted ABS Score]],Table356[Total Weighted ABS Score],0)</f>
        <v>108</v>
      </c>
      <c r="I111">
        <f>IFERROR( ROUND((Table356[[#This Row],[Quiz-1]]/$M$5)*$L$5 +(Table356[[#This Row],[Mid-Term]]/$M$7)*$L$7+(Table356[[#This Row],[Quiz 2]]/$M$6)*$L$6+(Table356[[#This Row],[End Term]]/$M$8)*$L$8,3), 0)</f>
        <v>0.308</v>
      </c>
    </row>
    <row r="112" spans="1:9">
      <c r="A112">
        <v>59</v>
      </c>
      <c r="B112" t="s">
        <v>396</v>
      </c>
      <c r="C112" t="s">
        <v>117</v>
      </c>
      <c r="D112">
        <f>+VLOOKUP(Table356[[#This Row],[Roll No.]],'IC-Raw'!$C$4:$F$162,2,FALSE)</f>
        <v>14</v>
      </c>
      <c r="E112">
        <f>+VLOOKUP(Table356[[#This Row],[Roll No.]],'IC-Raw'!$C$4:$F$162,3,FALSE)</f>
        <v>19.75</v>
      </c>
      <c r="F112">
        <f>+VLOOKUP(Table356[[#This Row],[Roll No.]],'IC-Raw'!$C$4:$F$162,4,FALSE)</f>
        <v>10</v>
      </c>
      <c r="H112">
        <f>_xlfn.RANK.EQ(Table356[[#This Row],[Total Weighted ABS Score]],Table356[Total Weighted ABS Score],0)</f>
        <v>109</v>
      </c>
      <c r="I112">
        <f>IFERROR( ROUND((Table356[[#This Row],[Quiz-1]]/$M$5)*$L$5 +(Table356[[#This Row],[Mid-Term]]/$M$7)*$L$7+(Table356[[#This Row],[Quiz 2]]/$M$6)*$L$6+(Table356[[#This Row],[End Term]]/$M$8)*$L$8,3), 0)</f>
        <v>0.30199999999999999</v>
      </c>
    </row>
    <row r="113" spans="1:9">
      <c r="A113">
        <v>64</v>
      </c>
      <c r="B113" t="s">
        <v>316</v>
      </c>
      <c r="C113" t="s">
        <v>127</v>
      </c>
      <c r="D113">
        <f>+VLOOKUP(Table356[[#This Row],[Roll No.]],'IC-Raw'!$C$4:$F$162,2,FALSE)</f>
        <v>18</v>
      </c>
      <c r="E113">
        <f>+VLOOKUP(Table356[[#This Row],[Roll No.]],'IC-Raw'!$C$4:$F$162,3,FALSE)</f>
        <v>17.5</v>
      </c>
      <c r="F113">
        <f>+VLOOKUP(Table356[[#This Row],[Roll No.]],'IC-Raw'!$C$4:$F$162,4,FALSE)</f>
        <v>9.25</v>
      </c>
      <c r="H113">
        <f>_xlfn.RANK.EQ(Table356[[#This Row],[Total Weighted ABS Score]],Table356[Total Weighted ABS Score],0)</f>
        <v>110</v>
      </c>
      <c r="I113">
        <f>IFERROR( ROUND((Table356[[#This Row],[Quiz-1]]/$M$5)*$L$5 +(Table356[[#This Row],[Mid-Term]]/$M$7)*$L$7+(Table356[[#This Row],[Quiz 2]]/$M$6)*$L$6+(Table356[[#This Row],[End Term]]/$M$8)*$L$8,3), 0)</f>
        <v>0.30099999999999999</v>
      </c>
    </row>
    <row r="114" spans="1:9">
      <c r="B114" t="s">
        <v>501</v>
      </c>
      <c r="C114" t="s">
        <v>168</v>
      </c>
      <c r="D114">
        <f>+VLOOKUP(Table356[[#This Row],[Roll No.]],'IC-Raw'!$C$4:$F$162,2,FALSE)</f>
        <v>16.5</v>
      </c>
      <c r="E114">
        <f>+VLOOKUP(Table356[[#This Row],[Roll No.]],'IC-Raw'!$C$4:$F$162,3,FALSE)</f>
        <v>17.5</v>
      </c>
      <c r="F114">
        <f>+VLOOKUP(Table356[[#This Row],[Roll No.]],'IC-Raw'!$C$4:$F$162,4,FALSE)</f>
        <v>11</v>
      </c>
      <c r="H114">
        <f>_xlfn.RANK.EQ(Table356[[#This Row],[Total Weighted ABS Score]],Table356[Total Weighted ABS Score],0)</f>
        <v>110</v>
      </c>
      <c r="I114">
        <f>IFERROR( ROUND((Table356[[#This Row],[Quiz-1]]/$M$5)*$L$5 +(Table356[[#This Row],[Mid-Term]]/$M$7)*$L$7+(Table356[[#This Row],[Quiz 2]]/$M$6)*$L$6+(Table356[[#This Row],[End Term]]/$M$8)*$L$8,3), 0)</f>
        <v>0.30099999999999999</v>
      </c>
    </row>
    <row r="115" spans="1:9">
      <c r="A115">
        <v>27</v>
      </c>
      <c r="B115" t="s">
        <v>364</v>
      </c>
      <c r="C115" t="s">
        <v>53</v>
      </c>
      <c r="D115">
        <f>+VLOOKUP(Table356[[#This Row],[Roll No.]],'IC-Raw'!$C$4:$F$162,2,FALSE)</f>
        <v>14</v>
      </c>
      <c r="E115">
        <f>+VLOOKUP(Table356[[#This Row],[Roll No.]],'IC-Raw'!$C$4:$F$162,3,FALSE)</f>
        <v>18.5</v>
      </c>
      <c r="F115">
        <f>+VLOOKUP(Table356[[#This Row],[Roll No.]],'IC-Raw'!$C$4:$F$162,4,FALSE)</f>
        <v>11.25</v>
      </c>
      <c r="H115">
        <f>_xlfn.RANK.EQ(Table356[[#This Row],[Total Weighted ABS Score]],Table356[Total Weighted ABS Score],0)</f>
        <v>112</v>
      </c>
      <c r="I115">
        <f>IFERROR( ROUND((Table356[[#This Row],[Quiz-1]]/$M$5)*$L$5 +(Table356[[#This Row],[Mid-Term]]/$M$7)*$L$7+(Table356[[#This Row],[Quiz 2]]/$M$6)*$L$6+(Table356[[#This Row],[End Term]]/$M$8)*$L$8,3), 0)</f>
        <v>0.29699999999999999</v>
      </c>
    </row>
    <row r="116" spans="1:9">
      <c r="B116" t="s">
        <v>478</v>
      </c>
      <c r="C116" t="s">
        <v>295</v>
      </c>
      <c r="D116">
        <f>+VLOOKUP(Table356[[#This Row],[Roll No.]],'IC-Raw'!$C$4:$F$162,2,FALSE)</f>
        <v>16</v>
      </c>
      <c r="E116">
        <f>+VLOOKUP(Table356[[#This Row],[Roll No.]],'IC-Raw'!$C$4:$F$162,3,FALSE)</f>
        <v>19.25</v>
      </c>
      <c r="F116">
        <f>+VLOOKUP(Table356[[#This Row],[Roll No.]],'IC-Raw'!$C$4:$F$162,4,FALSE)</f>
        <v>7.75</v>
      </c>
      <c r="H116">
        <f>_xlfn.RANK.EQ(Table356[[#This Row],[Total Weighted ABS Score]],Table356[Total Weighted ABS Score],0)</f>
        <v>112</v>
      </c>
      <c r="I116">
        <f>IFERROR( ROUND((Table356[[#This Row],[Quiz-1]]/$M$5)*$L$5 +(Table356[[#This Row],[Mid-Term]]/$M$7)*$L$7+(Table356[[#This Row],[Quiz 2]]/$M$6)*$L$6+(Table356[[#This Row],[End Term]]/$M$8)*$L$8,3), 0)</f>
        <v>0.29699999999999999</v>
      </c>
    </row>
    <row r="117" spans="1:9">
      <c r="A117">
        <v>69</v>
      </c>
      <c r="B117" t="s">
        <v>408</v>
      </c>
      <c r="C117" t="s">
        <v>137</v>
      </c>
      <c r="D117">
        <f>+VLOOKUP(Table356[[#This Row],[Roll No.]],'IC-Raw'!$C$4:$F$162,2,FALSE)</f>
        <v>9.5</v>
      </c>
      <c r="E117">
        <f>+VLOOKUP(Table356[[#This Row],[Roll No.]],'IC-Raw'!$C$4:$F$162,3,FALSE)</f>
        <v>20.25</v>
      </c>
      <c r="F117">
        <f>+VLOOKUP(Table356[[#This Row],[Roll No.]],'IC-Raw'!$C$4:$F$162,4,FALSE)</f>
        <v>12.5</v>
      </c>
      <c r="H117">
        <f>_xlfn.RANK.EQ(Table356[[#This Row],[Total Weighted ABS Score]],Table356[Total Weighted ABS Score],0)</f>
        <v>114</v>
      </c>
      <c r="I117">
        <f>IFERROR( ROUND((Table356[[#This Row],[Quiz-1]]/$M$5)*$L$5 +(Table356[[#This Row],[Mid-Term]]/$M$7)*$L$7+(Table356[[#This Row],[Quiz 2]]/$M$6)*$L$6+(Table356[[#This Row],[End Term]]/$M$8)*$L$8,3), 0)</f>
        <v>0.29399999999999998</v>
      </c>
    </row>
    <row r="118" spans="1:9">
      <c r="A118">
        <v>23</v>
      </c>
      <c r="B118" t="s">
        <v>360</v>
      </c>
      <c r="C118" t="s">
        <v>45</v>
      </c>
      <c r="D118">
        <f>+VLOOKUP(Table356[[#This Row],[Roll No.]],'IC-Raw'!$C$4:$F$162,2,FALSE)</f>
        <v>14</v>
      </c>
      <c r="E118">
        <f>+VLOOKUP(Table356[[#This Row],[Roll No.]],'IC-Raw'!$C$4:$F$162,3,FALSE)</f>
        <v>18.75</v>
      </c>
      <c r="F118">
        <f>+VLOOKUP(Table356[[#This Row],[Roll No.]],'IC-Raw'!$C$4:$F$162,4,FALSE)</f>
        <v>9.5</v>
      </c>
      <c r="H118">
        <f>_xlfn.RANK.EQ(Table356[[#This Row],[Total Weighted ABS Score]],Table356[Total Weighted ABS Score],0)</f>
        <v>115</v>
      </c>
      <c r="I118">
        <f>IFERROR( ROUND((Table356[[#This Row],[Quiz-1]]/$M$5)*$L$5 +(Table356[[#This Row],[Mid-Term]]/$M$7)*$L$7+(Table356[[#This Row],[Quiz 2]]/$M$6)*$L$6+(Table356[[#This Row],[End Term]]/$M$8)*$L$8,3), 0)</f>
        <v>0.29099999999999998</v>
      </c>
    </row>
    <row r="119" spans="1:9">
      <c r="A119">
        <v>63</v>
      </c>
      <c r="B119" t="s">
        <v>403</v>
      </c>
      <c r="C119" t="s">
        <v>125</v>
      </c>
      <c r="D119">
        <f>+VLOOKUP(Table356[[#This Row],[Roll No.]],'IC-Raw'!$C$4:$F$162,2,FALSE)</f>
        <v>13</v>
      </c>
      <c r="E119">
        <f>+VLOOKUP(Table356[[#This Row],[Roll No.]],'IC-Raw'!$C$4:$F$162,3,FALSE)</f>
        <v>18.75</v>
      </c>
      <c r="F119">
        <f>+VLOOKUP(Table356[[#This Row],[Roll No.]],'IC-Raw'!$C$4:$F$162,4,FALSE)</f>
        <v>10</v>
      </c>
      <c r="H119">
        <f>_xlfn.RANK.EQ(Table356[[#This Row],[Total Weighted ABS Score]],Table356[Total Weighted ABS Score],0)</f>
        <v>116</v>
      </c>
      <c r="I119">
        <f>IFERROR( ROUND((Table356[[#This Row],[Quiz-1]]/$M$5)*$L$5 +(Table356[[#This Row],[Mid-Term]]/$M$7)*$L$7+(Table356[[#This Row],[Quiz 2]]/$M$6)*$L$6+(Table356[[#This Row],[End Term]]/$M$8)*$L$8,3), 0)</f>
        <v>0.28799999999999998</v>
      </c>
    </row>
    <row r="120" spans="1:9">
      <c r="A120">
        <v>80</v>
      </c>
      <c r="B120" t="s">
        <v>419</v>
      </c>
      <c r="C120" t="s">
        <v>159</v>
      </c>
      <c r="D120">
        <f>+VLOOKUP(Table356[[#This Row],[Roll No.]],'IC-Raw'!$C$4:$F$162,2,FALSE)</f>
        <v>14.5</v>
      </c>
      <c r="E120">
        <f>+VLOOKUP(Table356[[#This Row],[Roll No.]],'IC-Raw'!$C$4:$F$162,3,FALSE)</f>
        <v>16.5</v>
      </c>
      <c r="F120">
        <f>+VLOOKUP(Table356[[#This Row],[Roll No.]],'IC-Raw'!$C$4:$F$162,4,FALSE)</f>
        <v>12.25</v>
      </c>
      <c r="H120">
        <f>_xlfn.RANK.EQ(Table356[[#This Row],[Total Weighted ABS Score]],Table356[Total Weighted ABS Score],0)</f>
        <v>117</v>
      </c>
      <c r="I120">
        <f>IFERROR( ROUND((Table356[[#This Row],[Quiz-1]]/$M$5)*$L$5 +(Table356[[#This Row],[Mid-Term]]/$M$7)*$L$7+(Table356[[#This Row],[Quiz 2]]/$M$6)*$L$6+(Table356[[#This Row],[End Term]]/$M$8)*$L$8,3), 0)</f>
        <v>0.28699999999999998</v>
      </c>
    </row>
    <row r="121" spans="1:9">
      <c r="B121" t="s">
        <v>487</v>
      </c>
      <c r="C121" t="s">
        <v>315</v>
      </c>
      <c r="D121">
        <f>+VLOOKUP(Table356[[#This Row],[Roll No.]],'IC-Raw'!$C$4:$F$162,2,FALSE)</f>
        <v>8.5</v>
      </c>
      <c r="E121">
        <f>+VLOOKUP(Table356[[#This Row],[Roll No.]],'IC-Raw'!$C$4:$F$162,3,FALSE)</f>
        <v>21.5</v>
      </c>
      <c r="F121">
        <f>+VLOOKUP(Table356[[#This Row],[Roll No.]],'IC-Raw'!$C$4:$F$162,4,FALSE)</f>
        <v>9.5</v>
      </c>
      <c r="H121">
        <f>_xlfn.RANK.EQ(Table356[[#This Row],[Total Weighted ABS Score]],Table356[Total Weighted ABS Score],0)</f>
        <v>118</v>
      </c>
      <c r="I121">
        <f>IFERROR( ROUND((Table356[[#This Row],[Quiz-1]]/$M$5)*$L$5 +(Table356[[#This Row],[Mid-Term]]/$M$7)*$L$7+(Table356[[#This Row],[Quiz 2]]/$M$6)*$L$6+(Table356[[#This Row],[End Term]]/$M$8)*$L$8,3), 0)</f>
        <v>0.28399999999999997</v>
      </c>
    </row>
    <row r="122" spans="1:9">
      <c r="A122">
        <v>56</v>
      </c>
      <c r="B122" t="s">
        <v>393</v>
      </c>
      <c r="C122" t="s">
        <v>111</v>
      </c>
      <c r="D122">
        <f>+VLOOKUP(Table356[[#This Row],[Roll No.]],'IC-Raw'!$C$4:$F$162,2,FALSE)</f>
        <v>15</v>
      </c>
      <c r="E122">
        <f>+VLOOKUP(Table356[[#This Row],[Roll No.]],'IC-Raw'!$C$4:$F$162,3,FALSE)</f>
        <v>15.75</v>
      </c>
      <c r="F122">
        <f>+VLOOKUP(Table356[[#This Row],[Roll No.]],'IC-Raw'!$C$4:$F$162,4,FALSE)</f>
        <v>11.58</v>
      </c>
      <c r="H122">
        <f>_xlfn.RANK.EQ(Table356[[#This Row],[Total Weighted ABS Score]],Table356[Total Weighted ABS Score],0)</f>
        <v>119</v>
      </c>
      <c r="I122">
        <f>IFERROR( ROUND((Table356[[#This Row],[Quiz-1]]/$M$5)*$L$5 +(Table356[[#This Row],[Mid-Term]]/$M$7)*$L$7+(Table356[[#This Row],[Quiz 2]]/$M$6)*$L$6+(Table356[[#This Row],[End Term]]/$M$8)*$L$8,3), 0)</f>
        <v>0.28000000000000003</v>
      </c>
    </row>
    <row r="123" spans="1:9">
      <c r="A123">
        <v>48</v>
      </c>
      <c r="B123" t="s">
        <v>385</v>
      </c>
      <c r="C123" t="s">
        <v>95</v>
      </c>
      <c r="D123">
        <f>+VLOOKUP(Table356[[#This Row],[Roll No.]],'IC-Raw'!$C$4:$F$162,2,FALSE)</f>
        <v>9</v>
      </c>
      <c r="E123">
        <f>+VLOOKUP(Table356[[#This Row],[Roll No.]],'IC-Raw'!$C$4:$F$162,3,FALSE)</f>
        <v>19.25</v>
      </c>
      <c r="F123">
        <f>+VLOOKUP(Table356[[#This Row],[Roll No.]],'IC-Raw'!$C$4:$F$162,4,FALSE)</f>
        <v>9.5</v>
      </c>
      <c r="H123">
        <f>_xlfn.RANK.EQ(Table356[[#This Row],[Total Weighted ABS Score]],Table356[Total Weighted ABS Score],0)</f>
        <v>120</v>
      </c>
      <c r="I123">
        <f>IFERROR( ROUND((Table356[[#This Row],[Quiz-1]]/$M$5)*$L$5 +(Table356[[#This Row],[Mid-Term]]/$M$7)*$L$7+(Table356[[#This Row],[Quiz 2]]/$M$6)*$L$6+(Table356[[#This Row],[End Term]]/$M$8)*$L$8,3), 0)</f>
        <v>0.26700000000000002</v>
      </c>
    </row>
    <row r="124" spans="1:9">
      <c r="B124" t="s">
        <v>469</v>
      </c>
      <c r="C124" t="s">
        <v>273</v>
      </c>
      <c r="D124">
        <f>+VLOOKUP(Table356[[#This Row],[Roll No.]],'IC-Raw'!$C$4:$F$162,2,FALSE)</f>
        <v>15</v>
      </c>
      <c r="E124">
        <f>+VLOOKUP(Table356[[#This Row],[Roll No.]],'IC-Raw'!$C$4:$F$162,3,FALSE)</f>
        <v>12.75</v>
      </c>
      <c r="F124">
        <f>+VLOOKUP(Table356[[#This Row],[Roll No.]],'IC-Raw'!$C$4:$F$162,4,FALSE)</f>
        <v>13.42</v>
      </c>
      <c r="H124">
        <f>_xlfn.RANK.EQ(Table356[[#This Row],[Total Weighted ABS Score]],Table356[Total Weighted ABS Score],0)</f>
        <v>121</v>
      </c>
      <c r="I124">
        <f>IFERROR( ROUND((Table356[[#This Row],[Quiz-1]]/$M$5)*$L$5 +(Table356[[#This Row],[Mid-Term]]/$M$7)*$L$7+(Table356[[#This Row],[Quiz 2]]/$M$6)*$L$6+(Table356[[#This Row],[End Term]]/$M$8)*$L$8,3), 0)</f>
        <v>0.26300000000000001</v>
      </c>
    </row>
    <row r="125" spans="1:9">
      <c r="A125">
        <v>45</v>
      </c>
      <c r="B125" t="s">
        <v>382</v>
      </c>
      <c r="C125" t="s">
        <v>89</v>
      </c>
      <c r="D125">
        <f>+VLOOKUP(Table356[[#This Row],[Roll No.]],'IC-Raw'!$C$4:$F$162,2,FALSE)</f>
        <v>8</v>
      </c>
      <c r="E125">
        <f>+VLOOKUP(Table356[[#This Row],[Roll No.]],'IC-Raw'!$C$4:$F$162,3,FALSE)</f>
        <v>16.75</v>
      </c>
      <c r="F125">
        <f>+VLOOKUP(Table356[[#This Row],[Roll No.]],'IC-Raw'!$C$4:$F$162,4,FALSE)</f>
        <v>12.89</v>
      </c>
      <c r="H125">
        <f>_xlfn.RANK.EQ(Table356[[#This Row],[Total Weighted ABS Score]],Table356[Total Weighted ABS Score],0)</f>
        <v>122</v>
      </c>
      <c r="I125">
        <f>IFERROR( ROUND((Table356[[#This Row],[Quiz-1]]/$M$5)*$L$5 +(Table356[[#This Row],[Mid-Term]]/$M$7)*$L$7+(Table356[[#This Row],[Quiz 2]]/$M$6)*$L$6+(Table356[[#This Row],[End Term]]/$M$8)*$L$8,3), 0)</f>
        <v>0.25700000000000001</v>
      </c>
    </row>
    <row r="126" spans="1:9">
      <c r="B126" t="s">
        <v>486</v>
      </c>
      <c r="C126" t="s">
        <v>313</v>
      </c>
      <c r="D126">
        <f>+VLOOKUP(Table356[[#This Row],[Roll No.]],'IC-Raw'!$C$4:$F$162,2,FALSE)</f>
        <v>7</v>
      </c>
      <c r="E126">
        <f>+VLOOKUP(Table356[[#This Row],[Roll No.]],'IC-Raw'!$C$4:$F$162,3,FALSE)</f>
        <v>17</v>
      </c>
      <c r="F126">
        <f>+VLOOKUP(Table356[[#This Row],[Roll No.]],'IC-Raw'!$C$4:$F$162,4,FALSE)</f>
        <v>13.68</v>
      </c>
      <c r="H126">
        <f>_xlfn.RANK.EQ(Table356[[#This Row],[Total Weighted ABS Score]],Table356[Total Weighted ABS Score],0)</f>
        <v>122</v>
      </c>
      <c r="I126">
        <f>IFERROR( ROUND((Table356[[#This Row],[Quiz-1]]/$M$5)*$L$5 +(Table356[[#This Row],[Mid-Term]]/$M$7)*$L$7+(Table356[[#This Row],[Quiz 2]]/$M$6)*$L$6+(Table356[[#This Row],[End Term]]/$M$8)*$L$8,3), 0)</f>
        <v>0.25700000000000001</v>
      </c>
    </row>
    <row r="127" spans="1:9">
      <c r="A127">
        <v>50</v>
      </c>
      <c r="B127" t="s">
        <v>387</v>
      </c>
      <c r="C127" t="s">
        <v>99</v>
      </c>
      <c r="D127">
        <f>+VLOOKUP(Table356[[#This Row],[Roll No.]],'IC-Raw'!$C$4:$F$162,2,FALSE)</f>
        <v>7.5</v>
      </c>
      <c r="E127">
        <f>+VLOOKUP(Table356[[#This Row],[Roll No.]],'IC-Raw'!$C$4:$F$162,3,FALSE)</f>
        <v>19.5</v>
      </c>
      <c r="F127">
        <f>+VLOOKUP(Table356[[#This Row],[Roll No.]],'IC-Raw'!$C$4:$F$162,4,FALSE)</f>
        <v>8.16</v>
      </c>
      <c r="H127">
        <f>_xlfn.RANK.EQ(Table356[[#This Row],[Total Weighted ABS Score]],Table356[Total Weighted ABS Score],0)</f>
        <v>124</v>
      </c>
      <c r="I127">
        <f>IFERROR( ROUND((Table356[[#This Row],[Quiz-1]]/$M$5)*$L$5 +(Table356[[#This Row],[Mid-Term]]/$M$7)*$L$7+(Table356[[#This Row],[Quiz 2]]/$M$6)*$L$6+(Table356[[#This Row],[End Term]]/$M$8)*$L$8,3), 0)</f>
        <v>0.255</v>
      </c>
    </row>
    <row r="128" spans="1:9">
      <c r="A128">
        <v>66</v>
      </c>
      <c r="B128" t="s">
        <v>405</v>
      </c>
      <c r="C128" t="s">
        <v>131</v>
      </c>
      <c r="D128">
        <f>+VLOOKUP(Table356[[#This Row],[Roll No.]],'IC-Raw'!$C$4:$F$162,2,FALSE)</f>
        <v>13</v>
      </c>
      <c r="E128">
        <f>+VLOOKUP(Table356[[#This Row],[Roll No.]],'IC-Raw'!$C$4:$F$162,3,FALSE)</f>
        <v>13.75</v>
      </c>
      <c r="F128">
        <f>+VLOOKUP(Table356[[#This Row],[Roll No.]],'IC-Raw'!$C$4:$F$162,4,FALSE)</f>
        <v>12.25</v>
      </c>
      <c r="H128">
        <f>_xlfn.RANK.EQ(Table356[[#This Row],[Total Weighted ABS Score]],Table356[Total Weighted ABS Score],0)</f>
        <v>124</v>
      </c>
      <c r="I128">
        <f>IFERROR( ROUND((Table356[[#This Row],[Quiz-1]]/$M$5)*$L$5 +(Table356[[#This Row],[Mid-Term]]/$M$7)*$L$7+(Table356[[#This Row],[Quiz 2]]/$M$6)*$L$6+(Table356[[#This Row],[End Term]]/$M$8)*$L$8,3), 0)</f>
        <v>0.255</v>
      </c>
    </row>
    <row r="129" spans="1:9">
      <c r="A129">
        <v>33</v>
      </c>
      <c r="B129" t="s">
        <v>370</v>
      </c>
      <c r="C129" t="s">
        <v>65</v>
      </c>
      <c r="D129">
        <f>+VLOOKUP(Table356[[#This Row],[Roll No.]],'IC-Raw'!$C$4:$F$162,2,FALSE)</f>
        <v>13.5</v>
      </c>
      <c r="E129">
        <f>+VLOOKUP(Table356[[#This Row],[Roll No.]],'IC-Raw'!$C$4:$F$162,3,FALSE)</f>
        <v>14</v>
      </c>
      <c r="F129">
        <f>+VLOOKUP(Table356[[#This Row],[Roll No.]],'IC-Raw'!$C$4:$F$162,4,FALSE)</f>
        <v>11</v>
      </c>
      <c r="H129">
        <f>_xlfn.RANK.EQ(Table356[[#This Row],[Total Weighted ABS Score]],Table356[Total Weighted ABS Score],0)</f>
        <v>126</v>
      </c>
      <c r="I129">
        <f>IFERROR( ROUND((Table356[[#This Row],[Quiz-1]]/$M$5)*$L$5 +(Table356[[#This Row],[Mid-Term]]/$M$7)*$L$7+(Table356[[#This Row],[Quiz 2]]/$M$6)*$L$6+(Table356[[#This Row],[End Term]]/$M$8)*$L$8,3), 0)</f>
        <v>0.254</v>
      </c>
    </row>
    <row r="130" spans="1:9">
      <c r="B130" t="s">
        <v>430</v>
      </c>
      <c r="C130" t="s">
        <v>186</v>
      </c>
      <c r="D130">
        <f>+VLOOKUP(Table356[[#This Row],[Roll No.]],'IC-Raw'!$C$4:$F$162,2,FALSE)</f>
        <v>10</v>
      </c>
      <c r="E130">
        <f>+VLOOKUP(Table356[[#This Row],[Roll No.]],'IC-Raw'!$C$4:$F$162,3,FALSE)</f>
        <v>15.75</v>
      </c>
      <c r="F130">
        <f>+VLOOKUP(Table356[[#This Row],[Roll No.]],'IC-Raw'!$C$4:$F$162,4,FALSE)</f>
        <v>11.5</v>
      </c>
      <c r="H130">
        <f>_xlfn.RANK.EQ(Table356[[#This Row],[Total Weighted ABS Score]],Table356[Total Weighted ABS Score],0)</f>
        <v>127</v>
      </c>
      <c r="I130">
        <f>IFERROR( ROUND((Table356[[#This Row],[Quiz-1]]/$M$5)*$L$5 +(Table356[[#This Row],[Mid-Term]]/$M$7)*$L$7+(Table356[[#This Row],[Quiz 2]]/$M$6)*$L$6+(Table356[[#This Row],[End Term]]/$M$8)*$L$8,3), 0)</f>
        <v>0.252</v>
      </c>
    </row>
    <row r="131" spans="1:9">
      <c r="B131" t="s">
        <v>504</v>
      </c>
      <c r="C131" t="s">
        <v>204</v>
      </c>
      <c r="D131">
        <f>+VLOOKUP(Table356[[#This Row],[Roll No.]],'IC-Raw'!$C$4:$F$162,2,FALSE)</f>
        <v>7.5</v>
      </c>
      <c r="E131">
        <f>+VLOOKUP(Table356[[#This Row],[Roll No.]],'IC-Raw'!$C$4:$F$162,3,FALSE)</f>
        <v>19.25</v>
      </c>
      <c r="F131">
        <f>+VLOOKUP(Table356[[#This Row],[Roll No.]],'IC-Raw'!$C$4:$F$162,4,FALSE)</f>
        <v>7.89</v>
      </c>
      <c r="H131">
        <f>_xlfn.RANK.EQ(Table356[[#This Row],[Total Weighted ABS Score]],Table356[Total Weighted ABS Score],0)</f>
        <v>128</v>
      </c>
      <c r="I131">
        <f>IFERROR( ROUND((Table356[[#This Row],[Quiz-1]]/$M$5)*$L$5 +(Table356[[#This Row],[Mid-Term]]/$M$7)*$L$7+(Table356[[#This Row],[Quiz 2]]/$M$6)*$L$6+(Table356[[#This Row],[End Term]]/$M$8)*$L$8,3), 0)</f>
        <v>0.251</v>
      </c>
    </row>
    <row r="132" spans="1:9">
      <c r="A132">
        <v>62</v>
      </c>
      <c r="B132" t="s">
        <v>402</v>
      </c>
      <c r="C132" t="s">
        <v>123</v>
      </c>
      <c r="D132">
        <f>+VLOOKUP(Table356[[#This Row],[Roll No.]],'IC-Raw'!$C$4:$F$162,2,FALSE)</f>
        <v>16</v>
      </c>
      <c r="E132">
        <f>+VLOOKUP(Table356[[#This Row],[Roll No.]],'IC-Raw'!$C$4:$F$162,3,FALSE)</f>
        <v>9.5</v>
      </c>
      <c r="F132">
        <f>+VLOOKUP(Table356[[#This Row],[Roll No.]],'IC-Raw'!$C$4:$F$162,4,FALSE)</f>
        <v>13.95</v>
      </c>
      <c r="H132">
        <f>_xlfn.RANK.EQ(Table356[[#This Row],[Total Weighted ABS Score]],Table356[Total Weighted ABS Score],0)</f>
        <v>129</v>
      </c>
      <c r="I132">
        <f>IFERROR( ROUND((Table356[[#This Row],[Quiz-1]]/$M$5)*$L$5 +(Table356[[#This Row],[Mid-Term]]/$M$7)*$L$7+(Table356[[#This Row],[Quiz 2]]/$M$6)*$L$6+(Table356[[#This Row],[End Term]]/$M$8)*$L$8,3), 0)</f>
        <v>0.24199999999999999</v>
      </c>
    </row>
    <row r="133" spans="1:9">
      <c r="B133" t="s">
        <v>453</v>
      </c>
      <c r="C133" t="s">
        <v>235</v>
      </c>
      <c r="D133">
        <f>+VLOOKUP(Table356[[#This Row],[Roll No.]],'IC-Raw'!$C$4:$F$162,2,FALSE)</f>
        <v>12</v>
      </c>
      <c r="E133">
        <f>+VLOOKUP(Table356[[#This Row],[Roll No.]],'IC-Raw'!$C$4:$F$162,3,FALSE)</f>
        <v>15.25</v>
      </c>
      <c r="F133">
        <f>+VLOOKUP(Table356[[#This Row],[Roll No.]],'IC-Raw'!$C$4:$F$162,4,FALSE)</f>
        <v>8.16</v>
      </c>
      <c r="H133">
        <f>_xlfn.RANK.EQ(Table356[[#This Row],[Total Weighted ABS Score]],Table356[Total Weighted ABS Score],0)</f>
        <v>129</v>
      </c>
      <c r="I133">
        <f>IFERROR( ROUND((Table356[[#This Row],[Quiz-1]]/$M$5)*$L$5 +(Table356[[#This Row],[Mid-Term]]/$M$7)*$L$7+(Table356[[#This Row],[Quiz 2]]/$M$6)*$L$6+(Table356[[#This Row],[End Term]]/$M$8)*$L$8,3), 0)</f>
        <v>0.24199999999999999</v>
      </c>
    </row>
    <row r="134" spans="1:9">
      <c r="A134">
        <v>7</v>
      </c>
      <c r="B134" t="s">
        <v>344</v>
      </c>
      <c r="C134" t="s">
        <v>13</v>
      </c>
      <c r="D134">
        <f>+VLOOKUP(Table356[[#This Row],[Roll No.]],'IC-Raw'!$C$4:$F$162,2,FALSE)</f>
        <v>16.5</v>
      </c>
      <c r="E134">
        <f>+VLOOKUP(Table356[[#This Row],[Roll No.]],'IC-Raw'!$C$4:$F$162,3,FALSE)</f>
        <v>12</v>
      </c>
      <c r="F134">
        <f>+VLOOKUP(Table356[[#This Row],[Roll No.]],'IC-Raw'!$C$4:$F$162,4,FALSE)</f>
        <v>8.25</v>
      </c>
      <c r="H134">
        <f>_xlfn.RANK.EQ(Table356[[#This Row],[Total Weighted ABS Score]],Table356[Total Weighted ABS Score],0)</f>
        <v>131</v>
      </c>
      <c r="I134">
        <f>IFERROR( ROUND((Table356[[#This Row],[Quiz-1]]/$M$5)*$L$5 +(Table356[[#This Row],[Mid-Term]]/$M$7)*$L$7+(Table356[[#This Row],[Quiz 2]]/$M$6)*$L$6+(Table356[[#This Row],[End Term]]/$M$8)*$L$8,3), 0)</f>
        <v>0.23899999999999999</v>
      </c>
    </row>
    <row r="135" spans="1:9">
      <c r="B135" t="s">
        <v>424</v>
      </c>
      <c r="C135" t="s">
        <v>172</v>
      </c>
      <c r="D135">
        <f>+VLOOKUP(Table356[[#This Row],[Roll No.]],'IC-Raw'!$C$4:$F$162,2,FALSE)</f>
        <v>11.5</v>
      </c>
      <c r="E135">
        <f>+VLOOKUP(Table356[[#This Row],[Roll No.]],'IC-Raw'!$C$4:$F$162,3,FALSE)</f>
        <v>14</v>
      </c>
      <c r="F135">
        <f>+VLOOKUP(Table356[[#This Row],[Roll No.]],'IC-Raw'!$C$4:$F$162,4,FALSE)</f>
        <v>10.26</v>
      </c>
      <c r="H135">
        <f>_xlfn.RANK.EQ(Table356[[#This Row],[Total Weighted ABS Score]],Table356[Total Weighted ABS Score],0)</f>
        <v>131</v>
      </c>
      <c r="I135">
        <f>IFERROR( ROUND((Table356[[#This Row],[Quiz-1]]/$M$5)*$L$5 +(Table356[[#This Row],[Mid-Term]]/$M$7)*$L$7+(Table356[[#This Row],[Quiz 2]]/$M$6)*$L$6+(Table356[[#This Row],[End Term]]/$M$8)*$L$8,3), 0)</f>
        <v>0.23899999999999999</v>
      </c>
    </row>
    <row r="136" spans="1:9">
      <c r="A136">
        <v>68</v>
      </c>
      <c r="B136" t="s">
        <v>407</v>
      </c>
      <c r="C136" t="s">
        <v>135</v>
      </c>
      <c r="D136">
        <f>+VLOOKUP(Table356[[#This Row],[Roll No.]],'IC-Raw'!$C$4:$F$162,2,FALSE)</f>
        <v>11</v>
      </c>
      <c r="E136">
        <f>+VLOOKUP(Table356[[#This Row],[Roll No.]],'IC-Raw'!$C$4:$F$162,3,FALSE)</f>
        <v>13</v>
      </c>
      <c r="F136">
        <f>+VLOOKUP(Table356[[#This Row],[Roll No.]],'IC-Raw'!$C$4:$F$162,4,FALSE)</f>
        <v>12.25</v>
      </c>
      <c r="H136">
        <f>_xlfn.RANK.EQ(Table356[[#This Row],[Total Weighted ABS Score]],Table356[Total Weighted ABS Score],0)</f>
        <v>133</v>
      </c>
      <c r="I136">
        <f>IFERROR( ROUND((Table356[[#This Row],[Quiz-1]]/$M$5)*$L$5 +(Table356[[#This Row],[Mid-Term]]/$M$7)*$L$7+(Table356[[#This Row],[Quiz 2]]/$M$6)*$L$6+(Table356[[#This Row],[End Term]]/$M$8)*$L$8,3), 0)</f>
        <v>0.23699999999999999</v>
      </c>
    </row>
    <row r="137" spans="1:9">
      <c r="B137" t="s">
        <v>458</v>
      </c>
      <c r="C137" t="s">
        <v>247</v>
      </c>
      <c r="D137">
        <f>+VLOOKUP(Table356[[#This Row],[Roll No.]],'IC-Raw'!$C$4:$F$162,2,FALSE)</f>
        <v>14</v>
      </c>
      <c r="E137">
        <f>+VLOOKUP(Table356[[#This Row],[Roll No.]],'IC-Raw'!$C$4:$F$162,3,FALSE)</f>
        <v>12.25</v>
      </c>
      <c r="F137">
        <f>+VLOOKUP(Table356[[#This Row],[Roll No.]],'IC-Raw'!$C$4:$F$162,4,FALSE)</f>
        <v>10.25</v>
      </c>
      <c r="H137">
        <f>_xlfn.RANK.EQ(Table356[[#This Row],[Total Weighted ABS Score]],Table356[Total Weighted ABS Score],0)</f>
        <v>133</v>
      </c>
      <c r="I137">
        <f>IFERROR( ROUND((Table356[[#This Row],[Quiz-1]]/$M$5)*$L$5 +(Table356[[#This Row],[Mid-Term]]/$M$7)*$L$7+(Table356[[#This Row],[Quiz 2]]/$M$6)*$L$6+(Table356[[#This Row],[End Term]]/$M$8)*$L$8,3), 0)</f>
        <v>0.23699999999999999</v>
      </c>
    </row>
    <row r="138" spans="1:9">
      <c r="A138">
        <v>54</v>
      </c>
      <c r="B138" t="s">
        <v>391</v>
      </c>
      <c r="C138" t="s">
        <v>107</v>
      </c>
      <c r="D138">
        <f>+VLOOKUP(Table356[[#This Row],[Roll No.]],'IC-Raw'!$C$4:$F$162,2,FALSE)</f>
        <v>13.5</v>
      </c>
      <c r="E138">
        <f>+VLOOKUP(Table356[[#This Row],[Roll No.]],'IC-Raw'!$C$4:$F$162,3,FALSE)</f>
        <v>15.25</v>
      </c>
      <c r="F138">
        <f>+VLOOKUP(Table356[[#This Row],[Roll No.]],'IC-Raw'!$C$4:$F$162,4,FALSE)</f>
        <v>3.75</v>
      </c>
      <c r="H138">
        <f>_xlfn.RANK.EQ(Table356[[#This Row],[Total Weighted ABS Score]],Table356[Total Weighted ABS Score],0)</f>
        <v>135</v>
      </c>
      <c r="I138">
        <f>IFERROR( ROUND((Table356[[#This Row],[Quiz-1]]/$M$5)*$L$5 +(Table356[[#This Row],[Mid-Term]]/$M$7)*$L$7+(Table356[[#This Row],[Quiz 2]]/$M$6)*$L$6+(Table356[[#This Row],[End Term]]/$M$8)*$L$8,3), 0)</f>
        <v>0.22800000000000001</v>
      </c>
    </row>
    <row r="139" spans="1:9">
      <c r="A139">
        <v>67</v>
      </c>
      <c r="B139" t="s">
        <v>406</v>
      </c>
      <c r="C139" t="s">
        <v>133</v>
      </c>
      <c r="D139">
        <f>+VLOOKUP(Table356[[#This Row],[Roll No.]],'IC-Raw'!$C$4:$F$162,2,FALSE)</f>
        <v>15</v>
      </c>
      <c r="E139">
        <f>+VLOOKUP(Table356[[#This Row],[Roll No.]],'IC-Raw'!$C$4:$F$162,3,FALSE)</f>
        <v>13.75</v>
      </c>
      <c r="F139">
        <f>+VLOOKUP(Table356[[#This Row],[Roll No.]],'IC-Raw'!$C$4:$F$162,4,FALSE)</f>
        <v>4.74</v>
      </c>
      <c r="H139">
        <f>_xlfn.RANK.EQ(Table356[[#This Row],[Total Weighted ABS Score]],Table356[Total Weighted ABS Score],0)</f>
        <v>135</v>
      </c>
      <c r="I139">
        <f>IFERROR( ROUND((Table356[[#This Row],[Quiz-1]]/$M$5)*$L$5 +(Table356[[#This Row],[Mid-Term]]/$M$7)*$L$7+(Table356[[#This Row],[Quiz 2]]/$M$6)*$L$6+(Table356[[#This Row],[End Term]]/$M$8)*$L$8,3), 0)</f>
        <v>0.22800000000000001</v>
      </c>
    </row>
    <row r="140" spans="1:9">
      <c r="B140" t="s">
        <v>434</v>
      </c>
      <c r="C140" t="s">
        <v>194</v>
      </c>
      <c r="D140">
        <f>+VLOOKUP(Table356[[#This Row],[Roll No.]],'IC-Raw'!$C$4:$F$162,2,FALSE)</f>
        <v>12</v>
      </c>
      <c r="E140">
        <f>+VLOOKUP(Table356[[#This Row],[Roll No.]],'IC-Raw'!$C$4:$F$162,3,FALSE)</f>
        <v>13.5</v>
      </c>
      <c r="F140">
        <f>+VLOOKUP(Table356[[#This Row],[Roll No.]],'IC-Raw'!$C$4:$F$162,4,FALSE)</f>
        <v>8.42</v>
      </c>
      <c r="H140">
        <f>_xlfn.RANK.EQ(Table356[[#This Row],[Total Weighted ABS Score]],Table356[Total Weighted ABS Score],0)</f>
        <v>135</v>
      </c>
      <c r="I140">
        <f>IFERROR( ROUND((Table356[[#This Row],[Quiz-1]]/$M$5)*$L$5 +(Table356[[#This Row],[Mid-Term]]/$M$7)*$L$7+(Table356[[#This Row],[Quiz 2]]/$M$6)*$L$6+(Table356[[#This Row],[End Term]]/$M$8)*$L$8,3), 0)</f>
        <v>0.22800000000000001</v>
      </c>
    </row>
    <row r="141" spans="1:9">
      <c r="A141">
        <v>10</v>
      </c>
      <c r="B141" t="s">
        <v>347</v>
      </c>
      <c r="C141" t="s">
        <v>19</v>
      </c>
      <c r="D141">
        <f>+VLOOKUP(Table356[[#This Row],[Roll No.]],'IC-Raw'!$C$4:$F$162,2,FALSE)</f>
        <v>16</v>
      </c>
      <c r="E141">
        <f>+VLOOKUP(Table356[[#This Row],[Roll No.]],'IC-Raw'!$C$4:$F$162,3,FALSE)</f>
        <v>10.5</v>
      </c>
      <c r="F141">
        <f>+VLOOKUP(Table356[[#This Row],[Roll No.]],'IC-Raw'!$C$4:$F$162,4,FALSE)</f>
        <v>8.42</v>
      </c>
      <c r="H141">
        <f>_xlfn.RANK.EQ(Table356[[#This Row],[Total Weighted ABS Score]],Table356[Total Weighted ABS Score],0)</f>
        <v>138</v>
      </c>
      <c r="I141">
        <f>IFERROR( ROUND((Table356[[#This Row],[Quiz-1]]/$M$5)*$L$5 +(Table356[[#This Row],[Mid-Term]]/$M$7)*$L$7+(Table356[[#This Row],[Quiz 2]]/$M$6)*$L$6+(Table356[[#This Row],[End Term]]/$M$8)*$L$8,3), 0)</f>
        <v>0.224</v>
      </c>
    </row>
    <row r="142" spans="1:9">
      <c r="B142" t="s">
        <v>509</v>
      </c>
      <c r="C142" t="s">
        <v>291</v>
      </c>
      <c r="D142">
        <f>+VLOOKUP(Table356[[#This Row],[Roll No.]],'IC-Raw'!$C$4:$F$162,2,FALSE)</f>
        <v>16</v>
      </c>
      <c r="E142">
        <f>+VLOOKUP(Table356[[#This Row],[Roll No.]],'IC-Raw'!$C$4:$F$162,3,FALSE)</f>
        <v>10.25</v>
      </c>
      <c r="F142">
        <f>+VLOOKUP(Table356[[#This Row],[Roll No.]],'IC-Raw'!$C$4:$F$162,4,FALSE)</f>
        <v>8.75</v>
      </c>
      <c r="H142">
        <f>_xlfn.RANK.EQ(Table356[[#This Row],[Total Weighted ABS Score]],Table356[Total Weighted ABS Score],0)</f>
        <v>139</v>
      </c>
      <c r="I142">
        <f>IFERROR( ROUND((Table356[[#This Row],[Quiz-1]]/$M$5)*$L$5 +(Table356[[#This Row],[Mid-Term]]/$M$7)*$L$7+(Table356[[#This Row],[Quiz 2]]/$M$6)*$L$6+(Table356[[#This Row],[End Term]]/$M$8)*$L$8,3), 0)</f>
        <v>0.223</v>
      </c>
    </row>
    <row r="143" spans="1:9">
      <c r="B143" t="s">
        <v>475</v>
      </c>
      <c r="C143" t="s">
        <v>289</v>
      </c>
      <c r="D143">
        <f>+VLOOKUP(Table356[[#This Row],[Roll No.]],'IC-Raw'!$C$4:$F$162,2,FALSE)</f>
        <v>10</v>
      </c>
      <c r="E143">
        <f>+VLOOKUP(Table356[[#This Row],[Roll No.]],'IC-Raw'!$C$4:$F$162,3,FALSE)</f>
        <v>11.75</v>
      </c>
      <c r="F143">
        <f>+VLOOKUP(Table356[[#This Row],[Roll No.]],'IC-Raw'!$C$4:$F$162,4,FALSE)</f>
        <v>11.84</v>
      </c>
      <c r="H143">
        <f>_xlfn.RANK.EQ(Table356[[#This Row],[Total Weighted ABS Score]],Table356[Total Weighted ABS Score],0)</f>
        <v>140</v>
      </c>
      <c r="I143">
        <f>IFERROR( ROUND((Table356[[#This Row],[Quiz-1]]/$M$5)*$L$5 +(Table356[[#This Row],[Mid-Term]]/$M$7)*$L$7+(Table356[[#This Row],[Quiz 2]]/$M$6)*$L$6+(Table356[[#This Row],[End Term]]/$M$8)*$L$8,3), 0)</f>
        <v>0.218</v>
      </c>
    </row>
    <row r="144" spans="1:9">
      <c r="A144">
        <v>78</v>
      </c>
      <c r="B144" t="s">
        <v>417</v>
      </c>
      <c r="C144" t="s">
        <v>155</v>
      </c>
      <c r="D144">
        <f>+VLOOKUP(Table356[[#This Row],[Roll No.]],'IC-Raw'!$C$4:$F$162,2,FALSE)</f>
        <v>12.5</v>
      </c>
      <c r="E144">
        <f>+VLOOKUP(Table356[[#This Row],[Roll No.]],'IC-Raw'!$C$4:$F$162,3,FALSE)</f>
        <v>10.5</v>
      </c>
      <c r="F144">
        <f>+VLOOKUP(Table356[[#This Row],[Roll No.]],'IC-Raw'!$C$4:$F$162,4,FALSE)</f>
        <v>10.25</v>
      </c>
      <c r="H144">
        <f>_xlfn.RANK.EQ(Table356[[#This Row],[Total Weighted ABS Score]],Table356[Total Weighted ABS Score],0)</f>
        <v>141</v>
      </c>
      <c r="I144">
        <f>IFERROR( ROUND((Table356[[#This Row],[Quiz-1]]/$M$5)*$L$5 +(Table356[[#This Row],[Mid-Term]]/$M$7)*$L$7+(Table356[[#This Row],[Quiz 2]]/$M$6)*$L$6+(Table356[[#This Row],[End Term]]/$M$8)*$L$8,3), 0)</f>
        <v>0.21299999999999999</v>
      </c>
    </row>
    <row r="145" spans="1:9">
      <c r="A145">
        <v>35</v>
      </c>
      <c r="B145" t="s">
        <v>372</v>
      </c>
      <c r="C145" t="s">
        <v>69</v>
      </c>
      <c r="D145">
        <f>+VLOOKUP(Table356[[#This Row],[Roll No.]],'IC-Raw'!$C$4:$F$162,2,FALSE)</f>
        <v>7</v>
      </c>
      <c r="E145">
        <f>+VLOOKUP(Table356[[#This Row],[Roll No.]],'IC-Raw'!$C$4:$F$162,3,FALSE)</f>
        <v>14</v>
      </c>
      <c r="F145">
        <f>+VLOOKUP(Table356[[#This Row],[Roll No.]],'IC-Raw'!$C$4:$F$162,4,FALSE)</f>
        <v>9.75</v>
      </c>
      <c r="H145">
        <f>_xlfn.RANK.EQ(Table356[[#This Row],[Total Weighted ABS Score]],Table356[Total Weighted ABS Score],0)</f>
        <v>142</v>
      </c>
      <c r="I145">
        <f>IFERROR( ROUND((Table356[[#This Row],[Quiz-1]]/$M$5)*$L$5 +(Table356[[#This Row],[Mid-Term]]/$M$7)*$L$7+(Table356[[#This Row],[Quiz 2]]/$M$6)*$L$6+(Table356[[#This Row],[End Term]]/$M$8)*$L$8,3), 0)</f>
        <v>0.21099999999999999</v>
      </c>
    </row>
    <row r="146" spans="1:9">
      <c r="B146" t="s">
        <v>464</v>
      </c>
      <c r="C146" t="s">
        <v>261</v>
      </c>
      <c r="D146">
        <f>+VLOOKUP(Table356[[#This Row],[Roll No.]],'IC-Raw'!$C$4:$F$162,2,FALSE)</f>
        <v>11</v>
      </c>
      <c r="E146">
        <f>+VLOOKUP(Table356[[#This Row],[Roll No.]],'IC-Raw'!$C$4:$F$162,3,FALSE)</f>
        <v>12.25</v>
      </c>
      <c r="F146">
        <f>+VLOOKUP(Table356[[#This Row],[Roll No.]],'IC-Raw'!$C$4:$F$162,4,FALSE)</f>
        <v>8.16</v>
      </c>
      <c r="H146">
        <f>_xlfn.RANK.EQ(Table356[[#This Row],[Total Weighted ABS Score]],Table356[Total Weighted ABS Score],0)</f>
        <v>143</v>
      </c>
      <c r="I146">
        <f>IFERROR( ROUND((Table356[[#This Row],[Quiz-1]]/$M$5)*$L$5 +(Table356[[#This Row],[Mid-Term]]/$M$7)*$L$7+(Table356[[#This Row],[Quiz 2]]/$M$6)*$L$6+(Table356[[#This Row],[End Term]]/$M$8)*$L$8,3), 0)</f>
        <v>0.21</v>
      </c>
    </row>
    <row r="147" spans="1:9">
      <c r="A147">
        <v>46</v>
      </c>
      <c r="B147" t="s">
        <v>383</v>
      </c>
      <c r="C147" t="s">
        <v>91</v>
      </c>
      <c r="D147">
        <f>+VLOOKUP(Table356[[#This Row],[Roll No.]],'IC-Raw'!$C$4:$F$162,2,FALSE)</f>
        <v>3</v>
      </c>
      <c r="E147">
        <f>+VLOOKUP(Table356[[#This Row],[Roll No.]],'IC-Raw'!$C$4:$F$162,3,FALSE)</f>
        <v>16</v>
      </c>
      <c r="F147">
        <f>+VLOOKUP(Table356[[#This Row],[Roll No.]],'IC-Raw'!$C$4:$F$162,4,FALSE)</f>
        <v>10</v>
      </c>
      <c r="H147">
        <f>_xlfn.RANK.EQ(Table356[[#This Row],[Total Weighted ABS Score]],Table356[Total Weighted ABS Score],0)</f>
        <v>144</v>
      </c>
      <c r="I147">
        <f>IFERROR( ROUND((Table356[[#This Row],[Quiz-1]]/$M$5)*$L$5 +(Table356[[#This Row],[Mid-Term]]/$M$7)*$L$7+(Table356[[#This Row],[Quiz 2]]/$M$6)*$L$6+(Table356[[#This Row],[End Term]]/$M$8)*$L$8,3), 0)</f>
        <v>0.20799999999999999</v>
      </c>
    </row>
    <row r="148" spans="1:9">
      <c r="B148" t="s">
        <v>505</v>
      </c>
      <c r="C148" t="s">
        <v>210</v>
      </c>
      <c r="D148">
        <f>+VLOOKUP(Table356[[#This Row],[Roll No.]],'IC-Raw'!$C$4:$F$162,2,FALSE)</f>
        <v>7.5</v>
      </c>
      <c r="E148">
        <f>+VLOOKUP(Table356[[#This Row],[Roll No.]],'IC-Raw'!$C$4:$F$162,3,FALSE)</f>
        <v>12.5</v>
      </c>
      <c r="F148">
        <f>+VLOOKUP(Table356[[#This Row],[Roll No.]],'IC-Raw'!$C$4:$F$162,4,FALSE)</f>
        <v>10.26</v>
      </c>
      <c r="H148">
        <f>_xlfn.RANK.EQ(Table356[[#This Row],[Total Weighted ABS Score]],Table356[Total Weighted ABS Score],0)</f>
        <v>145</v>
      </c>
      <c r="I148">
        <f>IFERROR( ROUND((Table356[[#This Row],[Quiz-1]]/$M$5)*$L$5 +(Table356[[#This Row],[Mid-Term]]/$M$7)*$L$7+(Table356[[#This Row],[Quiz 2]]/$M$6)*$L$6+(Table356[[#This Row],[End Term]]/$M$8)*$L$8,3), 0)</f>
        <v>0.20300000000000001</v>
      </c>
    </row>
    <row r="149" spans="1:9">
      <c r="B149" t="s">
        <v>457</v>
      </c>
      <c r="C149" t="s">
        <v>243</v>
      </c>
      <c r="D149">
        <f>+VLOOKUP(Table356[[#This Row],[Roll No.]],'IC-Raw'!$C$4:$F$162,2,FALSE)</f>
        <v>8</v>
      </c>
      <c r="E149">
        <f>+VLOOKUP(Table356[[#This Row],[Roll No.]],'IC-Raw'!$C$4:$F$162,3,FALSE)</f>
        <v>12.25</v>
      </c>
      <c r="F149">
        <f>+VLOOKUP(Table356[[#This Row],[Roll No.]],'IC-Raw'!$C$4:$F$162,4,FALSE)</f>
        <v>8.9499999999999993</v>
      </c>
      <c r="H149">
        <f>_xlfn.RANK.EQ(Table356[[#This Row],[Total Weighted ABS Score]],Table356[Total Weighted ABS Score],0)</f>
        <v>146</v>
      </c>
      <c r="I149">
        <f>IFERROR( ROUND((Table356[[#This Row],[Quiz-1]]/$M$5)*$L$5 +(Table356[[#This Row],[Mid-Term]]/$M$7)*$L$7+(Table356[[#This Row],[Quiz 2]]/$M$6)*$L$6+(Table356[[#This Row],[End Term]]/$M$8)*$L$8,3), 0)</f>
        <v>0.19700000000000001</v>
      </c>
    </row>
    <row r="150" spans="1:9">
      <c r="A150">
        <v>1</v>
      </c>
      <c r="B150" t="s">
        <v>338</v>
      </c>
      <c r="C150" t="s">
        <v>1</v>
      </c>
      <c r="D150">
        <f>+VLOOKUP(Table356[[#This Row],[Roll No.]],'IC-Raw'!$C$4:$F$162,2,FALSE)</f>
        <v>11</v>
      </c>
      <c r="E150">
        <f>+VLOOKUP(Table356[[#This Row],[Roll No.]],'IC-Raw'!$C$4:$F$162,3,FALSE)</f>
        <v>11.25</v>
      </c>
      <c r="F150">
        <f>+VLOOKUP(Table356[[#This Row],[Roll No.]],'IC-Raw'!$C$4:$F$162,4,FALSE)</f>
        <v>6.05</v>
      </c>
      <c r="H150">
        <f>_xlfn.RANK.EQ(Table356[[#This Row],[Total Weighted ABS Score]],Table356[Total Weighted ABS Score],0)</f>
        <v>147</v>
      </c>
      <c r="I150">
        <f>IFERROR( ROUND((Table356[[#This Row],[Quiz-1]]/$M$5)*$L$5 +(Table356[[#This Row],[Mid-Term]]/$M$7)*$L$7+(Table356[[#This Row],[Quiz 2]]/$M$6)*$L$6+(Table356[[#This Row],[End Term]]/$M$8)*$L$8,3), 0)</f>
        <v>0.191</v>
      </c>
    </row>
    <row r="151" spans="1:9">
      <c r="A151">
        <v>79</v>
      </c>
      <c r="B151" t="s">
        <v>418</v>
      </c>
      <c r="C151" t="s">
        <v>157</v>
      </c>
      <c r="D151">
        <f>+VLOOKUP(Table356[[#This Row],[Roll No.]],'IC-Raw'!$C$4:$F$162,2,FALSE)</f>
        <v>11.5</v>
      </c>
      <c r="E151">
        <f>+VLOOKUP(Table356[[#This Row],[Roll No.]],'IC-Raw'!$C$4:$F$162,3,FALSE)</f>
        <v>10.25</v>
      </c>
      <c r="F151">
        <f>+VLOOKUP(Table356[[#This Row],[Roll No.]],'IC-Raw'!$C$4:$F$162,4,FALSE)</f>
        <v>7.11</v>
      </c>
      <c r="H151">
        <f>_xlfn.RANK.EQ(Table356[[#This Row],[Total Weighted ABS Score]],Table356[Total Weighted ABS Score],0)</f>
        <v>148</v>
      </c>
      <c r="I151">
        <f>IFERROR( ROUND((Table356[[#This Row],[Quiz-1]]/$M$5)*$L$5 +(Table356[[#This Row],[Mid-Term]]/$M$7)*$L$7+(Table356[[#This Row],[Quiz 2]]/$M$6)*$L$6+(Table356[[#This Row],[End Term]]/$M$8)*$L$8,3), 0)</f>
        <v>0.19</v>
      </c>
    </row>
    <row r="152" spans="1:9">
      <c r="B152" t="s">
        <v>451</v>
      </c>
      <c r="C152" t="s">
        <v>231</v>
      </c>
      <c r="D152">
        <f>+VLOOKUP(Table356[[#This Row],[Roll No.]],'IC-Raw'!$C$4:$F$162,2,FALSE)</f>
        <v>9.5</v>
      </c>
      <c r="E152">
        <f>+VLOOKUP(Table356[[#This Row],[Roll No.]],'IC-Raw'!$C$4:$F$162,3,FALSE)</f>
        <v>10.75</v>
      </c>
      <c r="F152">
        <f>+VLOOKUP(Table356[[#This Row],[Roll No.]],'IC-Raw'!$C$4:$F$162,4,FALSE)</f>
        <v>7.5</v>
      </c>
      <c r="H152">
        <f>_xlfn.RANK.EQ(Table356[[#This Row],[Total Weighted ABS Score]],Table356[Total Weighted ABS Score],0)</f>
        <v>149</v>
      </c>
      <c r="I152">
        <f>IFERROR( ROUND((Table356[[#This Row],[Quiz-1]]/$M$5)*$L$5 +(Table356[[#This Row],[Mid-Term]]/$M$7)*$L$7+(Table356[[#This Row],[Quiz 2]]/$M$6)*$L$6+(Table356[[#This Row],[End Term]]/$M$8)*$L$8,3), 0)</f>
        <v>0.185</v>
      </c>
    </row>
    <row r="153" spans="1:9">
      <c r="A153">
        <v>2</v>
      </c>
      <c r="B153" t="s">
        <v>339</v>
      </c>
      <c r="C153" t="s">
        <v>3</v>
      </c>
      <c r="D153">
        <f>+VLOOKUP(Table356[[#This Row],[Roll No.]],'IC-Raw'!$C$4:$F$162,2,FALSE)</f>
        <v>10</v>
      </c>
      <c r="E153">
        <f>+VLOOKUP(Table356[[#This Row],[Roll No.]],'IC-Raw'!$C$4:$F$162,3,FALSE)</f>
        <v>11</v>
      </c>
      <c r="F153">
        <f>+VLOOKUP(Table356[[#This Row],[Roll No.]],'IC-Raw'!$C$4:$F$162,4,FALSE)</f>
        <v>5</v>
      </c>
      <c r="H153">
        <f>_xlfn.RANK.EQ(Table356[[#This Row],[Total Weighted ABS Score]],Table356[Total Weighted ABS Score],0)</f>
        <v>150</v>
      </c>
      <c r="I153">
        <f>IFERROR( ROUND((Table356[[#This Row],[Quiz-1]]/$M$5)*$L$5 +(Table356[[#This Row],[Mid-Term]]/$M$7)*$L$7+(Table356[[#This Row],[Quiz 2]]/$M$6)*$L$6+(Table356[[#This Row],[End Term]]/$M$8)*$L$8,3), 0)</f>
        <v>0.17799999999999999</v>
      </c>
    </row>
    <row r="154" spans="1:9">
      <c r="B154" t="s">
        <v>421</v>
      </c>
      <c r="C154" t="s">
        <v>178</v>
      </c>
      <c r="D154">
        <f>+VLOOKUP(Table356[[#This Row],[Roll No.]],'IC-Raw'!$C$4:$F$162,2,FALSE)</f>
        <v>13</v>
      </c>
      <c r="E154">
        <f>+VLOOKUP(Table356[[#This Row],[Roll No.]],'IC-Raw'!$C$4:$F$162,3,FALSE)</f>
        <v>8.25</v>
      </c>
      <c r="F154">
        <f>+VLOOKUP(Table356[[#This Row],[Roll No.]],'IC-Raw'!$C$4:$F$162,4,FALSE)</f>
        <v>6.58</v>
      </c>
      <c r="H154">
        <f>_xlfn.RANK.EQ(Table356[[#This Row],[Total Weighted ABS Score]],Table356[Total Weighted ABS Score],0)</f>
        <v>150</v>
      </c>
      <c r="I154">
        <f>IFERROR( ROUND((Table356[[#This Row],[Quiz-1]]/$M$5)*$L$5 +(Table356[[#This Row],[Mid-Term]]/$M$7)*$L$7+(Table356[[#This Row],[Quiz 2]]/$M$6)*$L$6+(Table356[[#This Row],[End Term]]/$M$8)*$L$8,3), 0)</f>
        <v>0.17799999999999999</v>
      </c>
    </row>
    <row r="155" spans="1:9">
      <c r="A155">
        <v>34</v>
      </c>
      <c r="B155" t="s">
        <v>371</v>
      </c>
      <c r="C155" t="s">
        <v>67</v>
      </c>
      <c r="D155">
        <f>+VLOOKUP(Table356[[#This Row],[Roll No.]],'IC-Raw'!$C$4:$F$162,2,FALSE)</f>
        <v>7.5</v>
      </c>
      <c r="E155">
        <f>+VLOOKUP(Table356[[#This Row],[Roll No.]],'IC-Raw'!$C$4:$F$162,3,FALSE)</f>
        <v>9</v>
      </c>
      <c r="F155">
        <f>+VLOOKUP(Table356[[#This Row],[Roll No.]],'IC-Raw'!$C$4:$F$162,4,FALSE)</f>
        <v>10.79</v>
      </c>
      <c r="H155">
        <f>_xlfn.RANK.EQ(Table356[[#This Row],[Total Weighted ABS Score]],Table356[Total Weighted ABS Score],0)</f>
        <v>152</v>
      </c>
      <c r="I155">
        <f>IFERROR( ROUND((Table356[[#This Row],[Quiz-1]]/$M$5)*$L$5 +(Table356[[#This Row],[Mid-Term]]/$M$7)*$L$7+(Table356[[#This Row],[Quiz 2]]/$M$6)*$L$6+(Table356[[#This Row],[End Term]]/$M$8)*$L$8,3), 0)</f>
        <v>0.17499999999999999</v>
      </c>
    </row>
    <row r="156" spans="1:9">
      <c r="B156" t="s">
        <v>465</v>
      </c>
      <c r="C156" t="s">
        <v>263</v>
      </c>
      <c r="D156">
        <f>+VLOOKUP(Table356[[#This Row],[Roll No.]],'IC-Raw'!$C$4:$F$162,2,FALSE)</f>
        <v>6.5</v>
      </c>
      <c r="E156">
        <f>+VLOOKUP(Table356[[#This Row],[Roll No.]],'IC-Raw'!$C$4:$F$162,3,FALSE)</f>
        <v>9.25</v>
      </c>
      <c r="F156">
        <f>+VLOOKUP(Table356[[#This Row],[Roll No.]],'IC-Raw'!$C$4:$F$162,4,FALSE)</f>
        <v>11.05</v>
      </c>
      <c r="H156">
        <f>_xlfn.RANK.EQ(Table356[[#This Row],[Total Weighted ABS Score]],Table356[Total Weighted ABS Score],0)</f>
        <v>153</v>
      </c>
      <c r="I156">
        <f>IFERROR( ROUND((Table356[[#This Row],[Quiz-1]]/$M$5)*$L$5 +(Table356[[#This Row],[Mid-Term]]/$M$7)*$L$7+(Table356[[#This Row],[Quiz 2]]/$M$6)*$L$6+(Table356[[#This Row],[End Term]]/$M$8)*$L$8,3), 0)</f>
        <v>0.17299999999999999</v>
      </c>
    </row>
    <row r="157" spans="1:9">
      <c r="A157">
        <v>73</v>
      </c>
      <c r="B157" t="s">
        <v>412</v>
      </c>
      <c r="C157" t="s">
        <v>145</v>
      </c>
      <c r="D157">
        <f>+VLOOKUP(Table356[[#This Row],[Roll No.]],'IC-Raw'!$C$4:$F$162,2,FALSE)</f>
        <v>14.5</v>
      </c>
      <c r="E157">
        <f>+VLOOKUP(Table356[[#This Row],[Roll No.]],'IC-Raw'!$C$4:$F$162,3,FALSE)</f>
        <v>6.75</v>
      </c>
      <c r="F157">
        <f>+VLOOKUP(Table356[[#This Row],[Roll No.]],'IC-Raw'!$C$4:$F$162,4,FALSE)</f>
        <v>5.5</v>
      </c>
      <c r="H157">
        <f>_xlfn.RANK.EQ(Table356[[#This Row],[Total Weighted ABS Score]],Table356[Total Weighted ABS Score],0)</f>
        <v>154</v>
      </c>
      <c r="I157">
        <f>IFERROR( ROUND((Table356[[#This Row],[Quiz-1]]/$M$5)*$L$5 +(Table356[[#This Row],[Mid-Term]]/$M$7)*$L$7+(Table356[[#This Row],[Quiz 2]]/$M$6)*$L$6+(Table356[[#This Row],[End Term]]/$M$8)*$L$8,3), 0)</f>
        <v>0.16800000000000001</v>
      </c>
    </row>
    <row r="158" spans="1:9">
      <c r="A158">
        <v>75</v>
      </c>
      <c r="B158" t="s">
        <v>414</v>
      </c>
      <c r="C158" t="s">
        <v>149</v>
      </c>
      <c r="D158">
        <f>+VLOOKUP(Table356[[#This Row],[Roll No.]],'IC-Raw'!$C$4:$F$162,2,FALSE)</f>
        <v>7.5</v>
      </c>
      <c r="E158">
        <f>+VLOOKUP(Table356[[#This Row],[Roll No.]],'IC-Raw'!$C$4:$F$162,3,FALSE)</f>
        <v>10.25</v>
      </c>
      <c r="F158">
        <f>+VLOOKUP(Table356[[#This Row],[Roll No.]],'IC-Raw'!$C$4:$F$162,4,FALSE)</f>
        <v>6</v>
      </c>
      <c r="H158">
        <f>_xlfn.RANK.EQ(Table356[[#This Row],[Total Weighted ABS Score]],Table356[Total Weighted ABS Score],0)</f>
        <v>155</v>
      </c>
      <c r="I158">
        <f>IFERROR( ROUND((Table356[[#This Row],[Quiz-1]]/$M$5)*$L$5 +(Table356[[#This Row],[Mid-Term]]/$M$7)*$L$7+(Table356[[#This Row],[Quiz 2]]/$M$6)*$L$6+(Table356[[#This Row],[End Term]]/$M$8)*$L$8,3), 0)</f>
        <v>0.16200000000000001</v>
      </c>
    </row>
    <row r="159" spans="1:9">
      <c r="B159" t="s">
        <v>493</v>
      </c>
      <c r="C159" t="s">
        <v>275</v>
      </c>
      <c r="D159">
        <f>+VLOOKUP(Table356[[#This Row],[Roll No.]],'IC-Raw'!$C$4:$F$162,2,FALSE)</f>
        <v>6</v>
      </c>
      <c r="E159">
        <f>+VLOOKUP(Table356[[#This Row],[Roll No.]],'IC-Raw'!$C$4:$F$162,3,FALSE)</f>
        <v>10.75</v>
      </c>
      <c r="F159">
        <f>+VLOOKUP(Table356[[#This Row],[Roll No.]],'IC-Raw'!$C$4:$F$162,4,FALSE)</f>
        <v>6.25</v>
      </c>
      <c r="H159">
        <f>_xlfn.RANK.EQ(Table356[[#This Row],[Total Weighted ABS Score]],Table356[Total Weighted ABS Score],0)</f>
        <v>156</v>
      </c>
      <c r="I159">
        <f>IFERROR( ROUND((Table356[[#This Row],[Quiz-1]]/$M$5)*$L$5 +(Table356[[#This Row],[Mid-Term]]/$M$7)*$L$7+(Table356[[#This Row],[Quiz 2]]/$M$6)*$L$6+(Table356[[#This Row],[End Term]]/$M$8)*$L$8,3), 0)</f>
        <v>0.159</v>
      </c>
    </row>
    <row r="160" spans="1:9">
      <c r="B160" t="s">
        <v>427</v>
      </c>
      <c r="C160" t="s">
        <v>180</v>
      </c>
      <c r="D160">
        <f>+VLOOKUP(Table356[[#This Row],[Roll No.]],'IC-Raw'!$C$4:$F$162,2,FALSE)</f>
        <v>7</v>
      </c>
      <c r="E160">
        <f>+VLOOKUP(Table356[[#This Row],[Roll No.]],'IC-Raw'!$C$4:$F$162,3,FALSE)</f>
        <v>8</v>
      </c>
      <c r="F160">
        <f>+VLOOKUP(Table356[[#This Row],[Roll No.]],'IC-Raw'!$C$4:$F$162,4,FALSE)</f>
        <v>8.68</v>
      </c>
      <c r="H160">
        <f>_xlfn.RANK.EQ(Table356[[#This Row],[Total Weighted ABS Score]],Table356[Total Weighted ABS Score],0)</f>
        <v>157</v>
      </c>
      <c r="I160">
        <f>IFERROR( ROUND((Table356[[#This Row],[Quiz-1]]/$M$5)*$L$5 +(Table356[[#This Row],[Mid-Term]]/$M$7)*$L$7+(Table356[[#This Row],[Quiz 2]]/$M$6)*$L$6+(Table356[[#This Row],[End Term]]/$M$8)*$L$8,3), 0)</f>
        <v>0.153</v>
      </c>
    </row>
    <row r="161" spans="2:9">
      <c r="B161" t="s">
        <v>426</v>
      </c>
      <c r="C161" t="s">
        <v>176</v>
      </c>
      <c r="D161">
        <f>+VLOOKUP(Table356[[#This Row],[Roll No.]],'IC-Raw'!$C$4:$F$162,2,FALSE)</f>
        <v>7</v>
      </c>
      <c r="E161">
        <f>+VLOOKUP(Table356[[#This Row],[Roll No.]],'IC-Raw'!$C$4:$F$162,3,FALSE)</f>
        <v>5.5</v>
      </c>
      <c r="F161">
        <f>+VLOOKUP(Table356[[#This Row],[Roll No.]],'IC-Raw'!$C$4:$F$162,4,FALSE)</f>
        <v>6.75</v>
      </c>
      <c r="H161">
        <f>_xlfn.RANK.EQ(Table356[[#This Row],[Total Weighted ABS Score]],Table356[Total Weighted ABS Score],0)</f>
        <v>158</v>
      </c>
      <c r="I161">
        <f>IFERROR( ROUND((Table356[[#This Row],[Quiz-1]]/$M$5)*$L$5 +(Table356[[#This Row],[Mid-Term]]/$M$7)*$L$7+(Table356[[#This Row],[Quiz 2]]/$M$6)*$L$6+(Table356[[#This Row],[End Term]]/$M$8)*$L$8,3), 0)</f>
        <v>0.121</v>
      </c>
    </row>
    <row r="162" spans="2:9">
      <c r="B162" t="s">
        <v>420</v>
      </c>
      <c r="C162" t="s">
        <v>170</v>
      </c>
      <c r="D162">
        <f>+VLOOKUP(Table356[[#This Row],[Roll No.]],'IC-Raw'!$C$4:$F$162,2,FALSE)</f>
        <v>2</v>
      </c>
      <c r="E162">
        <f>+VLOOKUP(Table356[[#This Row],[Roll No.]],'IC-Raw'!$C$4:$F$162,3,FALSE)</f>
        <v>2</v>
      </c>
      <c r="F162">
        <f>+VLOOKUP(Table356[[#This Row],[Roll No.]],'IC-Raw'!$C$4:$F$162,4,FALSE)</f>
        <v>2.75</v>
      </c>
      <c r="H162">
        <f>_xlfn.RANK.EQ(Table356[[#This Row],[Total Weighted ABS Score]],Table356[Total Weighted ABS Score],0)</f>
        <v>159</v>
      </c>
      <c r="I162">
        <f>IFERROR( ROUND((Table356[[#This Row],[Quiz-1]]/$M$5)*$L$5 +(Table356[[#This Row],[Mid-Term]]/$M$7)*$L$7+(Table356[[#This Row],[Quiz 2]]/$M$6)*$L$6+(Table356[[#This Row],[End Term]]/$M$8)*$L$8,3), 0)</f>
        <v>4.2999999999999997E-2</v>
      </c>
    </row>
  </sheetData>
  <mergeCells count="2">
    <mergeCell ref="A1:K1"/>
    <mergeCell ref="J35:Q35"/>
  </mergeCells>
  <conditionalFormatting sqref="D4:E162">
    <cfRule type="containsText" dxfId="8" priority="3" operator="containsText" text="absent">
      <formula>NOT(ISERROR(SEARCH("absent",D4)))</formula>
    </cfRule>
  </conditionalFormatting>
  <conditionalFormatting sqref="H4:H162">
    <cfRule type="cellIs" dxfId="7" priority="1" operator="greaterThan">
      <formula>149</formula>
    </cfRule>
    <cfRule type="cellIs" dxfId="6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02D0-7F91-49FC-B6D3-FD6005CF771D}">
  <sheetPr>
    <tabColor rgb="FF00B0F0"/>
  </sheetPr>
  <dimension ref="A1:R162"/>
  <sheetViews>
    <sheetView topLeftCell="A56" zoomScale="88" zoomScaleNormal="100" workbookViewId="0">
      <selection activeCell="B74" sqref="B74"/>
    </sheetView>
  </sheetViews>
  <sheetFormatPr defaultRowHeight="14.5"/>
  <cols>
    <col min="2" max="2" width="34.453125" customWidth="1"/>
    <col min="3" max="3" width="12.179687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10.54296875" customWidth="1"/>
    <col min="9" max="9" width="30.1796875" customWidth="1"/>
    <col min="11" max="11" width="21.453125" customWidth="1"/>
  </cols>
  <sheetData>
    <row r="1" spans="1:18" ht="20" thickBot="1">
      <c r="A1" s="24" t="s">
        <v>531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8" ht="15" thickTop="1">
      <c r="R2">
        <f>COUNTIF(Table35[Quiz-1], "&lt;17")</f>
        <v>159</v>
      </c>
    </row>
    <row r="3" spans="1:18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513</v>
      </c>
      <c r="G3" s="8" t="s">
        <v>514</v>
      </c>
      <c r="H3" s="8" t="s">
        <v>525</v>
      </c>
      <c r="I3" s="8" t="s">
        <v>524</v>
      </c>
      <c r="K3" s="12" t="s">
        <v>526</v>
      </c>
      <c r="R3">
        <f>COUNTIF(Table35[Mid-Term],"&lt;26")</f>
        <v>159</v>
      </c>
    </row>
    <row r="4" spans="1:18" ht="15" thickBot="1">
      <c r="A4">
        <v>10</v>
      </c>
      <c r="B4" t="s">
        <v>347</v>
      </c>
      <c r="C4" t="s">
        <v>19</v>
      </c>
      <c r="D4">
        <f>+VLOOKUP(Table35[[#This Row],[Roll No.]],'ITC-Raw'!$C$4:$E$162,3,FALSE)</f>
        <v>12.5</v>
      </c>
      <c r="E4">
        <f>+VLOOKUP(Table35[[#This Row],[Roll No.]],'ITC-Raw'!$C$4:$E$162,2,FALSE)</f>
        <v>20</v>
      </c>
      <c r="H4">
        <f>_xlfn.RANK.EQ(Table35[[#This Row],[Total Weighted ABS Score]],Table35[Total Weighted ABS Score],0)</f>
        <v>1</v>
      </c>
      <c r="I4">
        <f>IFERROR( ROUND((Table35[[#This Row],[Quiz-1]]/$M$5)*$L$5 +(Table35[[#This Row],[Mid-Term]]/$M$7)*$L$7+(Table35[[#This Row],[Quiz 2]]/$M$6)*$L$6+(Table35[[#This Row],[End Term]]/$M$8)*$L$8,3), 0)</f>
        <v>0.42499999999999999</v>
      </c>
      <c r="K4" s="1" t="s">
        <v>520</v>
      </c>
      <c r="L4" s="1" t="s">
        <v>519</v>
      </c>
      <c r="M4" s="1" t="s">
        <v>523</v>
      </c>
    </row>
    <row r="5" spans="1:18">
      <c r="A5">
        <v>77</v>
      </c>
      <c r="B5" t="s">
        <v>416</v>
      </c>
      <c r="C5" t="s">
        <v>153</v>
      </c>
      <c r="D5">
        <f>+VLOOKUP(Table35[[#This Row],[Roll No.]],'ITC-Raw'!$C$4:$E$162,3,FALSE)</f>
        <v>10.25</v>
      </c>
      <c r="E5">
        <f>+VLOOKUP(Table35[[#This Row],[Roll No.]],'ITC-Raw'!$C$4:$E$162,2,FALSE)</f>
        <v>20</v>
      </c>
      <c r="H5">
        <f>_xlfn.RANK.EQ(Table35[[#This Row],[Total Weighted ABS Score]],Table35[Total Weighted ABS Score],0)</f>
        <v>2</v>
      </c>
      <c r="I5">
        <f>IFERROR( ROUND((Table35[[#This Row],[Quiz-1]]/$M$5)*$L$5 +(Table35[[#This Row],[Mid-Term]]/$M$7)*$L$7+(Table35[[#This Row],[Quiz 2]]/$M$6)*$L$6+(Table35[[#This Row],[End Term]]/$M$8)*$L$8,3), 0)</f>
        <v>0.40300000000000002</v>
      </c>
      <c r="K5" s="9" t="s">
        <v>163</v>
      </c>
      <c r="L5" s="10">
        <v>0.15</v>
      </c>
      <c r="M5" s="9">
        <v>15</v>
      </c>
    </row>
    <row r="6" spans="1:18">
      <c r="B6" t="s">
        <v>444</v>
      </c>
      <c r="C6" t="s">
        <v>214</v>
      </c>
      <c r="D6">
        <f>+VLOOKUP(Table35[[#This Row],[Roll No.]],'ITC-Raw'!$C$4:$E$162,3,FALSE)</f>
        <v>10</v>
      </c>
      <c r="E6">
        <f>+VLOOKUP(Table35[[#This Row],[Roll No.]],'ITC-Raw'!$C$4:$E$162,2,FALSE)</f>
        <v>20</v>
      </c>
      <c r="H6">
        <f>_xlfn.RANK.EQ(Table35[[#This Row],[Total Weighted ABS Score]],Table35[Total Weighted ABS Score],0)</f>
        <v>3</v>
      </c>
      <c r="I6">
        <f>IFERROR( ROUND((Table35[[#This Row],[Quiz-1]]/$M$5)*$L$5 +(Table35[[#This Row],[Mid-Term]]/$M$7)*$L$7+(Table35[[#This Row],[Quiz 2]]/$M$6)*$L$6+(Table35[[#This Row],[End Term]]/$M$8)*$L$8,3), 0)</f>
        <v>0.4</v>
      </c>
      <c r="K6" s="9" t="s">
        <v>516</v>
      </c>
      <c r="L6" s="10">
        <v>0.15</v>
      </c>
      <c r="M6" s="9">
        <v>1</v>
      </c>
    </row>
    <row r="7" spans="1:18">
      <c r="A7">
        <v>62</v>
      </c>
      <c r="B7" t="s">
        <v>402</v>
      </c>
      <c r="C7" t="s">
        <v>123</v>
      </c>
      <c r="D7">
        <f>+VLOOKUP(Table35[[#This Row],[Roll No.]],'ITC-Raw'!$C$4:$E$162,3,FALSE)</f>
        <v>10</v>
      </c>
      <c r="E7">
        <f>+VLOOKUP(Table35[[#This Row],[Roll No.]],'ITC-Raw'!$C$4:$E$162,2,FALSE)</f>
        <v>20</v>
      </c>
      <c r="H7">
        <f>_xlfn.RANK.EQ(Table35[[#This Row],[Total Weighted ABS Score]],Table35[Total Weighted ABS Score],0)</f>
        <v>3</v>
      </c>
      <c r="I7">
        <f>IFERROR( ROUND((Table35[[#This Row],[Quiz-1]]/$M$5)*$L$5 +(Table35[[#This Row],[Mid-Term]]/$M$7)*$L$7+(Table35[[#This Row],[Quiz 2]]/$M$6)*$L$6+(Table35[[#This Row],[End Term]]/$M$8)*$L$8,3), 0)</f>
        <v>0.4</v>
      </c>
      <c r="K7" s="9" t="s">
        <v>521</v>
      </c>
      <c r="L7" s="10">
        <v>0.3</v>
      </c>
      <c r="M7" s="9">
        <v>20</v>
      </c>
    </row>
    <row r="8" spans="1:18">
      <c r="A8">
        <v>12</v>
      </c>
      <c r="B8" t="s">
        <v>349</v>
      </c>
      <c r="C8" t="s">
        <v>23</v>
      </c>
      <c r="D8">
        <f>+VLOOKUP(Table35[[#This Row],[Roll No.]],'ITC-Raw'!$C$4:$E$162,3,FALSE)</f>
        <v>9.25</v>
      </c>
      <c r="E8">
        <f>+VLOOKUP(Table35[[#This Row],[Roll No.]],'ITC-Raw'!$C$4:$E$162,2,FALSE)</f>
        <v>20</v>
      </c>
      <c r="H8">
        <f>_xlfn.RANK.EQ(Table35[[#This Row],[Total Weighted ABS Score]],Table35[Total Weighted ABS Score],0)</f>
        <v>5</v>
      </c>
      <c r="I8">
        <f>IFERROR( ROUND((Table35[[#This Row],[Quiz-1]]/$M$5)*$L$5 +(Table35[[#This Row],[Mid-Term]]/$M$7)*$L$7+(Table35[[#This Row],[Quiz 2]]/$M$6)*$L$6+(Table35[[#This Row],[End Term]]/$M$8)*$L$8,3), 0)</f>
        <v>0.39300000000000002</v>
      </c>
      <c r="K8" s="9" t="s">
        <v>522</v>
      </c>
      <c r="L8" s="10">
        <v>0.4</v>
      </c>
      <c r="M8" s="9">
        <v>1</v>
      </c>
    </row>
    <row r="9" spans="1:18">
      <c r="A9">
        <v>36</v>
      </c>
      <c r="B9" t="s">
        <v>373</v>
      </c>
      <c r="C9" t="s">
        <v>71</v>
      </c>
      <c r="D9">
        <f>+VLOOKUP(Table35[[#This Row],[Roll No.]],'ITC-Raw'!$C$4:$E$162,3,FALSE)</f>
        <v>9.25</v>
      </c>
      <c r="E9">
        <f>+VLOOKUP(Table35[[#This Row],[Roll No.]],'ITC-Raw'!$C$4:$E$162,2,FALSE)</f>
        <v>20</v>
      </c>
      <c r="H9">
        <f>_xlfn.RANK.EQ(Table35[[#This Row],[Total Weighted ABS Score]],Table35[Total Weighted ABS Score],0)</f>
        <v>5</v>
      </c>
      <c r="I9">
        <f>IFERROR( ROUND((Table35[[#This Row],[Quiz-1]]/$M$5)*$L$5 +(Table35[[#This Row],[Mid-Term]]/$M$7)*$L$7+(Table35[[#This Row],[Quiz 2]]/$M$6)*$L$6+(Table35[[#This Row],[End Term]]/$M$8)*$L$8,3), 0)</f>
        <v>0.39300000000000002</v>
      </c>
    </row>
    <row r="10" spans="1:18">
      <c r="A10">
        <v>40</v>
      </c>
      <c r="B10" t="s">
        <v>377</v>
      </c>
      <c r="C10" t="s">
        <v>79</v>
      </c>
      <c r="D10">
        <f>+VLOOKUP(Table35[[#This Row],[Roll No.]],'ITC-Raw'!$C$4:$E$162,3,FALSE)</f>
        <v>9.25</v>
      </c>
      <c r="E10">
        <f>+VLOOKUP(Table35[[#This Row],[Roll No.]],'ITC-Raw'!$C$4:$E$162,2,FALSE)</f>
        <v>20</v>
      </c>
      <c r="H10">
        <f>_xlfn.RANK.EQ(Table35[[#This Row],[Total Weighted ABS Score]],Table35[Total Weighted ABS Score],0)</f>
        <v>5</v>
      </c>
      <c r="I10">
        <f>IFERROR( ROUND((Table35[[#This Row],[Quiz-1]]/$M$5)*$L$5 +(Table35[[#This Row],[Mid-Term]]/$M$7)*$L$7+(Table35[[#This Row],[Quiz 2]]/$M$6)*$L$6+(Table35[[#This Row],[End Term]]/$M$8)*$L$8,3), 0)</f>
        <v>0.39300000000000002</v>
      </c>
    </row>
    <row r="11" spans="1:18">
      <c r="B11" t="s">
        <v>467</v>
      </c>
      <c r="C11" t="s">
        <v>267</v>
      </c>
      <c r="D11">
        <f>+VLOOKUP(Table35[[#This Row],[Roll No.]],'ITC-Raw'!$C$4:$E$162,3,FALSE)</f>
        <v>9</v>
      </c>
      <c r="E11">
        <f>+VLOOKUP(Table35[[#This Row],[Roll No.]],'ITC-Raw'!$C$4:$E$162,2,FALSE)</f>
        <v>20</v>
      </c>
      <c r="H11">
        <f>_xlfn.RANK.EQ(Table35[[#This Row],[Total Weighted ABS Score]],Table35[Total Weighted ABS Score],0)</f>
        <v>8</v>
      </c>
      <c r="I11">
        <f>IFERROR( ROUND((Table35[[#This Row],[Quiz-1]]/$M$5)*$L$5 +(Table35[[#This Row],[Mid-Term]]/$M$7)*$L$7+(Table35[[#This Row],[Quiz 2]]/$M$6)*$L$6+(Table35[[#This Row],[End Term]]/$M$8)*$L$8,3), 0)</f>
        <v>0.39</v>
      </c>
      <c r="K11" s="11" t="s">
        <v>527</v>
      </c>
    </row>
    <row r="12" spans="1:18">
      <c r="B12" t="s">
        <v>433</v>
      </c>
      <c r="C12" t="s">
        <v>192</v>
      </c>
      <c r="D12">
        <f>+VLOOKUP(Table35[[#This Row],[Roll No.]],'ITC-Raw'!$C$4:$E$162,3,FALSE)</f>
        <v>8.75</v>
      </c>
      <c r="E12">
        <f>+VLOOKUP(Table35[[#This Row],[Roll No.]],'ITC-Raw'!$C$4:$E$162,2,FALSE)</f>
        <v>20</v>
      </c>
      <c r="H12">
        <f>_xlfn.RANK.EQ(Table35[[#This Row],[Total Weighted ABS Score]],Table35[Total Weighted ABS Score],0)</f>
        <v>9</v>
      </c>
      <c r="I12">
        <f>IFERROR( ROUND((Table35[[#This Row],[Quiz-1]]/$M$5)*$L$5 +(Table35[[#This Row],[Mid-Term]]/$M$7)*$L$7+(Table35[[#This Row],[Quiz 2]]/$M$6)*$L$6+(Table35[[#This Row],[End Term]]/$M$8)*$L$8,3), 0)</f>
        <v>0.38800000000000001</v>
      </c>
    </row>
    <row r="13" spans="1:18" ht="17.5" thickBot="1">
      <c r="A13">
        <v>25</v>
      </c>
      <c r="B13" t="s">
        <v>362</v>
      </c>
      <c r="C13" t="s">
        <v>49</v>
      </c>
      <c r="D13">
        <f>+VLOOKUP(Table35[[#This Row],[Roll No.]],'ITC-Raw'!$C$4:$E$162,3,FALSE)</f>
        <v>8.75</v>
      </c>
      <c r="E13">
        <f>+VLOOKUP(Table35[[#This Row],[Roll No.]],'ITC-Raw'!$C$4:$E$162,2,FALSE)</f>
        <v>20</v>
      </c>
      <c r="H13">
        <f>_xlfn.RANK.EQ(Table35[[#This Row],[Total Weighted ABS Score]],Table35[Total Weighted ABS Score],0)</f>
        <v>9</v>
      </c>
      <c r="I13">
        <f>IFERROR( ROUND((Table35[[#This Row],[Quiz-1]]/$M$5)*$L$5 +(Table35[[#This Row],[Mid-Term]]/$M$7)*$L$7+(Table35[[#This Row],[Quiz 2]]/$M$6)*$L$6+(Table35[[#This Row],[End Term]]/$M$8)*$L$8,3), 0)</f>
        <v>0.38800000000000001</v>
      </c>
      <c r="K13" s="3" t="s">
        <v>528</v>
      </c>
    </row>
    <row r="14" spans="1:18" ht="15" thickTop="1">
      <c r="B14" t="s">
        <v>512</v>
      </c>
      <c r="C14" t="s">
        <v>318</v>
      </c>
      <c r="D14">
        <f>+VLOOKUP(Table35[[#This Row],[Roll No.]],'ITC-Raw'!$C$4:$E$162,3,FALSE)</f>
        <v>8.75</v>
      </c>
      <c r="E14">
        <f>+VLOOKUP(Table35[[#This Row],[Roll No.]],'ITC-Raw'!$C$4:$E$162,2,FALSE)</f>
        <v>20</v>
      </c>
      <c r="H14">
        <f>_xlfn.RANK.EQ(Table35[[#This Row],[Total Weighted ABS Score]],Table35[Total Weighted ABS Score],0)</f>
        <v>9</v>
      </c>
      <c r="I14">
        <f>IFERROR( ROUND((Table35[[#This Row],[Quiz-1]]/$M$5)*$L$5 +(Table35[[#This Row],[Mid-Term]]/$M$7)*$L$7+(Table35[[#This Row],[Quiz 2]]/$M$6)*$L$6+(Table35[[#This Row],[End Term]]/$M$8)*$L$8,3), 0)</f>
        <v>0.38800000000000001</v>
      </c>
      <c r="K14" s="13" t="s">
        <v>529</v>
      </c>
      <c r="L14" s="13">
        <f>ROUND( _xlfn.STDEV.P(Table35[Total Weighted ABS Score]), 3)</f>
        <v>5.6000000000000001E-2</v>
      </c>
    </row>
    <row r="15" spans="1:18">
      <c r="A15">
        <v>28</v>
      </c>
      <c r="B15" t="s">
        <v>365</v>
      </c>
      <c r="C15" t="s">
        <v>55</v>
      </c>
      <c r="D15">
        <f>+VLOOKUP(Table35[[#This Row],[Roll No.]],'ITC-Raw'!$C$4:$E$162,3,FALSE)</f>
        <v>8.5</v>
      </c>
      <c r="E15">
        <f>+VLOOKUP(Table35[[#This Row],[Roll No.]],'ITC-Raw'!$C$4:$E$162,2,FALSE)</f>
        <v>20</v>
      </c>
      <c r="H15">
        <f>_xlfn.RANK.EQ(Table35[[#This Row],[Total Weighted ABS Score]],Table35[Total Weighted ABS Score],0)</f>
        <v>12</v>
      </c>
      <c r="I15">
        <f>IFERROR( ROUND((Table35[[#This Row],[Quiz-1]]/$M$5)*$L$5 +(Table35[[#This Row],[Mid-Term]]/$M$7)*$L$7+(Table35[[#This Row],[Quiz 2]]/$M$6)*$L$6+(Table35[[#This Row],[End Term]]/$M$8)*$L$8,3), 0)</f>
        <v>0.38500000000000001</v>
      </c>
      <c r="K15" s="13" t="s">
        <v>530</v>
      </c>
      <c r="L15" s="13">
        <f>ROUND(AVERAGE(Table35[Total Weighted ABS Score]), 3)</f>
        <v>0.311</v>
      </c>
    </row>
    <row r="16" spans="1:18">
      <c r="A16">
        <v>44</v>
      </c>
      <c r="B16" t="s">
        <v>381</v>
      </c>
      <c r="C16" t="s">
        <v>87</v>
      </c>
      <c r="D16">
        <f>+VLOOKUP(Table35[[#This Row],[Roll No.]],'ITC-Raw'!$C$4:$E$162,3,FALSE)</f>
        <v>7.75</v>
      </c>
      <c r="E16">
        <f>+VLOOKUP(Table35[[#This Row],[Roll No.]],'ITC-Raw'!$C$4:$E$162,2,FALSE)</f>
        <v>20</v>
      </c>
      <c r="H16">
        <f>_xlfn.RANK.EQ(Table35[[#This Row],[Total Weighted ABS Score]],Table35[Total Weighted ABS Score],0)</f>
        <v>13</v>
      </c>
      <c r="I16">
        <f>IFERROR( ROUND((Table35[[#This Row],[Quiz-1]]/$M$5)*$L$5 +(Table35[[#This Row],[Mid-Term]]/$M$7)*$L$7+(Table35[[#This Row],[Quiz 2]]/$M$6)*$L$6+(Table35[[#This Row],[End Term]]/$M$8)*$L$8,3), 0)</f>
        <v>0.378</v>
      </c>
    </row>
    <row r="17" spans="1:9">
      <c r="A17">
        <v>53</v>
      </c>
      <c r="B17" t="s">
        <v>390</v>
      </c>
      <c r="C17" t="s">
        <v>105</v>
      </c>
      <c r="D17">
        <f>+VLOOKUP(Table35[[#This Row],[Roll No.]],'ITC-Raw'!$C$4:$E$162,3,FALSE)</f>
        <v>7.75</v>
      </c>
      <c r="E17">
        <f>+VLOOKUP(Table35[[#This Row],[Roll No.]],'ITC-Raw'!$C$4:$E$162,2,FALSE)</f>
        <v>20</v>
      </c>
      <c r="H17">
        <f>_xlfn.RANK.EQ(Table35[[#This Row],[Total Weighted ABS Score]],Table35[Total Weighted ABS Score],0)</f>
        <v>13</v>
      </c>
      <c r="I17">
        <f>IFERROR( ROUND((Table35[[#This Row],[Quiz-1]]/$M$5)*$L$5 +(Table35[[#This Row],[Mid-Term]]/$M$7)*$L$7+(Table35[[#This Row],[Quiz 2]]/$M$6)*$L$6+(Table35[[#This Row],[End Term]]/$M$8)*$L$8,3), 0)</f>
        <v>0.378</v>
      </c>
    </row>
    <row r="18" spans="1:9">
      <c r="B18" t="s">
        <v>438</v>
      </c>
      <c r="C18" t="s">
        <v>202</v>
      </c>
      <c r="D18">
        <f>+VLOOKUP(Table35[[#This Row],[Roll No.]],'ITC-Raw'!$C$4:$E$162,3,FALSE)</f>
        <v>7.5</v>
      </c>
      <c r="E18">
        <f>+VLOOKUP(Table35[[#This Row],[Roll No.]],'ITC-Raw'!$C$4:$E$162,2,FALSE)</f>
        <v>20</v>
      </c>
      <c r="H18">
        <f>_xlfn.RANK.EQ(Table35[[#This Row],[Total Weighted ABS Score]],Table35[Total Weighted ABS Score],0)</f>
        <v>15</v>
      </c>
      <c r="I18">
        <f>IFERROR( ROUND((Table35[[#This Row],[Quiz-1]]/$M$5)*$L$5 +(Table35[[#This Row],[Mid-Term]]/$M$7)*$L$7+(Table35[[#This Row],[Quiz 2]]/$M$6)*$L$6+(Table35[[#This Row],[End Term]]/$M$8)*$L$8,3), 0)</f>
        <v>0.375</v>
      </c>
    </row>
    <row r="19" spans="1:9">
      <c r="B19" t="s">
        <v>462</v>
      </c>
      <c r="C19" t="s">
        <v>255</v>
      </c>
      <c r="D19">
        <f>+VLOOKUP(Table35[[#This Row],[Roll No.]],'ITC-Raw'!$C$4:$E$162,3,FALSE)</f>
        <v>7.5</v>
      </c>
      <c r="E19">
        <f>+VLOOKUP(Table35[[#This Row],[Roll No.]],'ITC-Raw'!$C$4:$E$162,2,FALSE)</f>
        <v>20</v>
      </c>
      <c r="H19">
        <f>_xlfn.RANK.EQ(Table35[[#This Row],[Total Weighted ABS Score]],Table35[Total Weighted ABS Score],0)</f>
        <v>15</v>
      </c>
      <c r="I19">
        <f>IFERROR( ROUND((Table35[[#This Row],[Quiz-1]]/$M$5)*$L$5 +(Table35[[#This Row],[Mid-Term]]/$M$7)*$L$7+(Table35[[#This Row],[Quiz 2]]/$M$6)*$L$6+(Table35[[#This Row],[End Term]]/$M$8)*$L$8,3), 0)</f>
        <v>0.375</v>
      </c>
    </row>
    <row r="20" spans="1:9">
      <c r="A20">
        <v>8</v>
      </c>
      <c r="B20" t="s">
        <v>345</v>
      </c>
      <c r="C20" t="s">
        <v>15</v>
      </c>
      <c r="D20">
        <f>+VLOOKUP(Table35[[#This Row],[Roll No.]],'ITC-Raw'!$C$4:$E$162,3,FALSE)</f>
        <v>8.75</v>
      </c>
      <c r="E20">
        <f>+VLOOKUP(Table35[[#This Row],[Roll No.]],'ITC-Raw'!$C$4:$E$162,2,FALSE)</f>
        <v>19</v>
      </c>
      <c r="H20">
        <f>_xlfn.RANK.EQ(Table35[[#This Row],[Total Weighted ABS Score]],Table35[Total Weighted ABS Score],0)</f>
        <v>17</v>
      </c>
      <c r="I20">
        <f>IFERROR( ROUND((Table35[[#This Row],[Quiz-1]]/$M$5)*$L$5 +(Table35[[#This Row],[Mid-Term]]/$M$7)*$L$7+(Table35[[#This Row],[Quiz 2]]/$M$6)*$L$6+(Table35[[#This Row],[End Term]]/$M$8)*$L$8,3), 0)</f>
        <v>0.373</v>
      </c>
    </row>
    <row r="21" spans="1:9">
      <c r="B21" t="s">
        <v>506</v>
      </c>
      <c r="C21" t="s">
        <v>212</v>
      </c>
      <c r="D21">
        <f>+VLOOKUP(Table35[[#This Row],[Roll No.]],'ITC-Raw'!$C$4:$E$162,3,FALSE)</f>
        <v>8.75</v>
      </c>
      <c r="E21">
        <f>+VLOOKUP(Table35[[#This Row],[Roll No.]],'ITC-Raw'!$C$4:$E$162,2,FALSE)</f>
        <v>19</v>
      </c>
      <c r="H21">
        <f>_xlfn.RANK.EQ(Table35[[#This Row],[Total Weighted ABS Score]],Table35[Total Weighted ABS Score],0)</f>
        <v>17</v>
      </c>
      <c r="I21">
        <f>IFERROR( ROUND((Table35[[#This Row],[Quiz-1]]/$M$5)*$L$5 +(Table35[[#This Row],[Mid-Term]]/$M$7)*$L$7+(Table35[[#This Row],[Quiz 2]]/$M$6)*$L$6+(Table35[[#This Row],[End Term]]/$M$8)*$L$8,3), 0)</f>
        <v>0.373</v>
      </c>
    </row>
    <row r="22" spans="1:9">
      <c r="B22" t="s">
        <v>509</v>
      </c>
      <c r="C22" t="s">
        <v>291</v>
      </c>
      <c r="D22">
        <f>+VLOOKUP(Table35[[#This Row],[Roll No.]],'ITC-Raw'!$C$4:$E$162,3,FALSE)</f>
        <v>8.75</v>
      </c>
      <c r="E22">
        <f>+VLOOKUP(Table35[[#This Row],[Roll No.]],'ITC-Raw'!$C$4:$E$162,2,FALSE)</f>
        <v>19</v>
      </c>
      <c r="H22">
        <f>_xlfn.RANK.EQ(Table35[[#This Row],[Total Weighted ABS Score]],Table35[Total Weighted ABS Score],0)</f>
        <v>17</v>
      </c>
      <c r="I22">
        <f>IFERROR( ROUND((Table35[[#This Row],[Quiz-1]]/$M$5)*$L$5 +(Table35[[#This Row],[Mid-Term]]/$M$7)*$L$7+(Table35[[#This Row],[Quiz 2]]/$M$6)*$L$6+(Table35[[#This Row],[End Term]]/$M$8)*$L$8,3), 0)</f>
        <v>0.373</v>
      </c>
    </row>
    <row r="23" spans="1:9">
      <c r="A23">
        <v>11</v>
      </c>
      <c r="B23" t="s">
        <v>348</v>
      </c>
      <c r="C23" t="s">
        <v>21</v>
      </c>
      <c r="D23">
        <f>+VLOOKUP(Table35[[#This Row],[Roll No.]],'ITC-Raw'!$C$4:$E$162,3,FALSE)</f>
        <v>7</v>
      </c>
      <c r="E23">
        <f>+VLOOKUP(Table35[[#This Row],[Roll No.]],'ITC-Raw'!$C$4:$E$162,2,FALSE)</f>
        <v>20</v>
      </c>
      <c r="H23">
        <f>_xlfn.RANK.EQ(Table35[[#This Row],[Total Weighted ABS Score]],Table35[Total Weighted ABS Score],0)</f>
        <v>20</v>
      </c>
      <c r="I23">
        <f>IFERROR( ROUND((Table35[[#This Row],[Quiz-1]]/$M$5)*$L$5 +(Table35[[#This Row],[Mid-Term]]/$M$7)*$L$7+(Table35[[#This Row],[Quiz 2]]/$M$6)*$L$6+(Table35[[#This Row],[End Term]]/$M$8)*$L$8,3), 0)</f>
        <v>0.37</v>
      </c>
    </row>
    <row r="24" spans="1:9">
      <c r="A24">
        <v>26</v>
      </c>
      <c r="B24" t="s">
        <v>363</v>
      </c>
      <c r="C24" t="s">
        <v>51</v>
      </c>
      <c r="D24">
        <f>+VLOOKUP(Table35[[#This Row],[Roll No.]],'ITC-Raw'!$C$4:$E$162,3,FALSE)</f>
        <v>8.5</v>
      </c>
      <c r="E24">
        <f>+VLOOKUP(Table35[[#This Row],[Roll No.]],'ITC-Raw'!$C$4:$E$162,2,FALSE)</f>
        <v>19</v>
      </c>
      <c r="H24">
        <f>_xlfn.RANK.EQ(Table35[[#This Row],[Total Weighted ABS Score]],Table35[Total Weighted ABS Score],0)</f>
        <v>20</v>
      </c>
      <c r="I24">
        <f>IFERROR( ROUND((Table35[[#This Row],[Quiz-1]]/$M$5)*$L$5 +(Table35[[#This Row],[Mid-Term]]/$M$7)*$L$7+(Table35[[#This Row],[Quiz 2]]/$M$6)*$L$6+(Table35[[#This Row],[End Term]]/$M$8)*$L$8,3), 0)</f>
        <v>0.37</v>
      </c>
    </row>
    <row r="25" spans="1:9">
      <c r="A25">
        <v>39</v>
      </c>
      <c r="B25" t="s">
        <v>376</v>
      </c>
      <c r="C25" t="s">
        <v>77</v>
      </c>
      <c r="D25">
        <f>+VLOOKUP(Table35[[#This Row],[Roll No.]],'ITC-Raw'!$C$4:$E$162,3,FALSE)</f>
        <v>7</v>
      </c>
      <c r="E25">
        <f>+VLOOKUP(Table35[[#This Row],[Roll No.]],'ITC-Raw'!$C$4:$E$162,2,FALSE)</f>
        <v>20</v>
      </c>
      <c r="H25">
        <f>_xlfn.RANK.EQ(Table35[[#This Row],[Total Weighted ABS Score]],Table35[Total Weighted ABS Score],0)</f>
        <v>20</v>
      </c>
      <c r="I25">
        <f>IFERROR( ROUND((Table35[[#This Row],[Quiz-1]]/$M$5)*$L$5 +(Table35[[#This Row],[Mid-Term]]/$M$7)*$L$7+(Table35[[#This Row],[Quiz 2]]/$M$6)*$L$6+(Table35[[#This Row],[End Term]]/$M$8)*$L$8,3), 0)</f>
        <v>0.37</v>
      </c>
    </row>
    <row r="26" spans="1:9">
      <c r="B26" t="s">
        <v>461</v>
      </c>
      <c r="C26" t="s">
        <v>253</v>
      </c>
      <c r="D26">
        <f>+VLOOKUP(Table35[[#This Row],[Roll No.]],'ITC-Raw'!$C$4:$E$162,3,FALSE)</f>
        <v>6.75</v>
      </c>
      <c r="E26">
        <f>+VLOOKUP(Table35[[#This Row],[Roll No.]],'ITC-Raw'!$C$4:$E$162,2,FALSE)</f>
        <v>20</v>
      </c>
      <c r="H26">
        <f>_xlfn.RANK.EQ(Table35[[#This Row],[Total Weighted ABS Score]],Table35[Total Weighted ABS Score],0)</f>
        <v>23</v>
      </c>
      <c r="I26">
        <f>IFERROR( ROUND((Table35[[#This Row],[Quiz-1]]/$M$5)*$L$5 +(Table35[[#This Row],[Mid-Term]]/$M$7)*$L$7+(Table35[[#This Row],[Quiz 2]]/$M$6)*$L$6+(Table35[[#This Row],[End Term]]/$M$8)*$L$8,3), 0)</f>
        <v>0.36799999999999999</v>
      </c>
    </row>
    <row r="27" spans="1:9">
      <c r="A27">
        <v>42</v>
      </c>
      <c r="B27" t="s">
        <v>379</v>
      </c>
      <c r="C27" t="s">
        <v>83</v>
      </c>
      <c r="D27">
        <f>+VLOOKUP(Table35[[#This Row],[Roll No.]],'ITC-Raw'!$C$4:$E$162,3,FALSE)</f>
        <v>6.75</v>
      </c>
      <c r="E27">
        <f>+VLOOKUP(Table35[[#This Row],[Roll No.]],'ITC-Raw'!$C$4:$E$162,2,FALSE)</f>
        <v>20</v>
      </c>
      <c r="H27">
        <f>_xlfn.RANK.EQ(Table35[[#This Row],[Total Weighted ABS Score]],Table35[Total Weighted ABS Score],0)</f>
        <v>23</v>
      </c>
      <c r="I27">
        <f>IFERROR( ROUND((Table35[[#This Row],[Quiz-1]]/$M$5)*$L$5 +(Table35[[#This Row],[Mid-Term]]/$M$7)*$L$7+(Table35[[#This Row],[Quiz 2]]/$M$6)*$L$6+(Table35[[#This Row],[End Term]]/$M$8)*$L$8,3), 0)</f>
        <v>0.36799999999999999</v>
      </c>
    </row>
    <row r="28" spans="1:9">
      <c r="B28" t="s">
        <v>482</v>
      </c>
      <c r="C28" t="s">
        <v>303</v>
      </c>
      <c r="D28">
        <f>+VLOOKUP(Table35[[#This Row],[Roll No.]],'ITC-Raw'!$C$4:$E$162,3,FALSE)</f>
        <v>6.75</v>
      </c>
      <c r="E28">
        <f>+VLOOKUP(Table35[[#This Row],[Roll No.]],'ITC-Raw'!$C$4:$E$162,2,FALSE)</f>
        <v>20</v>
      </c>
      <c r="H28">
        <f>_xlfn.RANK.EQ(Table35[[#This Row],[Total Weighted ABS Score]],Table35[Total Weighted ABS Score],0)</f>
        <v>23</v>
      </c>
      <c r="I28">
        <f>IFERROR( ROUND((Table35[[#This Row],[Quiz-1]]/$M$5)*$L$5 +(Table35[[#This Row],[Mid-Term]]/$M$7)*$L$7+(Table35[[#This Row],[Quiz 2]]/$M$6)*$L$6+(Table35[[#This Row],[End Term]]/$M$8)*$L$8,3), 0)</f>
        <v>0.36799999999999999</v>
      </c>
    </row>
    <row r="29" spans="1:9">
      <c r="B29" t="s">
        <v>435</v>
      </c>
      <c r="C29" t="s">
        <v>196</v>
      </c>
      <c r="D29">
        <f>+VLOOKUP(Table35[[#This Row],[Roll No.]],'ITC-Raw'!$C$4:$E$162,3,FALSE)</f>
        <v>6.5</v>
      </c>
      <c r="E29">
        <f>+VLOOKUP(Table35[[#This Row],[Roll No.]],'ITC-Raw'!$C$4:$E$162,2,FALSE)</f>
        <v>20</v>
      </c>
      <c r="H29">
        <f>_xlfn.RANK.EQ(Table35[[#This Row],[Total Weighted ABS Score]],Table35[Total Weighted ABS Score],0)</f>
        <v>26</v>
      </c>
      <c r="I29">
        <f>IFERROR( ROUND((Table35[[#This Row],[Quiz-1]]/$M$5)*$L$5 +(Table35[[#This Row],[Mid-Term]]/$M$7)*$L$7+(Table35[[#This Row],[Quiz 2]]/$M$6)*$L$6+(Table35[[#This Row],[End Term]]/$M$8)*$L$8,3), 0)</f>
        <v>0.36499999999999999</v>
      </c>
    </row>
    <row r="30" spans="1:9">
      <c r="A30">
        <v>51</v>
      </c>
      <c r="B30" t="s">
        <v>388</v>
      </c>
      <c r="C30" t="s">
        <v>101</v>
      </c>
      <c r="D30">
        <f>+VLOOKUP(Table35[[#This Row],[Roll No.]],'ITC-Raw'!$C$4:$E$162,3,FALSE)</f>
        <v>10</v>
      </c>
      <c r="E30">
        <f>+VLOOKUP(Table35[[#This Row],[Roll No.]],'ITC-Raw'!$C$4:$E$162,2,FALSE)</f>
        <v>17.5</v>
      </c>
      <c r="H30">
        <f>_xlfn.RANK.EQ(Table35[[#This Row],[Total Weighted ABS Score]],Table35[Total Weighted ABS Score],0)</f>
        <v>27</v>
      </c>
      <c r="I30">
        <f>IFERROR( ROUND((Table35[[#This Row],[Quiz-1]]/$M$5)*$L$5 +(Table35[[#This Row],[Mid-Term]]/$M$7)*$L$7+(Table35[[#This Row],[Quiz 2]]/$M$6)*$L$6+(Table35[[#This Row],[End Term]]/$M$8)*$L$8,3), 0)</f>
        <v>0.36299999999999999</v>
      </c>
    </row>
    <row r="31" spans="1:9">
      <c r="B31" t="s">
        <v>483</v>
      </c>
      <c r="C31" t="s">
        <v>305</v>
      </c>
      <c r="D31">
        <f>+VLOOKUP(Table35[[#This Row],[Roll No.]],'ITC-Raw'!$C$4:$E$162,3,FALSE)</f>
        <v>10</v>
      </c>
      <c r="E31">
        <f>+VLOOKUP(Table35[[#This Row],[Roll No.]],'ITC-Raw'!$C$4:$E$162,2,FALSE)</f>
        <v>17.5</v>
      </c>
      <c r="H31">
        <f>_xlfn.RANK.EQ(Table35[[#This Row],[Total Weighted ABS Score]],Table35[Total Weighted ABS Score],0)</f>
        <v>27</v>
      </c>
      <c r="I31">
        <f>IFERROR( ROUND((Table35[[#This Row],[Quiz-1]]/$M$5)*$L$5 +(Table35[[#This Row],[Mid-Term]]/$M$7)*$L$7+(Table35[[#This Row],[Quiz 2]]/$M$6)*$L$6+(Table35[[#This Row],[End Term]]/$M$8)*$L$8,3), 0)</f>
        <v>0.36299999999999999</v>
      </c>
    </row>
    <row r="32" spans="1:9">
      <c r="A32">
        <v>5</v>
      </c>
      <c r="B32" t="s">
        <v>342</v>
      </c>
      <c r="C32" t="s">
        <v>9</v>
      </c>
      <c r="D32">
        <f>+VLOOKUP(Table35[[#This Row],[Roll No.]],'ITC-Raw'!$C$4:$E$162,3,FALSE)</f>
        <v>11.25</v>
      </c>
      <c r="E32">
        <f>+VLOOKUP(Table35[[#This Row],[Roll No.]],'ITC-Raw'!$C$4:$E$162,2,FALSE)</f>
        <v>16.5</v>
      </c>
      <c r="H32">
        <f>_xlfn.RANK.EQ(Table35[[#This Row],[Total Weighted ABS Score]],Table35[Total Weighted ABS Score],0)</f>
        <v>29</v>
      </c>
      <c r="I32">
        <f>IFERROR( ROUND((Table35[[#This Row],[Quiz-1]]/$M$5)*$L$5 +(Table35[[#This Row],[Mid-Term]]/$M$7)*$L$7+(Table35[[#This Row],[Quiz 2]]/$M$6)*$L$6+(Table35[[#This Row],[End Term]]/$M$8)*$L$8,3), 0)</f>
        <v>0.36</v>
      </c>
    </row>
    <row r="33" spans="1:17">
      <c r="A33">
        <v>71</v>
      </c>
      <c r="B33" t="s">
        <v>410</v>
      </c>
      <c r="C33" t="s">
        <v>141</v>
      </c>
      <c r="D33">
        <f>+VLOOKUP(Table35[[#This Row],[Roll No.]],'ITC-Raw'!$C$4:$E$162,3,FALSE)</f>
        <v>10.5</v>
      </c>
      <c r="E33">
        <f>+VLOOKUP(Table35[[#This Row],[Roll No.]],'ITC-Raw'!$C$4:$E$162,2,FALSE)</f>
        <v>17</v>
      </c>
      <c r="H33">
        <f>_xlfn.RANK.EQ(Table35[[#This Row],[Total Weighted ABS Score]],Table35[Total Weighted ABS Score],0)</f>
        <v>29</v>
      </c>
      <c r="I33">
        <f>IFERROR( ROUND((Table35[[#This Row],[Quiz-1]]/$M$5)*$L$5 +(Table35[[#This Row],[Mid-Term]]/$M$7)*$L$7+(Table35[[#This Row],[Quiz 2]]/$M$6)*$L$6+(Table35[[#This Row],[End Term]]/$M$8)*$L$8,3), 0)</f>
        <v>0.36</v>
      </c>
    </row>
    <row r="34" spans="1:17">
      <c r="B34" t="s">
        <v>440</v>
      </c>
      <c r="C34" t="s">
        <v>206</v>
      </c>
      <c r="D34">
        <f>+VLOOKUP(Table35[[#This Row],[Roll No.]],'ITC-Raw'!$C$4:$E$162,3,FALSE)</f>
        <v>10</v>
      </c>
      <c r="E34">
        <f>+VLOOKUP(Table35[[#This Row],[Roll No.]],'ITC-Raw'!$C$4:$E$162,2,FALSE)</f>
        <v>17</v>
      </c>
      <c r="H34">
        <f>_xlfn.RANK.EQ(Table35[[#This Row],[Total Weighted ABS Score]],Table35[Total Weighted ABS Score],0)</f>
        <v>31</v>
      </c>
      <c r="I34">
        <f>IFERROR( ROUND((Table35[[#This Row],[Quiz-1]]/$M$5)*$L$5 +(Table35[[#This Row],[Mid-Term]]/$M$7)*$L$7+(Table35[[#This Row],[Quiz 2]]/$M$6)*$L$6+(Table35[[#This Row],[End Term]]/$M$8)*$L$8,3), 0)</f>
        <v>0.35499999999999998</v>
      </c>
    </row>
    <row r="35" spans="1:17" ht="17.5" thickBot="1">
      <c r="A35">
        <v>22</v>
      </c>
      <c r="B35" t="s">
        <v>359</v>
      </c>
      <c r="C35" t="s">
        <v>43</v>
      </c>
      <c r="D35">
        <f>+VLOOKUP(Table35[[#This Row],[Roll No.]],'ITC-Raw'!$C$4:$E$162,3,FALSE)</f>
        <v>5.5</v>
      </c>
      <c r="E35">
        <f>+VLOOKUP(Table35[[#This Row],[Roll No.]],'ITC-Raw'!$C$4:$E$162,2,FALSE)</f>
        <v>20</v>
      </c>
      <c r="H35">
        <f>_xlfn.RANK.EQ(Table35[[#This Row],[Total Weighted ABS Score]],Table35[Total Weighted ABS Score],0)</f>
        <v>31</v>
      </c>
      <c r="I35">
        <f>IFERROR( ROUND((Table35[[#This Row],[Quiz-1]]/$M$5)*$L$5 +(Table35[[#This Row],[Mid-Term]]/$M$7)*$L$7+(Table35[[#This Row],[Quiz 2]]/$M$6)*$L$6+(Table35[[#This Row],[End Term]]/$M$8)*$L$8,3), 0)</f>
        <v>0.35499999999999998</v>
      </c>
      <c r="J35" s="25" t="s">
        <v>518</v>
      </c>
      <c r="K35" s="25"/>
      <c r="L35" s="25"/>
      <c r="M35" s="25"/>
      <c r="N35" s="25"/>
      <c r="O35" s="25"/>
      <c r="P35" s="25"/>
      <c r="Q35" s="25"/>
    </row>
    <row r="36" spans="1:17" ht="15" thickTop="1">
      <c r="B36" t="s">
        <v>497</v>
      </c>
      <c r="C36" t="s">
        <v>219</v>
      </c>
      <c r="D36">
        <f>+VLOOKUP(Table35[[#This Row],[Roll No.]],'ITC-Raw'!$C$4:$E$162,3,FALSE)</f>
        <v>10.75</v>
      </c>
      <c r="E36">
        <f>+VLOOKUP(Table35[[#This Row],[Roll No.]],'ITC-Raw'!$C$4:$E$162,2,FALSE)</f>
        <v>16.5</v>
      </c>
      <c r="H36">
        <f>_xlfn.RANK.EQ(Table35[[#This Row],[Total Weighted ABS Score]],Table35[Total Weighted ABS Score],0)</f>
        <v>31</v>
      </c>
      <c r="I36">
        <f>IFERROR( ROUND((Table35[[#This Row],[Quiz-1]]/$M$5)*$L$5 +(Table35[[#This Row],[Mid-Term]]/$M$7)*$L$7+(Table35[[#This Row],[Quiz 2]]/$M$6)*$L$6+(Table35[[#This Row],[End Term]]/$M$8)*$L$8,3), 0)</f>
        <v>0.35499999999999998</v>
      </c>
    </row>
    <row r="37" spans="1:17">
      <c r="A37">
        <v>19</v>
      </c>
      <c r="B37" t="s">
        <v>356</v>
      </c>
      <c r="C37" t="s">
        <v>37</v>
      </c>
      <c r="D37">
        <f>+VLOOKUP(Table35[[#This Row],[Roll No.]],'ITC-Raw'!$C$4:$E$162,3,FALSE)</f>
        <v>10.25</v>
      </c>
      <c r="E37">
        <f>+VLOOKUP(Table35[[#This Row],[Roll No.]],'ITC-Raw'!$C$4:$E$162,2,FALSE)</f>
        <v>16.5</v>
      </c>
      <c r="H37">
        <f>_xlfn.RANK.EQ(Table35[[#This Row],[Total Weighted ABS Score]],Table35[Total Weighted ABS Score],0)</f>
        <v>34</v>
      </c>
      <c r="I37">
        <f>IFERROR( ROUND((Table35[[#This Row],[Quiz-1]]/$M$5)*$L$5 +(Table35[[#This Row],[Mid-Term]]/$M$7)*$L$7+(Table35[[#This Row],[Quiz 2]]/$M$6)*$L$6+(Table35[[#This Row],[End Term]]/$M$8)*$L$8,3), 0)</f>
        <v>0.35</v>
      </c>
    </row>
    <row r="38" spans="1:17">
      <c r="A38">
        <v>35</v>
      </c>
      <c r="B38" t="s">
        <v>372</v>
      </c>
      <c r="C38" t="s">
        <v>69</v>
      </c>
      <c r="D38">
        <f>+VLOOKUP(Table35[[#This Row],[Roll No.]],'ITC-Raw'!$C$4:$E$162,3,FALSE)</f>
        <v>12.5</v>
      </c>
      <c r="E38">
        <f>+VLOOKUP(Table35[[#This Row],[Roll No.]],'ITC-Raw'!$C$4:$E$162,2,FALSE)</f>
        <v>15</v>
      </c>
      <c r="H38">
        <f>_xlfn.RANK.EQ(Table35[[#This Row],[Total Weighted ABS Score]],Table35[Total Weighted ABS Score],0)</f>
        <v>34</v>
      </c>
      <c r="I38">
        <f>IFERROR( ROUND((Table35[[#This Row],[Quiz-1]]/$M$5)*$L$5 +(Table35[[#This Row],[Mid-Term]]/$M$7)*$L$7+(Table35[[#This Row],[Quiz 2]]/$M$6)*$L$6+(Table35[[#This Row],[End Term]]/$M$8)*$L$8,3), 0)</f>
        <v>0.35</v>
      </c>
    </row>
    <row r="39" spans="1:17">
      <c r="A39">
        <v>43</v>
      </c>
      <c r="B39" t="s">
        <v>380</v>
      </c>
      <c r="C39" t="s">
        <v>85</v>
      </c>
      <c r="D39">
        <f>+VLOOKUP(Table35[[#This Row],[Roll No.]],'ITC-Raw'!$C$4:$E$162,3,FALSE)</f>
        <v>6.5</v>
      </c>
      <c r="E39">
        <f>+VLOOKUP(Table35[[#This Row],[Roll No.]],'ITC-Raw'!$C$4:$E$162,2,FALSE)</f>
        <v>19</v>
      </c>
      <c r="H39">
        <f>_xlfn.RANK.EQ(Table35[[#This Row],[Total Weighted ABS Score]],Table35[Total Weighted ABS Score],0)</f>
        <v>34</v>
      </c>
      <c r="I39">
        <f>IFERROR( ROUND((Table35[[#This Row],[Quiz-1]]/$M$5)*$L$5 +(Table35[[#This Row],[Mid-Term]]/$M$7)*$L$7+(Table35[[#This Row],[Quiz 2]]/$M$6)*$L$6+(Table35[[#This Row],[End Term]]/$M$8)*$L$8,3), 0)</f>
        <v>0.35</v>
      </c>
    </row>
    <row r="40" spans="1:17">
      <c r="A40">
        <v>78</v>
      </c>
      <c r="B40" t="s">
        <v>417</v>
      </c>
      <c r="C40" t="s">
        <v>155</v>
      </c>
      <c r="D40">
        <f>+VLOOKUP(Table35[[#This Row],[Roll No.]],'ITC-Raw'!$C$4:$E$162,3,FALSE)</f>
        <v>5</v>
      </c>
      <c r="E40">
        <f>+VLOOKUP(Table35[[#This Row],[Roll No.]],'ITC-Raw'!$C$4:$E$162,2,FALSE)</f>
        <v>20</v>
      </c>
      <c r="H40">
        <f>_xlfn.RANK.EQ(Table35[[#This Row],[Total Weighted ABS Score]],Table35[Total Weighted ABS Score],0)</f>
        <v>34</v>
      </c>
      <c r="I40">
        <f>IFERROR( ROUND((Table35[[#This Row],[Quiz-1]]/$M$5)*$L$5 +(Table35[[#This Row],[Mid-Term]]/$M$7)*$L$7+(Table35[[#This Row],[Quiz 2]]/$M$6)*$L$6+(Table35[[#This Row],[End Term]]/$M$8)*$L$8,3), 0)</f>
        <v>0.35</v>
      </c>
    </row>
    <row r="41" spans="1:17">
      <c r="B41" t="s">
        <v>469</v>
      </c>
      <c r="C41" t="s">
        <v>273</v>
      </c>
      <c r="D41">
        <f>+VLOOKUP(Table35[[#This Row],[Roll No.]],'ITC-Raw'!$C$4:$E$162,3,FALSE)</f>
        <v>8.75</v>
      </c>
      <c r="E41">
        <f>+VLOOKUP(Table35[[#This Row],[Roll No.]],'ITC-Raw'!$C$4:$E$162,2,FALSE)</f>
        <v>17.5</v>
      </c>
      <c r="H41">
        <f>_xlfn.RANK.EQ(Table35[[#This Row],[Total Weighted ABS Score]],Table35[Total Weighted ABS Score],0)</f>
        <v>34</v>
      </c>
      <c r="I41">
        <f>IFERROR( ROUND((Table35[[#This Row],[Quiz-1]]/$M$5)*$L$5 +(Table35[[#This Row],[Mid-Term]]/$M$7)*$L$7+(Table35[[#This Row],[Quiz 2]]/$M$6)*$L$6+(Table35[[#This Row],[End Term]]/$M$8)*$L$8,3), 0)</f>
        <v>0.35</v>
      </c>
    </row>
    <row r="42" spans="1:17">
      <c r="A42">
        <v>52</v>
      </c>
      <c r="B42" t="s">
        <v>389</v>
      </c>
      <c r="C42" t="s">
        <v>103</v>
      </c>
      <c r="D42">
        <f>+VLOOKUP(Table35[[#This Row],[Roll No.]],'ITC-Raw'!$C$4:$E$162,3,FALSE)</f>
        <v>8.75</v>
      </c>
      <c r="E42">
        <f>+VLOOKUP(Table35[[#This Row],[Roll No.]],'ITC-Raw'!$C$4:$E$162,2,FALSE)</f>
        <v>17.5</v>
      </c>
      <c r="H42">
        <f>_xlfn.RANK.EQ(Table35[[#This Row],[Total Weighted ABS Score]],Table35[Total Weighted ABS Score],0)</f>
        <v>34</v>
      </c>
      <c r="I42">
        <f>IFERROR( ROUND((Table35[[#This Row],[Quiz-1]]/$M$5)*$L$5 +(Table35[[#This Row],[Mid-Term]]/$M$7)*$L$7+(Table35[[#This Row],[Quiz 2]]/$M$6)*$L$6+(Table35[[#This Row],[End Term]]/$M$8)*$L$8,3), 0)</f>
        <v>0.35</v>
      </c>
    </row>
    <row r="43" spans="1:17">
      <c r="B43" t="s">
        <v>479</v>
      </c>
      <c r="C43" t="s">
        <v>297</v>
      </c>
      <c r="D43">
        <f>+VLOOKUP(Table35[[#This Row],[Roll No.]],'ITC-Raw'!$C$4:$E$162,3,FALSE)</f>
        <v>8.75</v>
      </c>
      <c r="E43">
        <f>+VLOOKUP(Table35[[#This Row],[Roll No.]],'ITC-Raw'!$C$4:$E$162,2,FALSE)</f>
        <v>17.5</v>
      </c>
      <c r="H43">
        <f>_xlfn.RANK.EQ(Table35[[#This Row],[Total Weighted ABS Score]],Table35[Total Weighted ABS Score],0)</f>
        <v>34</v>
      </c>
      <c r="I43">
        <f>IFERROR( ROUND((Table35[[#This Row],[Quiz-1]]/$M$5)*$L$5 +(Table35[[#This Row],[Mid-Term]]/$M$7)*$L$7+(Table35[[#This Row],[Quiz 2]]/$M$6)*$L$6+(Table35[[#This Row],[End Term]]/$M$8)*$L$8,3), 0)</f>
        <v>0.35</v>
      </c>
    </row>
    <row r="44" spans="1:17">
      <c r="A44">
        <v>9</v>
      </c>
      <c r="B44" t="s">
        <v>346</v>
      </c>
      <c r="C44" t="s">
        <v>17</v>
      </c>
      <c r="D44">
        <f>+VLOOKUP(Table35[[#This Row],[Roll No.]],'ITC-Raw'!$C$4:$E$162,3,FALSE)</f>
        <v>6.25</v>
      </c>
      <c r="E44">
        <f>+VLOOKUP(Table35[[#This Row],[Roll No.]],'ITC-Raw'!$C$4:$E$162,2,FALSE)</f>
        <v>19</v>
      </c>
      <c r="H44">
        <f>_xlfn.RANK.EQ(Table35[[#This Row],[Total Weighted ABS Score]],Table35[Total Weighted ABS Score],0)</f>
        <v>41</v>
      </c>
      <c r="I44">
        <f>IFERROR( ROUND((Table35[[#This Row],[Quiz-1]]/$M$5)*$L$5 +(Table35[[#This Row],[Mid-Term]]/$M$7)*$L$7+(Table35[[#This Row],[Quiz 2]]/$M$6)*$L$6+(Table35[[#This Row],[End Term]]/$M$8)*$L$8,3), 0)</f>
        <v>0.34799999999999998</v>
      </c>
    </row>
    <row r="45" spans="1:17">
      <c r="B45" t="s">
        <v>511</v>
      </c>
      <c r="C45" t="s">
        <v>301</v>
      </c>
      <c r="D45">
        <f>+VLOOKUP(Table35[[#This Row],[Roll No.]],'ITC-Raw'!$C$4:$E$162,3,FALSE)</f>
        <v>6.25</v>
      </c>
      <c r="E45">
        <f>+VLOOKUP(Table35[[#This Row],[Roll No.]],'ITC-Raw'!$C$4:$E$162,2,FALSE)</f>
        <v>19</v>
      </c>
      <c r="H45">
        <f>_xlfn.RANK.EQ(Table35[[#This Row],[Total Weighted ABS Score]],Table35[Total Weighted ABS Score],0)</f>
        <v>41</v>
      </c>
      <c r="I45">
        <f>IFERROR( ROUND((Table35[[#This Row],[Quiz-1]]/$M$5)*$L$5 +(Table35[[#This Row],[Mid-Term]]/$M$7)*$L$7+(Table35[[#This Row],[Quiz 2]]/$M$6)*$L$6+(Table35[[#This Row],[End Term]]/$M$8)*$L$8,3), 0)</f>
        <v>0.34799999999999998</v>
      </c>
    </row>
    <row r="46" spans="1:17">
      <c r="B46" t="s">
        <v>491</v>
      </c>
      <c r="C46" t="s">
        <v>324</v>
      </c>
      <c r="D46">
        <f>+VLOOKUP(Table35[[#This Row],[Roll No.]],'ITC-Raw'!$C$4:$E$162,3,FALSE)</f>
        <v>6.25</v>
      </c>
      <c r="E46">
        <f>+VLOOKUP(Table35[[#This Row],[Roll No.]],'ITC-Raw'!$C$4:$E$162,2,FALSE)</f>
        <v>19</v>
      </c>
      <c r="H46">
        <f>_xlfn.RANK.EQ(Table35[[#This Row],[Total Weighted ABS Score]],Table35[Total Weighted ABS Score],0)</f>
        <v>41</v>
      </c>
      <c r="I46">
        <f>IFERROR( ROUND((Table35[[#This Row],[Quiz-1]]/$M$5)*$L$5 +(Table35[[#This Row],[Mid-Term]]/$M$7)*$L$7+(Table35[[#This Row],[Quiz 2]]/$M$6)*$L$6+(Table35[[#This Row],[End Term]]/$M$8)*$L$8,3), 0)</f>
        <v>0.34799999999999998</v>
      </c>
    </row>
    <row r="47" spans="1:17">
      <c r="A47">
        <v>6</v>
      </c>
      <c r="B47" t="s">
        <v>343</v>
      </c>
      <c r="C47" t="s">
        <v>11</v>
      </c>
      <c r="D47">
        <f>+VLOOKUP(Table35[[#This Row],[Roll No.]],'ITC-Raw'!$C$4:$E$162,3,FALSE)</f>
        <v>8.25</v>
      </c>
      <c r="E47">
        <f>+VLOOKUP(Table35[[#This Row],[Roll No.]],'ITC-Raw'!$C$4:$E$162,2,FALSE)</f>
        <v>17.5</v>
      </c>
      <c r="H47">
        <f>_xlfn.RANK.EQ(Table35[[#This Row],[Total Weighted ABS Score]],Table35[Total Weighted ABS Score],0)</f>
        <v>44</v>
      </c>
      <c r="I47">
        <f>IFERROR( ROUND((Table35[[#This Row],[Quiz-1]]/$M$5)*$L$5 +(Table35[[#This Row],[Mid-Term]]/$M$7)*$L$7+(Table35[[#This Row],[Quiz 2]]/$M$6)*$L$6+(Table35[[#This Row],[End Term]]/$M$8)*$L$8,3), 0)</f>
        <v>0.34499999999999997</v>
      </c>
    </row>
    <row r="48" spans="1:17">
      <c r="B48" t="s">
        <v>454</v>
      </c>
      <c r="C48" t="s">
        <v>237</v>
      </c>
      <c r="D48">
        <f>+VLOOKUP(Table35[[#This Row],[Roll No.]],'ITC-Raw'!$C$4:$E$162,3,FALSE)</f>
        <v>9</v>
      </c>
      <c r="E48">
        <f>+VLOOKUP(Table35[[#This Row],[Roll No.]],'ITC-Raw'!$C$4:$E$162,2,FALSE)</f>
        <v>17</v>
      </c>
      <c r="H48">
        <f>_xlfn.RANK.EQ(Table35[[#This Row],[Total Weighted ABS Score]],Table35[Total Weighted ABS Score],0)</f>
        <v>44</v>
      </c>
      <c r="I48">
        <f>IFERROR( ROUND((Table35[[#This Row],[Quiz-1]]/$M$5)*$L$5 +(Table35[[#This Row],[Mid-Term]]/$M$7)*$L$7+(Table35[[#This Row],[Quiz 2]]/$M$6)*$L$6+(Table35[[#This Row],[End Term]]/$M$8)*$L$8,3), 0)</f>
        <v>0.34499999999999997</v>
      </c>
    </row>
    <row r="49" spans="1:9">
      <c r="A49">
        <v>80</v>
      </c>
      <c r="B49" t="s">
        <v>419</v>
      </c>
      <c r="C49" t="s">
        <v>159</v>
      </c>
      <c r="D49">
        <f>+VLOOKUP(Table35[[#This Row],[Roll No.]],'ITC-Raw'!$C$4:$E$162,3,FALSE)</f>
        <v>8</v>
      </c>
      <c r="E49">
        <f>+VLOOKUP(Table35[[#This Row],[Roll No.]],'ITC-Raw'!$C$4:$E$162,2,FALSE)</f>
        <v>17.5</v>
      </c>
      <c r="H49">
        <f>_xlfn.RANK.EQ(Table35[[#This Row],[Total Weighted ABS Score]],Table35[Total Weighted ABS Score],0)</f>
        <v>46</v>
      </c>
      <c r="I49">
        <f>IFERROR( ROUND((Table35[[#This Row],[Quiz-1]]/$M$5)*$L$5 +(Table35[[#This Row],[Mid-Term]]/$M$7)*$L$7+(Table35[[#This Row],[Quiz 2]]/$M$6)*$L$6+(Table35[[#This Row],[End Term]]/$M$8)*$L$8,3), 0)</f>
        <v>0.34300000000000003</v>
      </c>
    </row>
    <row r="50" spans="1:9">
      <c r="B50" t="s">
        <v>460</v>
      </c>
      <c r="C50" t="s">
        <v>251</v>
      </c>
      <c r="D50">
        <f>+VLOOKUP(Table35[[#This Row],[Roll No.]],'ITC-Raw'!$C$4:$E$162,3,FALSE)</f>
        <v>4.25</v>
      </c>
      <c r="E50">
        <f>+VLOOKUP(Table35[[#This Row],[Roll No.]],'ITC-Raw'!$C$4:$E$162,2,FALSE)</f>
        <v>20</v>
      </c>
      <c r="H50">
        <f>_xlfn.RANK.EQ(Table35[[#This Row],[Total Weighted ABS Score]],Table35[Total Weighted ABS Score],0)</f>
        <v>46</v>
      </c>
      <c r="I50">
        <f>IFERROR( ROUND((Table35[[#This Row],[Quiz-1]]/$M$5)*$L$5 +(Table35[[#This Row],[Mid-Term]]/$M$7)*$L$7+(Table35[[#This Row],[Quiz 2]]/$M$6)*$L$6+(Table35[[#This Row],[End Term]]/$M$8)*$L$8,3), 0)</f>
        <v>0.34300000000000003</v>
      </c>
    </row>
    <row r="51" spans="1:9">
      <c r="B51" t="s">
        <v>485</v>
      </c>
      <c r="C51" t="s">
        <v>311</v>
      </c>
      <c r="D51">
        <f>+VLOOKUP(Table35[[#This Row],[Roll No.]],'ITC-Raw'!$C$4:$E$162,3,FALSE)</f>
        <v>8</v>
      </c>
      <c r="E51">
        <f>+VLOOKUP(Table35[[#This Row],[Roll No.]],'ITC-Raw'!$C$4:$E$162,2,FALSE)</f>
        <v>17.5</v>
      </c>
      <c r="H51">
        <f>_xlfn.RANK.EQ(Table35[[#This Row],[Total Weighted ABS Score]],Table35[Total Weighted ABS Score],0)</f>
        <v>46</v>
      </c>
      <c r="I51">
        <f>IFERROR( ROUND((Table35[[#This Row],[Quiz-1]]/$M$5)*$L$5 +(Table35[[#This Row],[Mid-Term]]/$M$7)*$L$7+(Table35[[#This Row],[Quiz 2]]/$M$6)*$L$6+(Table35[[#This Row],[End Term]]/$M$8)*$L$8,3), 0)</f>
        <v>0.34300000000000003</v>
      </c>
    </row>
    <row r="52" spans="1:9">
      <c r="B52" t="s">
        <v>505</v>
      </c>
      <c r="C52" t="s">
        <v>210</v>
      </c>
      <c r="D52">
        <f>+VLOOKUP(Table35[[#This Row],[Roll No.]],'ITC-Raw'!$C$4:$E$162,3,FALSE)</f>
        <v>7.75</v>
      </c>
      <c r="E52">
        <f>+VLOOKUP(Table35[[#This Row],[Roll No.]],'ITC-Raw'!$C$4:$E$162,2,FALSE)</f>
        <v>17.5</v>
      </c>
      <c r="H52">
        <f>_xlfn.RANK.EQ(Table35[[#This Row],[Total Weighted ABS Score]],Table35[Total Weighted ABS Score],0)</f>
        <v>49</v>
      </c>
      <c r="I52">
        <f>IFERROR( ROUND((Table35[[#This Row],[Quiz-1]]/$M$5)*$L$5 +(Table35[[#This Row],[Mid-Term]]/$M$7)*$L$7+(Table35[[#This Row],[Quiz 2]]/$M$6)*$L$6+(Table35[[#This Row],[End Term]]/$M$8)*$L$8,3), 0)</f>
        <v>0.34</v>
      </c>
    </row>
    <row r="53" spans="1:9">
      <c r="B53" t="s">
        <v>455</v>
      </c>
      <c r="C53" t="s">
        <v>239</v>
      </c>
      <c r="D53">
        <f>+VLOOKUP(Table35[[#This Row],[Roll No.]],'ITC-Raw'!$C$4:$E$162,3,FALSE)</f>
        <v>4</v>
      </c>
      <c r="E53">
        <f>+VLOOKUP(Table35[[#This Row],[Roll No.]],'ITC-Raw'!$C$4:$E$162,2,FALSE)</f>
        <v>20</v>
      </c>
      <c r="H53">
        <f>_xlfn.RANK.EQ(Table35[[#This Row],[Total Weighted ABS Score]],Table35[Total Weighted ABS Score],0)</f>
        <v>49</v>
      </c>
      <c r="I53">
        <f>IFERROR( ROUND((Table35[[#This Row],[Quiz-1]]/$M$5)*$L$5 +(Table35[[#This Row],[Mid-Term]]/$M$7)*$L$7+(Table35[[#This Row],[Quiz 2]]/$M$6)*$L$6+(Table35[[#This Row],[End Term]]/$M$8)*$L$8,3), 0)</f>
        <v>0.34</v>
      </c>
    </row>
    <row r="54" spans="1:9">
      <c r="A54">
        <v>49</v>
      </c>
      <c r="B54" t="s">
        <v>386</v>
      </c>
      <c r="C54" t="s">
        <v>97</v>
      </c>
      <c r="D54">
        <f>+VLOOKUP(Table35[[#This Row],[Roll No.]],'ITC-Raw'!$C$4:$E$162,3,FALSE)</f>
        <v>7.75</v>
      </c>
      <c r="E54">
        <f>+VLOOKUP(Table35[[#This Row],[Roll No.]],'ITC-Raw'!$C$4:$E$162,2,FALSE)</f>
        <v>17.5</v>
      </c>
      <c r="H54">
        <f>_xlfn.RANK.EQ(Table35[[#This Row],[Total Weighted ABS Score]],Table35[Total Weighted ABS Score],0)</f>
        <v>49</v>
      </c>
      <c r="I54">
        <f>IFERROR( ROUND((Table35[[#This Row],[Quiz-1]]/$M$5)*$L$5 +(Table35[[#This Row],[Mid-Term]]/$M$7)*$L$7+(Table35[[#This Row],[Quiz 2]]/$M$6)*$L$6+(Table35[[#This Row],[End Term]]/$M$8)*$L$8,3), 0)</f>
        <v>0.34</v>
      </c>
    </row>
    <row r="55" spans="1:9">
      <c r="A55">
        <v>3</v>
      </c>
      <c r="B55" t="s">
        <v>340</v>
      </c>
      <c r="C55" t="s">
        <v>5</v>
      </c>
      <c r="D55">
        <f>+VLOOKUP(Table35[[#This Row],[Roll No.]],'ITC-Raw'!$C$4:$E$162,3,FALSE)</f>
        <v>7.5</v>
      </c>
      <c r="E55">
        <f>+VLOOKUP(Table35[[#This Row],[Roll No.]],'ITC-Raw'!$C$4:$E$162,2,FALSE)</f>
        <v>17.5</v>
      </c>
      <c r="H55">
        <f>_xlfn.RANK.EQ(Table35[[#This Row],[Total Weighted ABS Score]],Table35[Total Weighted ABS Score],0)</f>
        <v>52</v>
      </c>
      <c r="I55">
        <f>IFERROR( ROUND((Table35[[#This Row],[Quiz-1]]/$M$5)*$L$5 +(Table35[[#This Row],[Mid-Term]]/$M$7)*$L$7+(Table35[[#This Row],[Quiz 2]]/$M$6)*$L$6+(Table35[[#This Row],[End Term]]/$M$8)*$L$8,3), 0)</f>
        <v>0.33800000000000002</v>
      </c>
    </row>
    <row r="56" spans="1:9">
      <c r="A56">
        <v>15</v>
      </c>
      <c r="B56" t="s">
        <v>352</v>
      </c>
      <c r="C56" t="s">
        <v>29</v>
      </c>
      <c r="D56">
        <f>+VLOOKUP(Table35[[#This Row],[Roll No.]],'ITC-Raw'!$C$4:$E$162,3,FALSE)</f>
        <v>9</v>
      </c>
      <c r="E56">
        <f>+VLOOKUP(Table35[[#This Row],[Roll No.]],'ITC-Raw'!$C$4:$E$162,2,FALSE)</f>
        <v>16.5</v>
      </c>
      <c r="H56">
        <f>_xlfn.RANK.EQ(Table35[[#This Row],[Total Weighted ABS Score]],Table35[Total Weighted ABS Score],0)</f>
        <v>52</v>
      </c>
      <c r="I56">
        <f>IFERROR( ROUND((Table35[[#This Row],[Quiz-1]]/$M$5)*$L$5 +(Table35[[#This Row],[Mid-Term]]/$M$7)*$L$7+(Table35[[#This Row],[Quiz 2]]/$M$6)*$L$6+(Table35[[#This Row],[End Term]]/$M$8)*$L$8,3), 0)</f>
        <v>0.33800000000000002</v>
      </c>
    </row>
    <row r="57" spans="1:9">
      <c r="B57" t="s">
        <v>503</v>
      </c>
      <c r="C57" t="s">
        <v>198</v>
      </c>
      <c r="D57">
        <f>+VLOOKUP(Table35[[#This Row],[Roll No.]],'ITC-Raw'!$C$4:$E$162,3,FALSE)</f>
        <v>6.75</v>
      </c>
      <c r="E57">
        <f>+VLOOKUP(Table35[[#This Row],[Roll No.]],'ITC-Raw'!$C$4:$E$162,2,FALSE)</f>
        <v>18</v>
      </c>
      <c r="H57">
        <f>_xlfn.RANK.EQ(Table35[[#This Row],[Total Weighted ABS Score]],Table35[Total Weighted ABS Score],0)</f>
        <v>52</v>
      </c>
      <c r="I57">
        <f>IFERROR( ROUND((Table35[[#This Row],[Quiz-1]]/$M$5)*$L$5 +(Table35[[#This Row],[Mid-Term]]/$M$7)*$L$7+(Table35[[#This Row],[Quiz 2]]/$M$6)*$L$6+(Table35[[#This Row],[End Term]]/$M$8)*$L$8,3), 0)</f>
        <v>0.33800000000000002</v>
      </c>
    </row>
    <row r="58" spans="1:9">
      <c r="A58">
        <v>54</v>
      </c>
      <c r="B58" t="s">
        <v>391</v>
      </c>
      <c r="C58" t="s">
        <v>107</v>
      </c>
      <c r="D58">
        <f>+VLOOKUP(Table35[[#This Row],[Roll No.]],'ITC-Raw'!$C$4:$E$162,3,FALSE)</f>
        <v>7.5</v>
      </c>
      <c r="E58">
        <f>+VLOOKUP(Table35[[#This Row],[Roll No.]],'ITC-Raw'!$C$4:$E$162,2,FALSE)</f>
        <v>17.5</v>
      </c>
      <c r="H58">
        <f>_xlfn.RANK.EQ(Table35[[#This Row],[Total Weighted ABS Score]],Table35[Total Weighted ABS Score],0)</f>
        <v>52</v>
      </c>
      <c r="I58">
        <f>IFERROR( ROUND((Table35[[#This Row],[Quiz-1]]/$M$5)*$L$5 +(Table35[[#This Row],[Mid-Term]]/$M$7)*$L$7+(Table35[[#This Row],[Quiz 2]]/$M$6)*$L$6+(Table35[[#This Row],[End Term]]/$M$8)*$L$8,3), 0)</f>
        <v>0.33800000000000002</v>
      </c>
    </row>
    <row r="59" spans="1:9">
      <c r="B59" t="s">
        <v>459</v>
      </c>
      <c r="C59" t="s">
        <v>249</v>
      </c>
      <c r="D59">
        <f>+VLOOKUP(Table35[[#This Row],[Roll No.]],'ITC-Raw'!$C$4:$E$162,3,FALSE)</f>
        <v>10.25</v>
      </c>
      <c r="E59">
        <f>+VLOOKUP(Table35[[#This Row],[Roll No.]],'ITC-Raw'!$C$4:$E$162,2,FALSE)</f>
        <v>15.5</v>
      </c>
      <c r="H59">
        <f>_xlfn.RANK.EQ(Table35[[#This Row],[Total Weighted ABS Score]],Table35[Total Weighted ABS Score],0)</f>
        <v>56</v>
      </c>
      <c r="I59">
        <f>IFERROR( ROUND((Table35[[#This Row],[Quiz-1]]/$M$5)*$L$5 +(Table35[[#This Row],[Mid-Term]]/$M$7)*$L$7+(Table35[[#This Row],[Quiz 2]]/$M$6)*$L$6+(Table35[[#This Row],[End Term]]/$M$8)*$L$8,3), 0)</f>
        <v>0.33500000000000002</v>
      </c>
    </row>
    <row r="60" spans="1:9">
      <c r="A60">
        <v>50</v>
      </c>
      <c r="B60" t="s">
        <v>387</v>
      </c>
      <c r="C60" t="s">
        <v>99</v>
      </c>
      <c r="D60">
        <f>+VLOOKUP(Table35[[#This Row],[Roll No.]],'ITC-Raw'!$C$4:$E$162,3,FALSE)</f>
        <v>8.75</v>
      </c>
      <c r="E60">
        <f>+VLOOKUP(Table35[[#This Row],[Roll No.]],'ITC-Raw'!$C$4:$E$162,2,FALSE)</f>
        <v>16.5</v>
      </c>
      <c r="H60">
        <f>_xlfn.RANK.EQ(Table35[[#This Row],[Total Weighted ABS Score]],Table35[Total Weighted ABS Score],0)</f>
        <v>56</v>
      </c>
      <c r="I60">
        <f>IFERROR( ROUND((Table35[[#This Row],[Quiz-1]]/$M$5)*$L$5 +(Table35[[#This Row],[Mid-Term]]/$M$7)*$L$7+(Table35[[#This Row],[Quiz 2]]/$M$6)*$L$6+(Table35[[#This Row],[End Term]]/$M$8)*$L$8,3), 0)</f>
        <v>0.33500000000000002</v>
      </c>
    </row>
    <row r="61" spans="1:9">
      <c r="B61" t="s">
        <v>425</v>
      </c>
      <c r="C61" t="s">
        <v>174</v>
      </c>
      <c r="D61">
        <f>+VLOOKUP(Table35[[#This Row],[Roll No.]],'ITC-Raw'!$C$4:$E$162,3,FALSE)</f>
        <v>7</v>
      </c>
      <c r="E61">
        <f>+VLOOKUP(Table35[[#This Row],[Roll No.]],'ITC-Raw'!$C$4:$E$162,2,FALSE)</f>
        <v>17.5</v>
      </c>
      <c r="H61">
        <f>_xlfn.RANK.EQ(Table35[[#This Row],[Total Weighted ABS Score]],Table35[Total Weighted ABS Score],0)</f>
        <v>58</v>
      </c>
      <c r="I61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2" spans="1:9">
      <c r="B62" t="s">
        <v>437</v>
      </c>
      <c r="C62" t="s">
        <v>200</v>
      </c>
      <c r="D62">
        <f>+VLOOKUP(Table35[[#This Row],[Roll No.]],'ITC-Raw'!$C$4:$E$162,3,FALSE)</f>
        <v>6.25</v>
      </c>
      <c r="E62">
        <f>+VLOOKUP(Table35[[#This Row],[Roll No.]],'ITC-Raw'!$C$4:$E$162,2,FALSE)</f>
        <v>18</v>
      </c>
      <c r="H62">
        <f>_xlfn.RANK.EQ(Table35[[#This Row],[Total Weighted ABS Score]],Table35[Total Weighted ABS Score],0)</f>
        <v>58</v>
      </c>
      <c r="I62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3" spans="1:9">
      <c r="B63" t="s">
        <v>448</v>
      </c>
      <c r="C63" t="s">
        <v>225</v>
      </c>
      <c r="D63">
        <f>+VLOOKUP(Table35[[#This Row],[Roll No.]],'ITC-Raw'!$C$4:$E$162,3,FALSE)</f>
        <v>7</v>
      </c>
      <c r="E63">
        <f>+VLOOKUP(Table35[[#This Row],[Roll No.]],'ITC-Raw'!$C$4:$E$162,2,FALSE)</f>
        <v>17.5</v>
      </c>
      <c r="H63">
        <f>_xlfn.RANK.EQ(Table35[[#This Row],[Total Weighted ABS Score]],Table35[Total Weighted ABS Score],0)</f>
        <v>58</v>
      </c>
      <c r="I63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4" spans="1:9">
      <c r="A64">
        <v>73</v>
      </c>
      <c r="B64" t="s">
        <v>412</v>
      </c>
      <c r="C64" t="s">
        <v>145</v>
      </c>
      <c r="D64">
        <f>+VLOOKUP(Table35[[#This Row],[Roll No.]],'ITC-Raw'!$C$4:$E$162,3,FALSE)</f>
        <v>10</v>
      </c>
      <c r="E64">
        <f>+VLOOKUP(Table35[[#This Row],[Roll No.]],'ITC-Raw'!$C$4:$E$162,2,FALSE)</f>
        <v>15.5</v>
      </c>
      <c r="H64">
        <f>_xlfn.RANK.EQ(Table35[[#This Row],[Total Weighted ABS Score]],Table35[Total Weighted ABS Score],0)</f>
        <v>58</v>
      </c>
      <c r="I64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5" spans="1:9">
      <c r="A65">
        <v>74</v>
      </c>
      <c r="B65" t="s">
        <v>413</v>
      </c>
      <c r="C65" t="s">
        <v>147</v>
      </c>
      <c r="D65">
        <f>+VLOOKUP(Table35[[#This Row],[Roll No.]],'ITC-Raw'!$C$4:$E$162,3,FALSE)</f>
        <v>7</v>
      </c>
      <c r="E65">
        <f>+VLOOKUP(Table35[[#This Row],[Roll No.]],'ITC-Raw'!$C$4:$E$162,2,FALSE)</f>
        <v>17.5</v>
      </c>
      <c r="H65">
        <f>_xlfn.RANK.EQ(Table35[[#This Row],[Total Weighted ABS Score]],Table35[Total Weighted ABS Score],0)</f>
        <v>58</v>
      </c>
      <c r="I65">
        <f>IFERROR( ROUND((Table35[[#This Row],[Quiz-1]]/$M$5)*$L$5 +(Table35[[#This Row],[Mid-Term]]/$M$7)*$L$7+(Table35[[#This Row],[Quiz 2]]/$M$6)*$L$6+(Table35[[#This Row],[End Term]]/$M$8)*$L$8,3), 0)</f>
        <v>0.33300000000000002</v>
      </c>
    </row>
    <row r="66" spans="1:9">
      <c r="A66">
        <v>21</v>
      </c>
      <c r="B66" t="s">
        <v>358</v>
      </c>
      <c r="C66" t="s">
        <v>41</v>
      </c>
      <c r="D66">
        <f>+VLOOKUP(Table35[[#This Row],[Roll No.]],'ITC-Raw'!$C$4:$E$162,3,FALSE)</f>
        <v>9</v>
      </c>
      <c r="E66">
        <f>+VLOOKUP(Table35[[#This Row],[Roll No.]],'ITC-Raw'!$C$4:$E$162,2,FALSE)</f>
        <v>16</v>
      </c>
      <c r="H66">
        <f>_xlfn.RANK.EQ(Table35[[#This Row],[Total Weighted ABS Score]],Table35[Total Weighted ABS Score],0)</f>
        <v>63</v>
      </c>
      <c r="I66">
        <f>IFERROR( ROUND((Table35[[#This Row],[Quiz-1]]/$M$5)*$L$5 +(Table35[[#This Row],[Mid-Term]]/$M$7)*$L$7+(Table35[[#This Row],[Quiz 2]]/$M$6)*$L$6+(Table35[[#This Row],[End Term]]/$M$8)*$L$8,3), 0)</f>
        <v>0.33</v>
      </c>
    </row>
    <row r="67" spans="1:9">
      <c r="A67">
        <v>45</v>
      </c>
      <c r="B67" t="s">
        <v>382</v>
      </c>
      <c r="C67" t="s">
        <v>89</v>
      </c>
      <c r="D67">
        <f>+VLOOKUP(Table35[[#This Row],[Roll No.]],'ITC-Raw'!$C$4:$E$162,3,FALSE)</f>
        <v>8.25</v>
      </c>
      <c r="E67">
        <f>+VLOOKUP(Table35[[#This Row],[Roll No.]],'ITC-Raw'!$C$4:$E$162,2,FALSE)</f>
        <v>16.5</v>
      </c>
      <c r="H67">
        <f>_xlfn.RANK.EQ(Table35[[#This Row],[Total Weighted ABS Score]],Table35[Total Weighted ABS Score],0)</f>
        <v>63</v>
      </c>
      <c r="I67">
        <f>IFERROR( ROUND((Table35[[#This Row],[Quiz-1]]/$M$5)*$L$5 +(Table35[[#This Row],[Mid-Term]]/$M$7)*$L$7+(Table35[[#This Row],[Quiz 2]]/$M$6)*$L$6+(Table35[[#This Row],[End Term]]/$M$8)*$L$8,3), 0)</f>
        <v>0.33</v>
      </c>
    </row>
    <row r="68" spans="1:9">
      <c r="B68" t="s">
        <v>502</v>
      </c>
      <c r="C68" t="s">
        <v>190</v>
      </c>
      <c r="D68">
        <f>+VLOOKUP(Table35[[#This Row],[Roll No.]],'ITC-Raw'!$C$4:$E$162,3,FALSE)</f>
        <v>8</v>
      </c>
      <c r="E68">
        <f>+VLOOKUP(Table35[[#This Row],[Roll No.]],'ITC-Raw'!$C$4:$E$162,2,FALSE)</f>
        <v>16.5</v>
      </c>
      <c r="H68">
        <f>_xlfn.RANK.EQ(Table35[[#This Row],[Total Weighted ABS Score]],Table35[Total Weighted ABS Score],0)</f>
        <v>65</v>
      </c>
      <c r="I68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69" spans="1:9">
      <c r="B69" t="s">
        <v>447</v>
      </c>
      <c r="C69" t="s">
        <v>223</v>
      </c>
      <c r="D69">
        <f>+VLOOKUP(Table35[[#This Row],[Roll No.]],'ITC-Raw'!$C$4:$E$162,3,FALSE)</f>
        <v>8.75</v>
      </c>
      <c r="E69">
        <f>+VLOOKUP(Table35[[#This Row],[Roll No.]],'ITC-Raw'!$C$4:$E$162,2,FALSE)</f>
        <v>16</v>
      </c>
      <c r="H69">
        <f>_xlfn.RANK.EQ(Table35[[#This Row],[Total Weighted ABS Score]],Table35[Total Weighted ABS Score],0)</f>
        <v>65</v>
      </c>
      <c r="I69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0" spans="1:9">
      <c r="B70" t="s">
        <v>453</v>
      </c>
      <c r="C70" t="s">
        <v>235</v>
      </c>
      <c r="D70">
        <f>+VLOOKUP(Table35[[#This Row],[Roll No.]],'ITC-Raw'!$C$4:$E$162,3,FALSE)</f>
        <v>2.75</v>
      </c>
      <c r="E70">
        <f>+VLOOKUP(Table35[[#This Row],[Roll No.]],'ITC-Raw'!$C$4:$E$162,2,FALSE)</f>
        <v>20</v>
      </c>
      <c r="H70">
        <f>_xlfn.RANK.EQ(Table35[[#This Row],[Total Weighted ABS Score]],Table35[Total Weighted ABS Score],0)</f>
        <v>65</v>
      </c>
      <c r="I70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1" spans="1:9">
      <c r="B71" t="s">
        <v>499</v>
      </c>
      <c r="C71" t="s">
        <v>307</v>
      </c>
      <c r="D71">
        <f>+VLOOKUP(Table35[[#This Row],[Roll No.]],'ITC-Raw'!$C$4:$E$162,3,FALSE)</f>
        <v>6.5</v>
      </c>
      <c r="E71">
        <f>+VLOOKUP(Table35[[#This Row],[Roll No.]],'ITC-Raw'!$C$4:$E$162,2,FALSE)</f>
        <v>17.5</v>
      </c>
      <c r="H71">
        <f>_xlfn.RANK.EQ(Table35[[#This Row],[Total Weighted ABS Score]],Table35[Total Weighted ABS Score],0)</f>
        <v>65</v>
      </c>
      <c r="I71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2" spans="1:9">
      <c r="A72">
        <v>58</v>
      </c>
      <c r="B72" t="s">
        <v>395</v>
      </c>
      <c r="C72" t="s">
        <v>115</v>
      </c>
      <c r="D72">
        <f>+VLOOKUP(Table35[[#This Row],[Roll No.]],'ITC-Raw'!$C$4:$E$162,3,FALSE)</f>
        <v>10.25</v>
      </c>
      <c r="E72">
        <f>+VLOOKUP(Table35[[#This Row],[Roll No.]],'ITC-Raw'!$C$4:$E$162,2,FALSE)</f>
        <v>15</v>
      </c>
      <c r="H72">
        <f>_xlfn.RANK.EQ(Table35[[#This Row],[Total Weighted ABS Score]],Table35[Total Weighted ABS Score],0)</f>
        <v>65</v>
      </c>
      <c r="I72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3" spans="1:9">
      <c r="A73">
        <v>64</v>
      </c>
      <c r="B73" t="s">
        <v>316</v>
      </c>
      <c r="C73" t="s">
        <v>127</v>
      </c>
      <c r="D73">
        <f>+VLOOKUP(Table35[[#This Row],[Roll No.]],'ITC-Raw'!$C$4:$E$162,3,FALSE)</f>
        <v>8</v>
      </c>
      <c r="E73">
        <f>+VLOOKUP(Table35[[#This Row],[Roll No.]],'ITC-Raw'!$C$4:$E$162,2,FALSE)</f>
        <v>16.5</v>
      </c>
      <c r="H73">
        <f>_xlfn.RANK.EQ(Table35[[#This Row],[Total Weighted ABS Score]],Table35[Total Weighted ABS Score],0)</f>
        <v>65</v>
      </c>
      <c r="I73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4" spans="1:9">
      <c r="A74">
        <v>67</v>
      </c>
      <c r="B74" t="s">
        <v>406</v>
      </c>
      <c r="C74" t="s">
        <v>133</v>
      </c>
      <c r="D74">
        <f>+VLOOKUP(Table35[[#This Row],[Roll No.]],'ITC-Raw'!$C$4:$E$162,3,FALSE)</f>
        <v>6.5</v>
      </c>
      <c r="E74">
        <f>+VLOOKUP(Table35[[#This Row],[Roll No.]],'ITC-Raw'!$C$4:$E$162,2,FALSE)</f>
        <v>17.5</v>
      </c>
      <c r="H74">
        <f>_xlfn.RANK.EQ(Table35[[#This Row],[Total Weighted ABS Score]],Table35[Total Weighted ABS Score],0)</f>
        <v>65</v>
      </c>
      <c r="I74">
        <f>IFERROR( ROUND((Table35[[#This Row],[Quiz-1]]/$M$5)*$L$5 +(Table35[[#This Row],[Mid-Term]]/$M$7)*$L$7+(Table35[[#This Row],[Quiz 2]]/$M$6)*$L$6+(Table35[[#This Row],[End Term]]/$M$8)*$L$8,3), 0)</f>
        <v>0.32800000000000001</v>
      </c>
    </row>
    <row r="75" spans="1:9">
      <c r="B75" t="s">
        <v>441</v>
      </c>
      <c r="C75" t="s">
        <v>208</v>
      </c>
      <c r="D75">
        <f>+VLOOKUP(Table35[[#This Row],[Roll No.]],'ITC-Raw'!$C$4:$E$162,3,FALSE)</f>
        <v>9.25</v>
      </c>
      <c r="E75">
        <f>+VLOOKUP(Table35[[#This Row],[Roll No.]],'ITC-Raw'!$C$4:$E$162,2,FALSE)</f>
        <v>15.5</v>
      </c>
      <c r="H75">
        <f>_xlfn.RANK.EQ(Table35[[#This Row],[Total Weighted ABS Score]],Table35[Total Weighted ABS Score],0)</f>
        <v>72</v>
      </c>
      <c r="I75">
        <f>IFERROR( ROUND((Table35[[#This Row],[Quiz-1]]/$M$5)*$L$5 +(Table35[[#This Row],[Mid-Term]]/$M$7)*$L$7+(Table35[[#This Row],[Quiz 2]]/$M$6)*$L$6+(Table35[[#This Row],[End Term]]/$M$8)*$L$8,3), 0)</f>
        <v>0.32500000000000001</v>
      </c>
    </row>
    <row r="76" spans="1:9">
      <c r="B76" t="s">
        <v>456</v>
      </c>
      <c r="C76" t="s">
        <v>241</v>
      </c>
      <c r="D76">
        <f>+VLOOKUP(Table35[[#This Row],[Roll No.]],'ITC-Raw'!$C$4:$E$162,3,FALSE)</f>
        <v>6.25</v>
      </c>
      <c r="E76">
        <f>+VLOOKUP(Table35[[#This Row],[Roll No.]],'ITC-Raw'!$C$4:$E$162,2,FALSE)</f>
        <v>17.5</v>
      </c>
      <c r="H76">
        <f>_xlfn.RANK.EQ(Table35[[#This Row],[Total Weighted ABS Score]],Table35[Total Weighted ABS Score],0)</f>
        <v>72</v>
      </c>
      <c r="I76">
        <f>IFERROR( ROUND((Table35[[#This Row],[Quiz-1]]/$M$5)*$L$5 +(Table35[[#This Row],[Mid-Term]]/$M$7)*$L$7+(Table35[[#This Row],[Quiz 2]]/$M$6)*$L$6+(Table35[[#This Row],[End Term]]/$M$8)*$L$8,3), 0)</f>
        <v>0.32500000000000001</v>
      </c>
    </row>
    <row r="77" spans="1:9">
      <c r="A77">
        <v>46</v>
      </c>
      <c r="B77" t="s">
        <v>383</v>
      </c>
      <c r="C77" t="s">
        <v>91</v>
      </c>
      <c r="D77">
        <f>+VLOOKUP(Table35[[#This Row],[Roll No.]],'ITC-Raw'!$C$4:$E$162,3,FALSE)</f>
        <v>6.25</v>
      </c>
      <c r="E77">
        <f>+VLOOKUP(Table35[[#This Row],[Roll No.]],'ITC-Raw'!$C$4:$E$162,2,FALSE)</f>
        <v>17.5</v>
      </c>
      <c r="H77">
        <f>_xlfn.RANK.EQ(Table35[[#This Row],[Total Weighted ABS Score]],Table35[Total Weighted ABS Score],0)</f>
        <v>72</v>
      </c>
      <c r="I77">
        <f>IFERROR( ROUND((Table35[[#This Row],[Quiz-1]]/$M$5)*$L$5 +(Table35[[#This Row],[Mid-Term]]/$M$7)*$L$7+(Table35[[#This Row],[Quiz 2]]/$M$6)*$L$6+(Table35[[#This Row],[End Term]]/$M$8)*$L$8,3), 0)</f>
        <v>0.32500000000000001</v>
      </c>
    </row>
    <row r="78" spans="1:9">
      <c r="A78">
        <v>70</v>
      </c>
      <c r="B78" t="s">
        <v>409</v>
      </c>
      <c r="C78" t="s">
        <v>139</v>
      </c>
      <c r="D78">
        <f>+VLOOKUP(Table35[[#This Row],[Roll No.]],'ITC-Raw'!$C$4:$E$162,3,FALSE)</f>
        <v>6.25</v>
      </c>
      <c r="E78">
        <f>+VLOOKUP(Table35[[#This Row],[Roll No.]],'ITC-Raw'!$C$4:$E$162,2,FALSE)</f>
        <v>17.5</v>
      </c>
      <c r="H78">
        <f>_xlfn.RANK.EQ(Table35[[#This Row],[Total Weighted ABS Score]],Table35[Total Weighted ABS Score],0)</f>
        <v>72</v>
      </c>
      <c r="I78">
        <f>IFERROR( ROUND((Table35[[#This Row],[Quiz-1]]/$M$5)*$L$5 +(Table35[[#This Row],[Mid-Term]]/$M$7)*$L$7+(Table35[[#This Row],[Quiz 2]]/$M$6)*$L$6+(Table35[[#This Row],[End Term]]/$M$8)*$L$8,3), 0)</f>
        <v>0.32500000000000001</v>
      </c>
    </row>
    <row r="79" spans="1:9">
      <c r="A79">
        <v>24</v>
      </c>
      <c r="B79" t="s">
        <v>361</v>
      </c>
      <c r="C79" t="s">
        <v>47</v>
      </c>
      <c r="D79">
        <f>+VLOOKUP(Table35[[#This Row],[Roll No.]],'ITC-Raw'!$C$4:$E$162,3,FALSE)</f>
        <v>7.5</v>
      </c>
      <c r="E79">
        <f>+VLOOKUP(Table35[[#This Row],[Roll No.]],'ITC-Raw'!$C$4:$E$162,2,FALSE)</f>
        <v>16.5</v>
      </c>
      <c r="H79">
        <f>_xlfn.RANK.EQ(Table35[[#This Row],[Total Weighted ABS Score]],Table35[Total Weighted ABS Score],0)</f>
        <v>76</v>
      </c>
      <c r="I79">
        <f>IFERROR( ROUND((Table35[[#This Row],[Quiz-1]]/$M$5)*$L$5 +(Table35[[#This Row],[Mid-Term]]/$M$7)*$L$7+(Table35[[#This Row],[Quiz 2]]/$M$6)*$L$6+(Table35[[#This Row],[End Term]]/$M$8)*$L$8,3), 0)</f>
        <v>0.32300000000000001</v>
      </c>
    </row>
    <row r="80" spans="1:9">
      <c r="A80">
        <v>14</v>
      </c>
      <c r="B80" t="s">
        <v>351</v>
      </c>
      <c r="C80" t="s">
        <v>27</v>
      </c>
      <c r="D80">
        <f>+VLOOKUP(Table35[[#This Row],[Roll No.]],'ITC-Raw'!$C$4:$E$162,3,FALSE)</f>
        <v>8.75</v>
      </c>
      <c r="E80">
        <f>+VLOOKUP(Table35[[#This Row],[Roll No.]],'ITC-Raw'!$C$4:$E$162,2,FALSE)</f>
        <v>15.5</v>
      </c>
      <c r="H80">
        <f>_xlfn.RANK.EQ(Table35[[#This Row],[Total Weighted ABS Score]],Table35[Total Weighted ABS Score],0)</f>
        <v>77</v>
      </c>
      <c r="I80">
        <f>IFERROR( ROUND((Table35[[#This Row],[Quiz-1]]/$M$5)*$L$5 +(Table35[[#This Row],[Mid-Term]]/$M$7)*$L$7+(Table35[[#This Row],[Quiz 2]]/$M$6)*$L$6+(Table35[[#This Row],[End Term]]/$M$8)*$L$8,3), 0)</f>
        <v>0.32</v>
      </c>
    </row>
    <row r="81" spans="1:9">
      <c r="A81">
        <v>30</v>
      </c>
      <c r="B81" t="s">
        <v>367</v>
      </c>
      <c r="C81" t="s">
        <v>59</v>
      </c>
      <c r="D81">
        <f>+VLOOKUP(Table35[[#This Row],[Roll No.]],'ITC-Raw'!$C$4:$E$162,3,FALSE)</f>
        <v>5.75</v>
      </c>
      <c r="E81">
        <f>+VLOOKUP(Table35[[#This Row],[Roll No.]],'ITC-Raw'!$C$4:$E$162,2,FALSE)</f>
        <v>17.5</v>
      </c>
      <c r="H81">
        <f>_xlfn.RANK.EQ(Table35[[#This Row],[Total Weighted ABS Score]],Table35[Total Weighted ABS Score],0)</f>
        <v>77</v>
      </c>
      <c r="I81">
        <f>IFERROR( ROUND((Table35[[#This Row],[Quiz-1]]/$M$5)*$L$5 +(Table35[[#This Row],[Mid-Term]]/$M$7)*$L$7+(Table35[[#This Row],[Quiz 2]]/$M$6)*$L$6+(Table35[[#This Row],[End Term]]/$M$8)*$L$8,3), 0)</f>
        <v>0.32</v>
      </c>
    </row>
    <row r="82" spans="1:9">
      <c r="A82">
        <v>38</v>
      </c>
      <c r="B82" t="s">
        <v>375</v>
      </c>
      <c r="C82" t="s">
        <v>75</v>
      </c>
      <c r="D82">
        <f>+VLOOKUP(Table35[[#This Row],[Roll No.]],'ITC-Raw'!$C$4:$E$162,3,FALSE)</f>
        <v>5.75</v>
      </c>
      <c r="E82">
        <f>+VLOOKUP(Table35[[#This Row],[Roll No.]],'ITC-Raw'!$C$4:$E$162,2,FALSE)</f>
        <v>17.5</v>
      </c>
      <c r="H82">
        <f>_xlfn.RANK.EQ(Table35[[#This Row],[Total Weighted ABS Score]],Table35[Total Weighted ABS Score],0)</f>
        <v>77</v>
      </c>
      <c r="I82">
        <f>IFERROR( ROUND((Table35[[#This Row],[Quiz-1]]/$M$5)*$L$5 +(Table35[[#This Row],[Mid-Term]]/$M$7)*$L$7+(Table35[[#This Row],[Quiz 2]]/$M$6)*$L$6+(Table35[[#This Row],[End Term]]/$M$8)*$L$8,3), 0)</f>
        <v>0.32</v>
      </c>
    </row>
    <row r="83" spans="1:9">
      <c r="B83" t="s">
        <v>463</v>
      </c>
      <c r="C83" t="s">
        <v>257</v>
      </c>
      <c r="D83">
        <f>+VLOOKUP(Table35[[#This Row],[Roll No.]],'ITC-Raw'!$C$4:$E$162,3,FALSE)</f>
        <v>5.75</v>
      </c>
      <c r="E83">
        <f>+VLOOKUP(Table35[[#This Row],[Roll No.]],'ITC-Raw'!$C$4:$E$162,2,FALSE)</f>
        <v>17.5</v>
      </c>
      <c r="H83">
        <f>_xlfn.RANK.EQ(Table35[[#This Row],[Total Weighted ABS Score]],Table35[Total Weighted ABS Score],0)</f>
        <v>77</v>
      </c>
      <c r="I83">
        <f>IFERROR( ROUND((Table35[[#This Row],[Quiz-1]]/$M$5)*$L$5 +(Table35[[#This Row],[Mid-Term]]/$M$7)*$L$7+(Table35[[#This Row],[Quiz 2]]/$M$6)*$L$6+(Table35[[#This Row],[End Term]]/$M$8)*$L$8,3), 0)</f>
        <v>0.32</v>
      </c>
    </row>
    <row r="84" spans="1:9">
      <c r="B84" t="s">
        <v>466</v>
      </c>
      <c r="C84" t="s">
        <v>265</v>
      </c>
      <c r="D84">
        <f>+VLOOKUP(Table35[[#This Row],[Roll No.]],'ITC-Raw'!$C$4:$E$162,3,FALSE)</f>
        <v>8</v>
      </c>
      <c r="E84">
        <f>+VLOOKUP(Table35[[#This Row],[Roll No.]],'ITC-Raw'!$C$4:$E$162,2,FALSE)</f>
        <v>16</v>
      </c>
      <c r="H84">
        <f>_xlfn.RANK.EQ(Table35[[#This Row],[Total Weighted ABS Score]],Table35[Total Weighted ABS Score],0)</f>
        <v>77</v>
      </c>
      <c r="I84">
        <f>IFERROR( ROUND((Table35[[#This Row],[Quiz-1]]/$M$5)*$L$5 +(Table35[[#This Row],[Mid-Term]]/$M$7)*$L$7+(Table35[[#This Row],[Quiz 2]]/$M$6)*$L$6+(Table35[[#This Row],[End Term]]/$M$8)*$L$8,3), 0)</f>
        <v>0.32</v>
      </c>
    </row>
    <row r="85" spans="1:9">
      <c r="B85" t="s">
        <v>496</v>
      </c>
      <c r="C85" t="s">
        <v>285</v>
      </c>
      <c r="D85">
        <f>+VLOOKUP(Table35[[#This Row],[Roll No.]],'ITC-Raw'!$C$4:$E$162,3,FALSE)</f>
        <v>5.75</v>
      </c>
      <c r="E85">
        <f>+VLOOKUP(Table35[[#This Row],[Roll No.]],'ITC-Raw'!$C$4:$E$162,2,FALSE)</f>
        <v>17.5</v>
      </c>
      <c r="H85">
        <f>_xlfn.RANK.EQ(Table35[[#This Row],[Total Weighted ABS Score]],Table35[Total Weighted ABS Score],0)</f>
        <v>77</v>
      </c>
      <c r="I85">
        <f>IFERROR( ROUND((Table35[[#This Row],[Quiz-1]]/$M$5)*$L$5 +(Table35[[#This Row],[Mid-Term]]/$M$7)*$L$7+(Table35[[#This Row],[Quiz 2]]/$M$6)*$L$6+(Table35[[#This Row],[End Term]]/$M$8)*$L$8,3), 0)</f>
        <v>0.32</v>
      </c>
    </row>
    <row r="86" spans="1:9">
      <c r="A86">
        <v>18</v>
      </c>
      <c r="B86" t="s">
        <v>355</v>
      </c>
      <c r="C86" t="s">
        <v>35</v>
      </c>
      <c r="D86">
        <f>+VLOOKUP(Table35[[#This Row],[Roll No.]],'ITC-Raw'!$C$4:$E$162,3,FALSE)</f>
        <v>7.75</v>
      </c>
      <c r="E86">
        <f>+VLOOKUP(Table35[[#This Row],[Roll No.]],'ITC-Raw'!$C$4:$E$162,2,FALSE)</f>
        <v>16</v>
      </c>
      <c r="H86">
        <f>_xlfn.RANK.EQ(Table35[[#This Row],[Total Weighted ABS Score]],Table35[Total Weighted ABS Score],0)</f>
        <v>83</v>
      </c>
      <c r="I86">
        <f>IFERROR( ROUND((Table35[[#This Row],[Quiz-1]]/$M$5)*$L$5 +(Table35[[#This Row],[Mid-Term]]/$M$7)*$L$7+(Table35[[#This Row],[Quiz 2]]/$M$6)*$L$6+(Table35[[#This Row],[End Term]]/$M$8)*$L$8,3), 0)</f>
        <v>0.318</v>
      </c>
    </row>
    <row r="87" spans="1:9">
      <c r="B87" t="s">
        <v>449</v>
      </c>
      <c r="C87" t="s">
        <v>227</v>
      </c>
      <c r="D87">
        <f>+VLOOKUP(Table35[[#This Row],[Roll No.]],'ITC-Raw'!$C$4:$E$162,3,FALSE)</f>
        <v>5.5</v>
      </c>
      <c r="E87">
        <f>+VLOOKUP(Table35[[#This Row],[Roll No.]],'ITC-Raw'!$C$4:$E$162,2,FALSE)</f>
        <v>17.5</v>
      </c>
      <c r="H87">
        <f>_xlfn.RANK.EQ(Table35[[#This Row],[Total Weighted ABS Score]],Table35[Total Weighted ABS Score],0)</f>
        <v>83</v>
      </c>
      <c r="I87">
        <f>IFERROR( ROUND((Table35[[#This Row],[Quiz-1]]/$M$5)*$L$5 +(Table35[[#This Row],[Mid-Term]]/$M$7)*$L$7+(Table35[[#This Row],[Quiz 2]]/$M$6)*$L$6+(Table35[[#This Row],[End Term]]/$M$8)*$L$8,3), 0)</f>
        <v>0.318</v>
      </c>
    </row>
    <row r="88" spans="1:9">
      <c r="A88">
        <v>16</v>
      </c>
      <c r="B88" t="s">
        <v>353</v>
      </c>
      <c r="C88" t="s">
        <v>31</v>
      </c>
      <c r="D88">
        <f>+VLOOKUP(Table35[[#This Row],[Roll No.]],'ITC-Raw'!$C$4:$E$162,3,FALSE)</f>
        <v>7.5</v>
      </c>
      <c r="E88">
        <f>+VLOOKUP(Table35[[#This Row],[Roll No.]],'ITC-Raw'!$C$4:$E$162,2,FALSE)</f>
        <v>16</v>
      </c>
      <c r="H88">
        <f>_xlfn.RANK.EQ(Table35[[#This Row],[Total Weighted ABS Score]],Table35[Total Weighted ABS Score],0)</f>
        <v>85</v>
      </c>
      <c r="I88">
        <f>IFERROR( ROUND((Table35[[#This Row],[Quiz-1]]/$M$5)*$L$5 +(Table35[[#This Row],[Mid-Term]]/$M$7)*$L$7+(Table35[[#This Row],[Quiz 2]]/$M$6)*$L$6+(Table35[[#This Row],[End Term]]/$M$8)*$L$8,3), 0)</f>
        <v>0.315</v>
      </c>
    </row>
    <row r="89" spans="1:9">
      <c r="A89">
        <v>2</v>
      </c>
      <c r="B89" t="s">
        <v>339</v>
      </c>
      <c r="C89" t="s">
        <v>3</v>
      </c>
      <c r="D89">
        <f>+VLOOKUP(Table35[[#This Row],[Roll No.]],'ITC-Raw'!$C$4:$E$162,3,FALSE)</f>
        <v>5.25</v>
      </c>
      <c r="E89">
        <f>+VLOOKUP(Table35[[#This Row],[Roll No.]],'ITC-Raw'!$C$4:$E$162,2,FALSE)</f>
        <v>17.5</v>
      </c>
      <c r="H89">
        <f>_xlfn.RANK.EQ(Table35[[#This Row],[Total Weighted ABS Score]],Table35[Total Weighted ABS Score],0)</f>
        <v>85</v>
      </c>
      <c r="I89">
        <f>IFERROR( ROUND((Table35[[#This Row],[Quiz-1]]/$M$5)*$L$5 +(Table35[[#This Row],[Mid-Term]]/$M$7)*$L$7+(Table35[[#This Row],[Quiz 2]]/$M$6)*$L$6+(Table35[[#This Row],[End Term]]/$M$8)*$L$8,3), 0)</f>
        <v>0.315</v>
      </c>
    </row>
    <row r="90" spans="1:9">
      <c r="B90" t="s">
        <v>429</v>
      </c>
      <c r="C90" t="s">
        <v>184</v>
      </c>
      <c r="D90">
        <f>+VLOOKUP(Table35[[#This Row],[Roll No.]],'ITC-Raw'!$C$4:$E$162,3,FALSE)</f>
        <v>5.75</v>
      </c>
      <c r="E90">
        <f>+VLOOKUP(Table35[[#This Row],[Roll No.]],'ITC-Raw'!$C$4:$E$162,2,FALSE)</f>
        <v>17</v>
      </c>
      <c r="H90">
        <f>_xlfn.RANK.EQ(Table35[[#This Row],[Total Weighted ABS Score]],Table35[Total Weighted ABS Score],0)</f>
        <v>87</v>
      </c>
      <c r="I90">
        <f>IFERROR( ROUND((Table35[[#This Row],[Quiz-1]]/$M$5)*$L$5 +(Table35[[#This Row],[Mid-Term]]/$M$7)*$L$7+(Table35[[#This Row],[Quiz 2]]/$M$6)*$L$6+(Table35[[#This Row],[End Term]]/$M$8)*$L$8,3), 0)</f>
        <v>0.313</v>
      </c>
    </row>
    <row r="91" spans="1:9">
      <c r="B91" t="s">
        <v>510</v>
      </c>
      <c r="C91" t="s">
        <v>293</v>
      </c>
      <c r="D91">
        <f>+VLOOKUP(Table35[[#This Row],[Roll No.]],'ITC-Raw'!$C$4:$E$162,3,FALSE)</f>
        <v>5</v>
      </c>
      <c r="E91">
        <f>+VLOOKUP(Table35[[#This Row],[Roll No.]],'ITC-Raw'!$C$4:$E$162,2,FALSE)</f>
        <v>17.5</v>
      </c>
      <c r="H91">
        <f>_xlfn.RANK.EQ(Table35[[#This Row],[Total Weighted ABS Score]],Table35[Total Weighted ABS Score],0)</f>
        <v>87</v>
      </c>
      <c r="I91">
        <f>IFERROR( ROUND((Table35[[#This Row],[Quiz-1]]/$M$5)*$L$5 +(Table35[[#This Row],[Mid-Term]]/$M$7)*$L$7+(Table35[[#This Row],[Quiz 2]]/$M$6)*$L$6+(Table35[[#This Row],[End Term]]/$M$8)*$L$8,3), 0)</f>
        <v>0.313</v>
      </c>
    </row>
    <row r="92" spans="1:9">
      <c r="A92">
        <v>57</v>
      </c>
      <c r="B92" t="s">
        <v>394</v>
      </c>
      <c r="C92" t="s">
        <v>113</v>
      </c>
      <c r="D92">
        <f>+VLOOKUP(Table35[[#This Row],[Roll No.]],'ITC-Raw'!$C$4:$E$162,3,FALSE)</f>
        <v>5</v>
      </c>
      <c r="E92">
        <f>+VLOOKUP(Table35[[#This Row],[Roll No.]],'ITC-Raw'!$C$4:$E$162,2,FALSE)</f>
        <v>17.5</v>
      </c>
      <c r="H92">
        <f>_xlfn.RANK.EQ(Table35[[#This Row],[Total Weighted ABS Score]],Table35[Total Weighted ABS Score],0)</f>
        <v>87</v>
      </c>
      <c r="I92">
        <f>IFERROR( ROUND((Table35[[#This Row],[Quiz-1]]/$M$5)*$L$5 +(Table35[[#This Row],[Mid-Term]]/$M$7)*$L$7+(Table35[[#This Row],[Quiz 2]]/$M$6)*$L$6+(Table35[[#This Row],[End Term]]/$M$8)*$L$8,3), 0)</f>
        <v>0.313</v>
      </c>
    </row>
    <row r="93" spans="1:9">
      <c r="B93" t="s">
        <v>486</v>
      </c>
      <c r="C93" t="s">
        <v>313</v>
      </c>
      <c r="D93">
        <f>+VLOOKUP(Table35[[#This Row],[Roll No.]],'ITC-Raw'!$C$4:$E$162,3,FALSE)</f>
        <v>8</v>
      </c>
      <c r="E93">
        <f>+VLOOKUP(Table35[[#This Row],[Roll No.]],'ITC-Raw'!$C$4:$E$162,2,FALSE)</f>
        <v>15.5</v>
      </c>
      <c r="H93">
        <f>_xlfn.RANK.EQ(Table35[[#This Row],[Total Weighted ABS Score]],Table35[Total Weighted ABS Score],0)</f>
        <v>87</v>
      </c>
      <c r="I93">
        <f>IFERROR( ROUND((Table35[[#This Row],[Quiz-1]]/$M$5)*$L$5 +(Table35[[#This Row],[Mid-Term]]/$M$7)*$L$7+(Table35[[#This Row],[Quiz 2]]/$M$6)*$L$6+(Table35[[#This Row],[End Term]]/$M$8)*$L$8,3), 0)</f>
        <v>0.313</v>
      </c>
    </row>
    <row r="94" spans="1:9">
      <c r="A94">
        <v>31</v>
      </c>
      <c r="B94" t="s">
        <v>368</v>
      </c>
      <c r="C94" t="s">
        <v>61</v>
      </c>
      <c r="D94">
        <f>+VLOOKUP(Table35[[#This Row],[Roll No.]],'ITC-Raw'!$C$4:$E$162,3,FALSE)</f>
        <v>9.25</v>
      </c>
      <c r="E94">
        <f>+VLOOKUP(Table35[[#This Row],[Roll No.]],'ITC-Raw'!$C$4:$E$162,2,FALSE)</f>
        <v>14.5</v>
      </c>
      <c r="H94">
        <f>_xlfn.RANK.EQ(Table35[[#This Row],[Total Weighted ABS Score]],Table35[Total Weighted ABS Score],0)</f>
        <v>91</v>
      </c>
      <c r="I94">
        <f>IFERROR( ROUND((Table35[[#This Row],[Quiz-1]]/$M$5)*$L$5 +(Table35[[#This Row],[Mid-Term]]/$M$7)*$L$7+(Table35[[#This Row],[Quiz 2]]/$M$6)*$L$6+(Table35[[#This Row],[End Term]]/$M$8)*$L$8,3), 0)</f>
        <v>0.31</v>
      </c>
    </row>
    <row r="95" spans="1:9">
      <c r="B95" t="s">
        <v>450</v>
      </c>
      <c r="C95" t="s">
        <v>229</v>
      </c>
      <c r="D95">
        <f>+VLOOKUP(Table35[[#This Row],[Roll No.]],'ITC-Raw'!$C$4:$E$162,3,FALSE)</f>
        <v>6.25</v>
      </c>
      <c r="E95">
        <f>+VLOOKUP(Table35[[#This Row],[Roll No.]],'ITC-Raw'!$C$4:$E$162,2,FALSE)</f>
        <v>16.5</v>
      </c>
      <c r="H95">
        <f>_xlfn.RANK.EQ(Table35[[#This Row],[Total Weighted ABS Score]],Table35[Total Weighted ABS Score],0)</f>
        <v>91</v>
      </c>
      <c r="I95">
        <f>IFERROR( ROUND((Table35[[#This Row],[Quiz-1]]/$M$5)*$L$5 +(Table35[[#This Row],[Mid-Term]]/$M$7)*$L$7+(Table35[[#This Row],[Quiz 2]]/$M$6)*$L$6+(Table35[[#This Row],[End Term]]/$M$8)*$L$8,3), 0)</f>
        <v>0.31</v>
      </c>
    </row>
    <row r="96" spans="1:9">
      <c r="B96" t="s">
        <v>508</v>
      </c>
      <c r="C96" t="s">
        <v>287</v>
      </c>
      <c r="D96">
        <f>+VLOOKUP(Table35[[#This Row],[Roll No.]],'ITC-Raw'!$C$4:$E$162,3,FALSE)</f>
        <v>6.25</v>
      </c>
      <c r="E96">
        <f>+VLOOKUP(Table35[[#This Row],[Roll No.]],'ITC-Raw'!$C$4:$E$162,2,FALSE)</f>
        <v>16.5</v>
      </c>
      <c r="H96">
        <f>_xlfn.RANK.EQ(Table35[[#This Row],[Total Weighted ABS Score]],Table35[Total Weighted ABS Score],0)</f>
        <v>91</v>
      </c>
      <c r="I96">
        <f>IFERROR( ROUND((Table35[[#This Row],[Quiz-1]]/$M$5)*$L$5 +(Table35[[#This Row],[Mid-Term]]/$M$7)*$L$7+(Table35[[#This Row],[Quiz 2]]/$M$6)*$L$6+(Table35[[#This Row],[End Term]]/$M$8)*$L$8,3), 0)</f>
        <v>0.31</v>
      </c>
    </row>
    <row r="97" spans="1:9">
      <c r="A97">
        <v>65</v>
      </c>
      <c r="B97" t="s">
        <v>404</v>
      </c>
      <c r="C97" t="s">
        <v>129</v>
      </c>
      <c r="D97">
        <f>+VLOOKUP(Table35[[#This Row],[Roll No.]],'ITC-Raw'!$C$4:$E$162,3,FALSE)</f>
        <v>7</v>
      </c>
      <c r="E97">
        <f>+VLOOKUP(Table35[[#This Row],[Roll No.]],'ITC-Raw'!$C$4:$E$162,2,FALSE)</f>
        <v>16</v>
      </c>
      <c r="H97">
        <f>_xlfn.RANK.EQ(Table35[[#This Row],[Total Weighted ABS Score]],Table35[Total Weighted ABS Score],0)</f>
        <v>91</v>
      </c>
      <c r="I97">
        <f>IFERROR( ROUND((Table35[[#This Row],[Quiz-1]]/$M$5)*$L$5 +(Table35[[#This Row],[Mid-Term]]/$M$7)*$L$7+(Table35[[#This Row],[Quiz 2]]/$M$6)*$L$6+(Table35[[#This Row],[End Term]]/$M$8)*$L$8,3), 0)</f>
        <v>0.31</v>
      </c>
    </row>
    <row r="98" spans="1:9">
      <c r="B98" t="s">
        <v>445</v>
      </c>
      <c r="C98" t="s">
        <v>217</v>
      </c>
      <c r="D98">
        <f>+VLOOKUP(Table35[[#This Row],[Roll No.]],'ITC-Raw'!$C$4:$E$162,3,FALSE)</f>
        <v>7.5</v>
      </c>
      <c r="E98">
        <f>+VLOOKUP(Table35[[#This Row],[Roll No.]],'ITC-Raw'!$C$4:$E$162,2,FALSE)</f>
        <v>15.5</v>
      </c>
      <c r="H98">
        <f>_xlfn.RANK.EQ(Table35[[#This Row],[Total Weighted ABS Score]],Table35[Total Weighted ABS Score],0)</f>
        <v>95</v>
      </c>
      <c r="I98">
        <f>IFERROR( ROUND((Table35[[#This Row],[Quiz-1]]/$M$5)*$L$5 +(Table35[[#This Row],[Mid-Term]]/$M$7)*$L$7+(Table35[[#This Row],[Quiz 2]]/$M$6)*$L$6+(Table35[[#This Row],[End Term]]/$M$8)*$L$8,3), 0)</f>
        <v>0.308</v>
      </c>
    </row>
    <row r="99" spans="1:9">
      <c r="B99" t="s">
        <v>458</v>
      </c>
      <c r="C99" t="s">
        <v>247</v>
      </c>
      <c r="D99">
        <f>+VLOOKUP(Table35[[#This Row],[Roll No.]],'ITC-Raw'!$C$4:$E$162,3,FALSE)</f>
        <v>9</v>
      </c>
      <c r="E99">
        <f>+VLOOKUP(Table35[[#This Row],[Roll No.]],'ITC-Raw'!$C$4:$E$162,2,FALSE)</f>
        <v>14.5</v>
      </c>
      <c r="H99">
        <f>_xlfn.RANK.EQ(Table35[[#This Row],[Total Weighted ABS Score]],Table35[Total Weighted ABS Score],0)</f>
        <v>95</v>
      </c>
      <c r="I99">
        <f>IFERROR( ROUND((Table35[[#This Row],[Quiz-1]]/$M$5)*$L$5 +(Table35[[#This Row],[Mid-Term]]/$M$7)*$L$7+(Table35[[#This Row],[Quiz 2]]/$M$6)*$L$6+(Table35[[#This Row],[End Term]]/$M$8)*$L$8,3), 0)</f>
        <v>0.308</v>
      </c>
    </row>
    <row r="100" spans="1:9">
      <c r="B100" t="s">
        <v>470</v>
      </c>
      <c r="C100" t="s">
        <v>277</v>
      </c>
      <c r="D100">
        <f>+VLOOKUP(Table35[[#This Row],[Roll No.]],'ITC-Raw'!$C$4:$E$162,3,FALSE)</f>
        <v>6</v>
      </c>
      <c r="E100">
        <f>+VLOOKUP(Table35[[#This Row],[Roll No.]],'ITC-Raw'!$C$4:$E$162,2,FALSE)</f>
        <v>16.5</v>
      </c>
      <c r="H100">
        <f>_xlfn.RANK.EQ(Table35[[#This Row],[Total Weighted ABS Score]],Table35[Total Weighted ABS Score],0)</f>
        <v>95</v>
      </c>
      <c r="I100">
        <f>IFERROR( ROUND((Table35[[#This Row],[Quiz-1]]/$M$5)*$L$5 +(Table35[[#This Row],[Mid-Term]]/$M$7)*$L$7+(Table35[[#This Row],[Quiz 2]]/$M$6)*$L$6+(Table35[[#This Row],[End Term]]/$M$8)*$L$8,3), 0)</f>
        <v>0.308</v>
      </c>
    </row>
    <row r="101" spans="1:9">
      <c r="B101" t="s">
        <v>490</v>
      </c>
      <c r="C101" t="s">
        <v>322</v>
      </c>
      <c r="D101">
        <f>+VLOOKUP(Table35[[#This Row],[Roll No.]],'ITC-Raw'!$C$4:$E$162,3,FALSE)</f>
        <v>4.5</v>
      </c>
      <c r="E101">
        <f>+VLOOKUP(Table35[[#This Row],[Roll No.]],'ITC-Raw'!$C$4:$E$162,2,FALSE)</f>
        <v>17.5</v>
      </c>
      <c r="H101">
        <f>_xlfn.RANK.EQ(Table35[[#This Row],[Total Weighted ABS Score]],Table35[Total Weighted ABS Score],0)</f>
        <v>95</v>
      </c>
      <c r="I101">
        <f>IFERROR( ROUND((Table35[[#This Row],[Quiz-1]]/$M$5)*$L$5 +(Table35[[#This Row],[Mid-Term]]/$M$7)*$L$7+(Table35[[#This Row],[Quiz 2]]/$M$6)*$L$6+(Table35[[#This Row],[End Term]]/$M$8)*$L$8,3), 0)</f>
        <v>0.308</v>
      </c>
    </row>
    <row r="102" spans="1:9">
      <c r="B102" t="s">
        <v>492</v>
      </c>
      <c r="C102" t="s">
        <v>326</v>
      </c>
      <c r="D102">
        <f>+VLOOKUP(Table35[[#This Row],[Roll No.]],'ITC-Raw'!$C$4:$E$162,3,FALSE)</f>
        <v>5.25</v>
      </c>
      <c r="E102">
        <f>+VLOOKUP(Table35[[#This Row],[Roll No.]],'ITC-Raw'!$C$4:$E$162,2,FALSE)</f>
        <v>17</v>
      </c>
      <c r="H102">
        <f>_xlfn.RANK.EQ(Table35[[#This Row],[Total Weighted ABS Score]],Table35[Total Weighted ABS Score],0)</f>
        <v>95</v>
      </c>
      <c r="I102">
        <f>IFERROR( ROUND((Table35[[#This Row],[Quiz-1]]/$M$5)*$L$5 +(Table35[[#This Row],[Mid-Term]]/$M$7)*$L$7+(Table35[[#This Row],[Quiz 2]]/$M$6)*$L$6+(Table35[[#This Row],[End Term]]/$M$8)*$L$8,3), 0)</f>
        <v>0.308</v>
      </c>
    </row>
    <row r="103" spans="1:9">
      <c r="A103">
        <v>59</v>
      </c>
      <c r="B103" t="s">
        <v>396</v>
      </c>
      <c r="C103" t="s">
        <v>117</v>
      </c>
      <c r="D103">
        <f>+VLOOKUP(Table35[[#This Row],[Roll No.]],'ITC-Raw'!$C$4:$E$162,3,FALSE)</f>
        <v>4.25</v>
      </c>
      <c r="E103">
        <f>+VLOOKUP(Table35[[#This Row],[Roll No.]],'ITC-Raw'!$C$4:$E$162,2,FALSE)</f>
        <v>17.5</v>
      </c>
      <c r="H103">
        <f>_xlfn.RANK.EQ(Table35[[#This Row],[Total Weighted ABS Score]],Table35[Total Weighted ABS Score],0)</f>
        <v>100</v>
      </c>
      <c r="I103">
        <f>IFERROR( ROUND((Table35[[#This Row],[Quiz-1]]/$M$5)*$L$5 +(Table35[[#This Row],[Mid-Term]]/$M$7)*$L$7+(Table35[[#This Row],[Quiz 2]]/$M$6)*$L$6+(Table35[[#This Row],[End Term]]/$M$8)*$L$8,3), 0)</f>
        <v>0.30499999999999999</v>
      </c>
    </row>
    <row r="104" spans="1:9">
      <c r="A104">
        <v>29</v>
      </c>
      <c r="B104" t="s">
        <v>366</v>
      </c>
      <c r="C104" t="s">
        <v>57</v>
      </c>
      <c r="D104">
        <f>+VLOOKUP(Table35[[#This Row],[Roll No.]],'ITC-Raw'!$C$4:$E$162,3,FALSE)</f>
        <v>6.25</v>
      </c>
      <c r="E104">
        <f>+VLOOKUP(Table35[[#This Row],[Roll No.]],'ITC-Raw'!$C$4:$E$162,2,FALSE)</f>
        <v>16</v>
      </c>
      <c r="H104">
        <f>_xlfn.RANK.EQ(Table35[[#This Row],[Total Weighted ABS Score]],Table35[Total Weighted ABS Score],0)</f>
        <v>101</v>
      </c>
      <c r="I104">
        <f>IFERROR( ROUND((Table35[[#This Row],[Quiz-1]]/$M$5)*$L$5 +(Table35[[#This Row],[Mid-Term]]/$M$7)*$L$7+(Table35[[#This Row],[Quiz 2]]/$M$6)*$L$6+(Table35[[#This Row],[End Term]]/$M$8)*$L$8,3), 0)</f>
        <v>0.30299999999999999</v>
      </c>
    </row>
    <row r="105" spans="1:9">
      <c r="A105">
        <v>41</v>
      </c>
      <c r="B105" t="s">
        <v>378</v>
      </c>
      <c r="C105" t="s">
        <v>81</v>
      </c>
      <c r="D105">
        <f>+VLOOKUP(Table35[[#This Row],[Roll No.]],'ITC-Raw'!$C$4:$E$162,3,FALSE)</f>
        <v>5.5</v>
      </c>
      <c r="E105">
        <f>+VLOOKUP(Table35[[#This Row],[Roll No.]],'ITC-Raw'!$C$4:$E$162,2,FALSE)</f>
        <v>16.5</v>
      </c>
      <c r="H105">
        <f>_xlfn.RANK.EQ(Table35[[#This Row],[Total Weighted ABS Score]],Table35[Total Weighted ABS Score],0)</f>
        <v>101</v>
      </c>
      <c r="I105">
        <f>IFERROR( ROUND((Table35[[#This Row],[Quiz-1]]/$M$5)*$L$5 +(Table35[[#This Row],[Mid-Term]]/$M$7)*$L$7+(Table35[[#This Row],[Quiz 2]]/$M$6)*$L$6+(Table35[[#This Row],[End Term]]/$M$8)*$L$8,3), 0)</f>
        <v>0.30299999999999999</v>
      </c>
    </row>
    <row r="106" spans="1:9">
      <c r="B106" t="s">
        <v>468</v>
      </c>
      <c r="C106" t="s">
        <v>269</v>
      </c>
      <c r="D106">
        <f>+VLOOKUP(Table35[[#This Row],[Roll No.]],'ITC-Raw'!$C$4:$E$162,3,FALSE)</f>
        <v>3.75</v>
      </c>
      <c r="E106">
        <f>+VLOOKUP(Table35[[#This Row],[Roll No.]],'ITC-Raw'!$C$4:$E$162,2,FALSE)</f>
        <v>17.5</v>
      </c>
      <c r="H106">
        <f>_xlfn.RANK.EQ(Table35[[#This Row],[Total Weighted ABS Score]],Table35[Total Weighted ABS Score],0)</f>
        <v>103</v>
      </c>
      <c r="I106">
        <f>IFERROR( ROUND((Table35[[#This Row],[Quiz-1]]/$M$5)*$L$5 +(Table35[[#This Row],[Mid-Term]]/$M$7)*$L$7+(Table35[[#This Row],[Quiz 2]]/$M$6)*$L$6+(Table35[[#This Row],[End Term]]/$M$8)*$L$8,3), 0)</f>
        <v>0.3</v>
      </c>
    </row>
    <row r="107" spans="1:9">
      <c r="A107">
        <v>60</v>
      </c>
      <c r="B107" t="s">
        <v>397</v>
      </c>
      <c r="C107" t="s">
        <v>119</v>
      </c>
      <c r="D107">
        <f>+VLOOKUP(Table35[[#This Row],[Roll No.]],'ITC-Raw'!$C$4:$E$162,3,FALSE)</f>
        <v>6.5</v>
      </c>
      <c r="E107">
        <f>+VLOOKUP(Table35[[#This Row],[Roll No.]],'ITC-Raw'!$C$4:$E$162,2,FALSE)</f>
        <v>15.5</v>
      </c>
      <c r="H107">
        <f>_xlfn.RANK.EQ(Table35[[#This Row],[Total Weighted ABS Score]],Table35[Total Weighted ABS Score],0)</f>
        <v>104</v>
      </c>
      <c r="I107">
        <f>IFERROR( ROUND((Table35[[#This Row],[Quiz-1]]/$M$5)*$L$5 +(Table35[[#This Row],[Mid-Term]]/$M$7)*$L$7+(Table35[[#This Row],[Quiz 2]]/$M$6)*$L$6+(Table35[[#This Row],[End Term]]/$M$8)*$L$8,3), 0)</f>
        <v>0.29799999999999999</v>
      </c>
    </row>
    <row r="108" spans="1:9">
      <c r="A108">
        <v>27</v>
      </c>
      <c r="B108" t="s">
        <v>364</v>
      </c>
      <c r="C108" t="s">
        <v>53</v>
      </c>
      <c r="D108">
        <f>+VLOOKUP(Table35[[#This Row],[Roll No.]],'ITC-Raw'!$C$4:$E$162,3,FALSE)</f>
        <v>6.25</v>
      </c>
      <c r="E108">
        <f>+VLOOKUP(Table35[[#This Row],[Roll No.]],'ITC-Raw'!$C$4:$E$162,2,FALSE)</f>
        <v>15.5</v>
      </c>
      <c r="H108">
        <f>_xlfn.RANK.EQ(Table35[[#This Row],[Total Weighted ABS Score]],Table35[Total Weighted ABS Score],0)</f>
        <v>105</v>
      </c>
      <c r="I108">
        <f>IFERROR( ROUND((Table35[[#This Row],[Quiz-1]]/$M$5)*$L$5 +(Table35[[#This Row],[Mid-Term]]/$M$7)*$L$7+(Table35[[#This Row],[Quiz 2]]/$M$6)*$L$6+(Table35[[#This Row],[End Term]]/$M$8)*$L$8,3), 0)</f>
        <v>0.29499999999999998</v>
      </c>
    </row>
    <row r="109" spans="1:9">
      <c r="B109" t="s">
        <v>507</v>
      </c>
      <c r="C109" t="s">
        <v>221</v>
      </c>
      <c r="D109">
        <f>+VLOOKUP(Table35[[#This Row],[Roll No.]],'ITC-Raw'!$C$4:$E$162,3,FALSE)</f>
        <v>10</v>
      </c>
      <c r="E109">
        <f>+VLOOKUP(Table35[[#This Row],[Roll No.]],'ITC-Raw'!$C$4:$E$162,2,FALSE)</f>
        <v>13</v>
      </c>
      <c r="H109">
        <f>_xlfn.RANK.EQ(Table35[[#This Row],[Total Weighted ABS Score]],Table35[Total Weighted ABS Score],0)</f>
        <v>105</v>
      </c>
      <c r="I109">
        <f>IFERROR( ROUND((Table35[[#This Row],[Quiz-1]]/$M$5)*$L$5 +(Table35[[#This Row],[Mid-Term]]/$M$7)*$L$7+(Table35[[#This Row],[Quiz 2]]/$M$6)*$L$6+(Table35[[#This Row],[End Term]]/$M$8)*$L$8,3), 0)</f>
        <v>0.29499999999999998</v>
      </c>
    </row>
    <row r="110" spans="1:9">
      <c r="B110" t="s">
        <v>473</v>
      </c>
      <c r="C110" t="s">
        <v>283</v>
      </c>
      <c r="D110">
        <f>+VLOOKUP(Table35[[#This Row],[Roll No.]],'ITC-Raw'!$C$4:$E$162,3,FALSE)</f>
        <v>6.25</v>
      </c>
      <c r="E110">
        <f>+VLOOKUP(Table35[[#This Row],[Roll No.]],'ITC-Raw'!$C$4:$E$162,2,FALSE)</f>
        <v>15.5</v>
      </c>
      <c r="H110">
        <f>_xlfn.RANK.EQ(Table35[[#This Row],[Total Weighted ABS Score]],Table35[Total Weighted ABS Score],0)</f>
        <v>105</v>
      </c>
      <c r="I110">
        <f>IFERROR( ROUND((Table35[[#This Row],[Quiz-1]]/$M$5)*$L$5 +(Table35[[#This Row],[Mid-Term]]/$M$7)*$L$7+(Table35[[#This Row],[Quiz 2]]/$M$6)*$L$6+(Table35[[#This Row],[End Term]]/$M$8)*$L$8,3), 0)</f>
        <v>0.29499999999999998</v>
      </c>
    </row>
    <row r="111" spans="1:9">
      <c r="A111">
        <v>32</v>
      </c>
      <c r="B111" t="s">
        <v>369</v>
      </c>
      <c r="C111" t="s">
        <v>63</v>
      </c>
      <c r="D111">
        <f>+VLOOKUP(Table35[[#This Row],[Roll No.]],'ITC-Raw'!$C$4:$E$162,3,FALSE)</f>
        <v>6.75</v>
      </c>
      <c r="E111">
        <f>+VLOOKUP(Table35[[#This Row],[Roll No.]],'ITC-Raw'!$C$4:$E$162,2,FALSE)</f>
        <v>15</v>
      </c>
      <c r="H111">
        <f>_xlfn.RANK.EQ(Table35[[#This Row],[Total Weighted ABS Score]],Table35[Total Weighted ABS Score],0)</f>
        <v>108</v>
      </c>
      <c r="I111">
        <f>IFERROR( ROUND((Table35[[#This Row],[Quiz-1]]/$M$5)*$L$5 +(Table35[[#This Row],[Mid-Term]]/$M$7)*$L$7+(Table35[[#This Row],[Quiz 2]]/$M$6)*$L$6+(Table35[[#This Row],[End Term]]/$M$8)*$L$8,3), 0)</f>
        <v>0.29299999999999998</v>
      </c>
    </row>
    <row r="112" spans="1:9">
      <c r="A112">
        <v>63</v>
      </c>
      <c r="B112" t="s">
        <v>403</v>
      </c>
      <c r="C112" t="s">
        <v>125</v>
      </c>
      <c r="D112">
        <f>+VLOOKUP(Table35[[#This Row],[Roll No.]],'ITC-Raw'!$C$4:$E$162,3,FALSE)</f>
        <v>4.5</v>
      </c>
      <c r="E112">
        <f>+VLOOKUP(Table35[[#This Row],[Roll No.]],'ITC-Raw'!$C$4:$E$162,2,FALSE)</f>
        <v>16.5</v>
      </c>
      <c r="H112">
        <f>_xlfn.RANK.EQ(Table35[[#This Row],[Total Weighted ABS Score]],Table35[Total Weighted ABS Score],0)</f>
        <v>108</v>
      </c>
      <c r="I112">
        <f>IFERROR( ROUND((Table35[[#This Row],[Quiz-1]]/$M$5)*$L$5 +(Table35[[#This Row],[Mid-Term]]/$M$7)*$L$7+(Table35[[#This Row],[Quiz 2]]/$M$6)*$L$6+(Table35[[#This Row],[End Term]]/$M$8)*$L$8,3), 0)</f>
        <v>0.29299999999999998</v>
      </c>
    </row>
    <row r="113" spans="1:9">
      <c r="A113">
        <v>66</v>
      </c>
      <c r="B113" t="s">
        <v>405</v>
      </c>
      <c r="C113" t="s">
        <v>131</v>
      </c>
      <c r="D113">
        <f>+VLOOKUP(Table35[[#This Row],[Roll No.]],'ITC-Raw'!$C$4:$E$162,3,FALSE)</f>
        <v>4.5</v>
      </c>
      <c r="E113">
        <f>+VLOOKUP(Table35[[#This Row],[Roll No.]],'ITC-Raw'!$C$4:$E$162,2,FALSE)</f>
        <v>16.5</v>
      </c>
      <c r="H113">
        <f>_xlfn.RANK.EQ(Table35[[#This Row],[Total Weighted ABS Score]],Table35[Total Weighted ABS Score],0)</f>
        <v>108</v>
      </c>
      <c r="I113">
        <f>IFERROR( ROUND((Table35[[#This Row],[Quiz-1]]/$M$5)*$L$5 +(Table35[[#This Row],[Mid-Term]]/$M$7)*$L$7+(Table35[[#This Row],[Quiz 2]]/$M$6)*$L$6+(Table35[[#This Row],[End Term]]/$M$8)*$L$8,3), 0)</f>
        <v>0.29299999999999998</v>
      </c>
    </row>
    <row r="114" spans="1:9">
      <c r="A114">
        <v>4</v>
      </c>
      <c r="B114" t="s">
        <v>341</v>
      </c>
      <c r="C114" t="s">
        <v>7</v>
      </c>
      <c r="D114">
        <f>+VLOOKUP(Table35[[#This Row],[Roll No.]],'ITC-Raw'!$C$4:$E$162,3,FALSE)</f>
        <v>5</v>
      </c>
      <c r="E114">
        <f>+VLOOKUP(Table35[[#This Row],[Roll No.]],'ITC-Raw'!$C$4:$E$162,2,FALSE)</f>
        <v>16</v>
      </c>
      <c r="H114">
        <f>_xlfn.RANK.EQ(Table35[[#This Row],[Total Weighted ABS Score]],Table35[Total Weighted ABS Score],0)</f>
        <v>111</v>
      </c>
      <c r="I114">
        <f>IFERROR( ROUND((Table35[[#This Row],[Quiz-1]]/$M$5)*$L$5 +(Table35[[#This Row],[Mid-Term]]/$M$7)*$L$7+(Table35[[#This Row],[Quiz 2]]/$M$6)*$L$6+(Table35[[#This Row],[End Term]]/$M$8)*$L$8,3), 0)</f>
        <v>0.28999999999999998</v>
      </c>
    </row>
    <row r="115" spans="1:9">
      <c r="B115" t="s">
        <v>431</v>
      </c>
      <c r="C115" t="s">
        <v>188</v>
      </c>
      <c r="D115">
        <f>+VLOOKUP(Table35[[#This Row],[Roll No.]],'ITC-Raw'!$C$4:$E$162,3,FALSE)</f>
        <v>2.75</v>
      </c>
      <c r="E115">
        <f>+VLOOKUP(Table35[[#This Row],[Roll No.]],'ITC-Raw'!$C$4:$E$162,2,FALSE)</f>
        <v>17.5</v>
      </c>
      <c r="H115">
        <f>_xlfn.RANK.EQ(Table35[[#This Row],[Total Weighted ABS Score]],Table35[Total Weighted ABS Score],0)</f>
        <v>111</v>
      </c>
      <c r="I115">
        <f>IFERROR( ROUND((Table35[[#This Row],[Quiz-1]]/$M$5)*$L$5 +(Table35[[#This Row],[Mid-Term]]/$M$7)*$L$7+(Table35[[#This Row],[Quiz 2]]/$M$6)*$L$6+(Table35[[#This Row],[End Term]]/$M$8)*$L$8,3), 0)</f>
        <v>0.28999999999999998</v>
      </c>
    </row>
    <row r="116" spans="1:9">
      <c r="A116">
        <v>76</v>
      </c>
      <c r="B116" t="s">
        <v>415</v>
      </c>
      <c r="C116" t="s">
        <v>151</v>
      </c>
      <c r="D116">
        <f>+VLOOKUP(Table35[[#This Row],[Roll No.]],'ITC-Raw'!$C$4:$E$162,3,FALSE)</f>
        <v>5</v>
      </c>
      <c r="E116">
        <f>+VLOOKUP(Table35[[#This Row],[Roll No.]],'ITC-Raw'!$C$4:$E$162,2,FALSE)</f>
        <v>16</v>
      </c>
      <c r="H116">
        <f>_xlfn.RANK.EQ(Table35[[#This Row],[Total Weighted ABS Score]],Table35[Total Weighted ABS Score],0)</f>
        <v>111</v>
      </c>
      <c r="I116">
        <f>IFERROR( ROUND((Table35[[#This Row],[Quiz-1]]/$M$5)*$L$5 +(Table35[[#This Row],[Mid-Term]]/$M$7)*$L$7+(Table35[[#This Row],[Quiz 2]]/$M$6)*$L$6+(Table35[[#This Row],[End Term]]/$M$8)*$L$8,3), 0)</f>
        <v>0.28999999999999998</v>
      </c>
    </row>
    <row r="117" spans="1:9">
      <c r="A117">
        <v>68</v>
      </c>
      <c r="B117" t="s">
        <v>407</v>
      </c>
      <c r="C117" t="s">
        <v>135</v>
      </c>
      <c r="D117">
        <f>+VLOOKUP(Table35[[#This Row],[Roll No.]],'ITC-Raw'!$C$4:$E$162,3,FALSE)</f>
        <v>4.25</v>
      </c>
      <c r="E117">
        <f>+VLOOKUP(Table35[[#This Row],[Roll No.]],'ITC-Raw'!$C$4:$E$162,2,FALSE)</f>
        <v>16.5</v>
      </c>
      <c r="H117">
        <f>_xlfn.RANK.EQ(Table35[[#This Row],[Total Weighted ABS Score]],Table35[Total Weighted ABS Score],0)</f>
        <v>111</v>
      </c>
      <c r="I117">
        <f>IFERROR( ROUND((Table35[[#This Row],[Quiz-1]]/$M$5)*$L$5 +(Table35[[#This Row],[Mid-Term]]/$M$7)*$L$7+(Table35[[#This Row],[Quiz 2]]/$M$6)*$L$6+(Table35[[#This Row],[End Term]]/$M$8)*$L$8,3), 0)</f>
        <v>0.28999999999999998</v>
      </c>
    </row>
    <row r="118" spans="1:9">
      <c r="B118" t="s">
        <v>451</v>
      </c>
      <c r="C118" t="s">
        <v>231</v>
      </c>
      <c r="D118">
        <f>+VLOOKUP(Table35[[#This Row],[Roll No.]],'ITC-Raw'!$C$4:$E$162,3,FALSE)</f>
        <v>4</v>
      </c>
      <c r="E118">
        <f>+VLOOKUP(Table35[[#This Row],[Roll No.]],'ITC-Raw'!$C$4:$E$162,2,FALSE)</f>
        <v>16.5</v>
      </c>
      <c r="H118">
        <f>_xlfn.RANK.EQ(Table35[[#This Row],[Total Weighted ABS Score]],Table35[Total Weighted ABS Score],0)</f>
        <v>115</v>
      </c>
      <c r="I118">
        <f>IFERROR( ROUND((Table35[[#This Row],[Quiz-1]]/$M$5)*$L$5 +(Table35[[#This Row],[Mid-Term]]/$M$7)*$L$7+(Table35[[#This Row],[Quiz 2]]/$M$6)*$L$6+(Table35[[#This Row],[End Term]]/$M$8)*$L$8,3), 0)</f>
        <v>0.28799999999999998</v>
      </c>
    </row>
    <row r="119" spans="1:9">
      <c r="B119" t="s">
        <v>478</v>
      </c>
      <c r="C119" t="s">
        <v>295</v>
      </c>
      <c r="D119">
        <f>+VLOOKUP(Table35[[#This Row],[Roll No.]],'ITC-Raw'!$C$4:$E$162,3,FALSE)</f>
        <v>6.25</v>
      </c>
      <c r="E119">
        <f>+VLOOKUP(Table35[[#This Row],[Roll No.]],'ITC-Raw'!$C$4:$E$162,2,FALSE)</f>
        <v>15</v>
      </c>
      <c r="H119">
        <f>_xlfn.RANK.EQ(Table35[[#This Row],[Total Weighted ABS Score]],Table35[Total Weighted ABS Score],0)</f>
        <v>115</v>
      </c>
      <c r="I119">
        <f>IFERROR( ROUND((Table35[[#This Row],[Quiz-1]]/$M$5)*$L$5 +(Table35[[#This Row],[Mid-Term]]/$M$7)*$L$7+(Table35[[#This Row],[Quiz 2]]/$M$6)*$L$6+(Table35[[#This Row],[End Term]]/$M$8)*$L$8,3), 0)</f>
        <v>0.28799999999999998</v>
      </c>
    </row>
    <row r="120" spans="1:9">
      <c r="B120" t="s">
        <v>424</v>
      </c>
      <c r="C120" t="s">
        <v>172</v>
      </c>
      <c r="D120">
        <f>+VLOOKUP(Table35[[#This Row],[Roll No.]],'ITC-Raw'!$C$4:$E$162,3,FALSE)</f>
        <v>6.75</v>
      </c>
      <c r="E120">
        <f>+VLOOKUP(Table35[[#This Row],[Roll No.]],'ITC-Raw'!$C$4:$E$162,2,FALSE)</f>
        <v>14.5</v>
      </c>
      <c r="H120">
        <f>_xlfn.RANK.EQ(Table35[[#This Row],[Total Weighted ABS Score]],Table35[Total Weighted ABS Score],0)</f>
        <v>117</v>
      </c>
      <c r="I120">
        <f>IFERROR( ROUND((Table35[[#This Row],[Quiz-1]]/$M$5)*$L$5 +(Table35[[#This Row],[Mid-Term]]/$M$7)*$L$7+(Table35[[#This Row],[Quiz 2]]/$M$6)*$L$6+(Table35[[#This Row],[End Term]]/$M$8)*$L$8,3), 0)</f>
        <v>0.28499999999999998</v>
      </c>
    </row>
    <row r="121" spans="1:9">
      <c r="B121" t="s">
        <v>465</v>
      </c>
      <c r="C121" t="s">
        <v>263</v>
      </c>
      <c r="D121">
        <f>+VLOOKUP(Table35[[#This Row],[Roll No.]],'ITC-Raw'!$C$4:$E$162,3,FALSE)</f>
        <v>5.25</v>
      </c>
      <c r="E121">
        <f>+VLOOKUP(Table35[[#This Row],[Roll No.]],'ITC-Raw'!$C$4:$E$162,2,FALSE)</f>
        <v>15.5</v>
      </c>
      <c r="H121">
        <f>_xlfn.RANK.EQ(Table35[[#This Row],[Total Weighted ABS Score]],Table35[Total Weighted ABS Score],0)</f>
        <v>117</v>
      </c>
      <c r="I121">
        <f>IFERROR( ROUND((Table35[[#This Row],[Quiz-1]]/$M$5)*$L$5 +(Table35[[#This Row],[Mid-Term]]/$M$7)*$L$7+(Table35[[#This Row],[Quiz 2]]/$M$6)*$L$6+(Table35[[#This Row],[End Term]]/$M$8)*$L$8,3), 0)</f>
        <v>0.28499999999999998</v>
      </c>
    </row>
    <row r="122" spans="1:9">
      <c r="A122">
        <v>72</v>
      </c>
      <c r="B122" t="s">
        <v>411</v>
      </c>
      <c r="C122" t="s">
        <v>143</v>
      </c>
      <c r="D122">
        <f>+VLOOKUP(Table35[[#This Row],[Roll No.]],'ITC-Raw'!$C$4:$E$162,3,FALSE)</f>
        <v>3.75</v>
      </c>
      <c r="E122">
        <f>+VLOOKUP(Table35[[#This Row],[Roll No.]],'ITC-Raw'!$C$4:$E$162,2,FALSE)</f>
        <v>16.5</v>
      </c>
      <c r="H122">
        <f>_xlfn.RANK.EQ(Table35[[#This Row],[Total Weighted ABS Score]],Table35[Total Weighted ABS Score],0)</f>
        <v>117</v>
      </c>
      <c r="I122">
        <f>IFERROR( ROUND((Table35[[#This Row],[Quiz-1]]/$M$5)*$L$5 +(Table35[[#This Row],[Mid-Term]]/$M$7)*$L$7+(Table35[[#This Row],[Quiz 2]]/$M$6)*$L$6+(Table35[[#This Row],[End Term]]/$M$8)*$L$8,3), 0)</f>
        <v>0.28499999999999998</v>
      </c>
    </row>
    <row r="123" spans="1:9">
      <c r="B123" t="s">
        <v>428</v>
      </c>
      <c r="C123" t="s">
        <v>182</v>
      </c>
      <c r="D123">
        <f>+VLOOKUP(Table35[[#This Row],[Roll No.]],'ITC-Raw'!$C$4:$E$162,3,FALSE)</f>
        <v>5</v>
      </c>
      <c r="E123">
        <f>+VLOOKUP(Table35[[#This Row],[Roll No.]],'ITC-Raw'!$C$4:$E$162,2,FALSE)</f>
        <v>15.5</v>
      </c>
      <c r="H123">
        <f>_xlfn.RANK.EQ(Table35[[#This Row],[Total Weighted ABS Score]],Table35[Total Weighted ABS Score],0)</f>
        <v>121</v>
      </c>
      <c r="I123">
        <f>IFERROR( ROUND((Table35[[#This Row],[Quiz-1]]/$M$5)*$L$5 +(Table35[[#This Row],[Mid-Term]]/$M$7)*$L$7+(Table35[[#This Row],[Quiz 2]]/$M$6)*$L$6+(Table35[[#This Row],[End Term]]/$M$8)*$L$8,3), 0)</f>
        <v>0.28299999999999997</v>
      </c>
    </row>
    <row r="124" spans="1:9">
      <c r="A124">
        <v>23</v>
      </c>
      <c r="B124" t="s">
        <v>360</v>
      </c>
      <c r="C124" t="s">
        <v>45</v>
      </c>
      <c r="D124">
        <f>+VLOOKUP(Table35[[#This Row],[Roll No.]],'ITC-Raw'!$C$4:$E$162,3,FALSE)</f>
        <v>3.5</v>
      </c>
      <c r="E124">
        <f>+VLOOKUP(Table35[[#This Row],[Roll No.]],'ITC-Raw'!$C$4:$E$162,2,FALSE)</f>
        <v>16.5</v>
      </c>
      <c r="H124">
        <f>_xlfn.RANK.EQ(Table35[[#This Row],[Total Weighted ABS Score]],Table35[Total Weighted ABS Score],0)</f>
        <v>121</v>
      </c>
      <c r="I124">
        <f>IFERROR( ROUND((Table35[[#This Row],[Quiz-1]]/$M$5)*$L$5 +(Table35[[#This Row],[Mid-Term]]/$M$7)*$L$7+(Table35[[#This Row],[Quiz 2]]/$M$6)*$L$6+(Table35[[#This Row],[End Term]]/$M$8)*$L$8,3), 0)</f>
        <v>0.28299999999999997</v>
      </c>
    </row>
    <row r="125" spans="1:9">
      <c r="B125" t="s">
        <v>495</v>
      </c>
      <c r="C125" t="s">
        <v>245</v>
      </c>
      <c r="D125">
        <f>+VLOOKUP(Table35[[#This Row],[Roll No.]],'ITC-Raw'!$C$4:$E$162,3,FALSE)</f>
        <v>5</v>
      </c>
      <c r="E125">
        <f>+VLOOKUP(Table35[[#This Row],[Roll No.]],'ITC-Raw'!$C$4:$E$162,2,FALSE)</f>
        <v>15.5</v>
      </c>
      <c r="H125">
        <f>_xlfn.RANK.EQ(Table35[[#This Row],[Total Weighted ABS Score]],Table35[Total Weighted ABS Score],0)</f>
        <v>121</v>
      </c>
      <c r="I125">
        <f>IFERROR( ROUND((Table35[[#This Row],[Quiz-1]]/$M$5)*$L$5 +(Table35[[#This Row],[Mid-Term]]/$M$7)*$L$7+(Table35[[#This Row],[Quiz 2]]/$M$6)*$L$6+(Table35[[#This Row],[End Term]]/$M$8)*$L$8,3), 0)</f>
        <v>0.28299999999999997</v>
      </c>
    </row>
    <row r="126" spans="1:9">
      <c r="A126">
        <v>55</v>
      </c>
      <c r="B126" t="s">
        <v>392</v>
      </c>
      <c r="C126" t="s">
        <v>109</v>
      </c>
      <c r="D126">
        <f>+VLOOKUP(Table35[[#This Row],[Roll No.]],'ITC-Raw'!$C$4:$E$162,3,FALSE)</f>
        <v>5</v>
      </c>
      <c r="E126">
        <f>+VLOOKUP(Table35[[#This Row],[Roll No.]],'ITC-Raw'!$C$4:$E$162,2,FALSE)</f>
        <v>15.5</v>
      </c>
      <c r="H126">
        <f>_xlfn.RANK.EQ(Table35[[#This Row],[Total Weighted ABS Score]],Table35[Total Weighted ABS Score],0)</f>
        <v>121</v>
      </c>
      <c r="I126">
        <f>IFERROR( ROUND((Table35[[#This Row],[Quiz-1]]/$M$5)*$L$5 +(Table35[[#This Row],[Mid-Term]]/$M$7)*$L$7+(Table35[[#This Row],[Quiz 2]]/$M$6)*$L$6+(Table35[[#This Row],[End Term]]/$M$8)*$L$8,3), 0)</f>
        <v>0.28299999999999997</v>
      </c>
    </row>
    <row r="127" spans="1:9">
      <c r="B127" t="s">
        <v>471</v>
      </c>
      <c r="C127" t="s">
        <v>279</v>
      </c>
      <c r="D127">
        <f>+VLOOKUP(Table35[[#This Row],[Roll No.]],'ITC-Raw'!$C$4:$E$162,3,FALSE)</f>
        <v>3.25</v>
      </c>
      <c r="E127">
        <f>+VLOOKUP(Table35[[#This Row],[Roll No.]],'ITC-Raw'!$C$4:$E$162,2,FALSE)</f>
        <v>16.5</v>
      </c>
      <c r="H127">
        <f>_xlfn.RANK.EQ(Table35[[#This Row],[Total Weighted ABS Score]],Table35[Total Weighted ABS Score],0)</f>
        <v>125</v>
      </c>
      <c r="I127">
        <f>IFERROR( ROUND((Table35[[#This Row],[Quiz-1]]/$M$5)*$L$5 +(Table35[[#This Row],[Mid-Term]]/$M$7)*$L$7+(Table35[[#This Row],[Quiz 2]]/$M$6)*$L$6+(Table35[[#This Row],[End Term]]/$M$8)*$L$8,3), 0)</f>
        <v>0.28000000000000003</v>
      </c>
    </row>
    <row r="128" spans="1:9">
      <c r="B128" t="s">
        <v>494</v>
      </c>
      <c r="C128" t="s">
        <v>259</v>
      </c>
      <c r="D128">
        <f>+VLOOKUP(Table35[[#This Row],[Roll No.]],'ITC-Raw'!$C$4:$E$162,3,FALSE)</f>
        <v>3.75</v>
      </c>
      <c r="E128">
        <f>+VLOOKUP(Table35[[#This Row],[Roll No.]],'ITC-Raw'!$C$4:$E$162,2,FALSE)</f>
        <v>16</v>
      </c>
      <c r="H128">
        <f>_xlfn.RANK.EQ(Table35[[#This Row],[Total Weighted ABS Score]],Table35[Total Weighted ABS Score],0)</f>
        <v>126</v>
      </c>
      <c r="I128">
        <f>IFERROR( ROUND((Table35[[#This Row],[Quiz-1]]/$M$5)*$L$5 +(Table35[[#This Row],[Mid-Term]]/$M$7)*$L$7+(Table35[[#This Row],[Quiz 2]]/$M$6)*$L$6+(Table35[[#This Row],[End Term]]/$M$8)*$L$8,3), 0)</f>
        <v>0.27800000000000002</v>
      </c>
    </row>
    <row r="129" spans="1:9">
      <c r="B129" t="s">
        <v>489</v>
      </c>
      <c r="C129" t="s">
        <v>320</v>
      </c>
      <c r="D129">
        <f>+VLOOKUP(Table35[[#This Row],[Roll No.]],'ITC-Raw'!$C$4:$E$162,3,FALSE)</f>
        <v>3.75</v>
      </c>
      <c r="E129">
        <f>+VLOOKUP(Table35[[#This Row],[Roll No.]],'ITC-Raw'!$C$4:$E$162,2,FALSE)</f>
        <v>16</v>
      </c>
      <c r="H129">
        <f>_xlfn.RANK.EQ(Table35[[#This Row],[Total Weighted ABS Score]],Table35[Total Weighted ABS Score],0)</f>
        <v>126</v>
      </c>
      <c r="I129">
        <f>IFERROR( ROUND((Table35[[#This Row],[Quiz-1]]/$M$5)*$L$5 +(Table35[[#This Row],[Mid-Term]]/$M$7)*$L$7+(Table35[[#This Row],[Quiz 2]]/$M$6)*$L$6+(Table35[[#This Row],[End Term]]/$M$8)*$L$8,3), 0)</f>
        <v>0.27800000000000002</v>
      </c>
    </row>
    <row r="130" spans="1:9">
      <c r="B130" t="s">
        <v>457</v>
      </c>
      <c r="C130" t="s">
        <v>243</v>
      </c>
      <c r="D130">
        <f>+VLOOKUP(Table35[[#This Row],[Roll No.]],'ITC-Raw'!$C$4:$E$162,3,FALSE)</f>
        <v>4.25</v>
      </c>
      <c r="E130">
        <f>+VLOOKUP(Table35[[#This Row],[Roll No.]],'ITC-Raw'!$C$4:$E$162,2,FALSE)</f>
        <v>15.5</v>
      </c>
      <c r="H130">
        <f>_xlfn.RANK.EQ(Table35[[#This Row],[Total Weighted ABS Score]],Table35[Total Weighted ABS Score],0)</f>
        <v>128</v>
      </c>
      <c r="I130">
        <f>IFERROR( ROUND((Table35[[#This Row],[Quiz-1]]/$M$5)*$L$5 +(Table35[[#This Row],[Mid-Term]]/$M$7)*$L$7+(Table35[[#This Row],[Quiz 2]]/$M$6)*$L$6+(Table35[[#This Row],[End Term]]/$M$8)*$L$8,3), 0)</f>
        <v>0.27500000000000002</v>
      </c>
    </row>
    <row r="131" spans="1:9">
      <c r="B131" t="s">
        <v>493</v>
      </c>
      <c r="C131" t="s">
        <v>275</v>
      </c>
      <c r="D131">
        <f>+VLOOKUP(Table35[[#This Row],[Roll No.]],'ITC-Raw'!$C$4:$E$162,3,FALSE)</f>
        <v>6.5</v>
      </c>
      <c r="E131">
        <f>+VLOOKUP(Table35[[#This Row],[Roll No.]],'ITC-Raw'!$C$4:$E$162,2,FALSE)</f>
        <v>14</v>
      </c>
      <c r="H131">
        <f>_xlfn.RANK.EQ(Table35[[#This Row],[Total Weighted ABS Score]],Table35[Total Weighted ABS Score],0)</f>
        <v>128</v>
      </c>
      <c r="I131">
        <f>IFERROR( ROUND((Table35[[#This Row],[Quiz-1]]/$M$5)*$L$5 +(Table35[[#This Row],[Mid-Term]]/$M$7)*$L$7+(Table35[[#This Row],[Quiz 2]]/$M$6)*$L$6+(Table35[[#This Row],[End Term]]/$M$8)*$L$8,3), 0)</f>
        <v>0.27500000000000002</v>
      </c>
    </row>
    <row r="132" spans="1:9">
      <c r="A132">
        <v>20</v>
      </c>
      <c r="B132" t="s">
        <v>357</v>
      </c>
      <c r="C132" t="s">
        <v>39</v>
      </c>
      <c r="D132">
        <f>+VLOOKUP(Table35[[#This Row],[Roll No.]],'ITC-Raw'!$C$4:$E$162,3,FALSE)</f>
        <v>4.75</v>
      </c>
      <c r="E132">
        <f>+VLOOKUP(Table35[[#This Row],[Roll No.]],'ITC-Raw'!$C$4:$E$162,2,FALSE)</f>
        <v>15</v>
      </c>
      <c r="H132">
        <f>_xlfn.RANK.EQ(Table35[[#This Row],[Total Weighted ABS Score]],Table35[Total Weighted ABS Score],0)</f>
        <v>130</v>
      </c>
      <c r="I132">
        <f>IFERROR( ROUND((Table35[[#This Row],[Quiz-1]]/$M$5)*$L$5 +(Table35[[#This Row],[Mid-Term]]/$M$7)*$L$7+(Table35[[#This Row],[Quiz 2]]/$M$6)*$L$6+(Table35[[#This Row],[End Term]]/$M$8)*$L$8,3), 0)</f>
        <v>0.27300000000000002</v>
      </c>
    </row>
    <row r="133" spans="1:9">
      <c r="B133" t="s">
        <v>501</v>
      </c>
      <c r="C133" t="s">
        <v>168</v>
      </c>
      <c r="D133">
        <f>+VLOOKUP(Table35[[#This Row],[Roll No.]],'ITC-Raw'!$C$4:$E$162,3,FALSE)</f>
        <v>3.75</v>
      </c>
      <c r="E133">
        <f>+VLOOKUP(Table35[[#This Row],[Roll No.]],'ITC-Raw'!$C$4:$E$162,2,FALSE)</f>
        <v>15.5</v>
      </c>
      <c r="H133">
        <f>_xlfn.RANK.EQ(Table35[[#This Row],[Total Weighted ABS Score]],Table35[Total Weighted ABS Score],0)</f>
        <v>131</v>
      </c>
      <c r="I133">
        <f>IFERROR( ROUND((Table35[[#This Row],[Quiz-1]]/$M$5)*$L$5 +(Table35[[#This Row],[Mid-Term]]/$M$7)*$L$7+(Table35[[#This Row],[Quiz 2]]/$M$6)*$L$6+(Table35[[#This Row],[End Term]]/$M$8)*$L$8,3), 0)</f>
        <v>0.27</v>
      </c>
    </row>
    <row r="134" spans="1:9">
      <c r="A134">
        <v>37</v>
      </c>
      <c r="B134" t="s">
        <v>374</v>
      </c>
      <c r="C134" t="s">
        <v>73</v>
      </c>
      <c r="D134">
        <f>+VLOOKUP(Table35[[#This Row],[Roll No.]],'ITC-Raw'!$C$4:$E$162,3,FALSE)</f>
        <v>5</v>
      </c>
      <c r="E134">
        <f>+VLOOKUP(Table35[[#This Row],[Roll No.]],'ITC-Raw'!$C$4:$E$162,2,FALSE)</f>
        <v>14.5</v>
      </c>
      <c r="H134">
        <f>_xlfn.RANK.EQ(Table35[[#This Row],[Total Weighted ABS Score]],Table35[Total Weighted ABS Score],0)</f>
        <v>132</v>
      </c>
      <c r="I134">
        <f>IFERROR( ROUND((Table35[[#This Row],[Quiz-1]]/$M$5)*$L$5 +(Table35[[#This Row],[Mid-Term]]/$M$7)*$L$7+(Table35[[#This Row],[Quiz 2]]/$M$6)*$L$6+(Table35[[#This Row],[End Term]]/$M$8)*$L$8,3), 0)</f>
        <v>0.26800000000000002</v>
      </c>
    </row>
    <row r="135" spans="1:9">
      <c r="B135" t="s">
        <v>434</v>
      </c>
      <c r="C135" t="s">
        <v>194</v>
      </c>
      <c r="D135">
        <f>+VLOOKUP(Table35[[#This Row],[Roll No.]],'ITC-Raw'!$C$4:$E$162,3,FALSE)</f>
        <v>5</v>
      </c>
      <c r="E135">
        <f>+VLOOKUP(Table35[[#This Row],[Roll No.]],'ITC-Raw'!$C$4:$E$162,2,FALSE)</f>
        <v>14</v>
      </c>
      <c r="H135">
        <f>_xlfn.RANK.EQ(Table35[[#This Row],[Total Weighted ABS Score]],Table35[Total Weighted ABS Score],0)</f>
        <v>133</v>
      </c>
      <c r="I135">
        <f>IFERROR( ROUND((Table35[[#This Row],[Quiz-1]]/$M$5)*$L$5 +(Table35[[#This Row],[Mid-Term]]/$M$7)*$L$7+(Table35[[#This Row],[Quiz 2]]/$M$6)*$L$6+(Table35[[#This Row],[End Term]]/$M$8)*$L$8,3), 0)</f>
        <v>0.26</v>
      </c>
    </row>
    <row r="136" spans="1:9">
      <c r="A136">
        <v>17</v>
      </c>
      <c r="B136" t="s">
        <v>354</v>
      </c>
      <c r="C136" t="s">
        <v>33</v>
      </c>
      <c r="D136">
        <f>+VLOOKUP(Table35[[#This Row],[Roll No.]],'ITC-Raw'!$C$4:$E$162,3,FALSE)</f>
        <v>3.5</v>
      </c>
      <c r="E136">
        <f>+VLOOKUP(Table35[[#This Row],[Roll No.]],'ITC-Raw'!$C$4:$E$162,2,FALSE)</f>
        <v>15</v>
      </c>
      <c r="H136">
        <f>_xlfn.RANK.EQ(Table35[[#This Row],[Total Weighted ABS Score]],Table35[Total Weighted ABS Score],0)</f>
        <v>133</v>
      </c>
      <c r="I136">
        <f>IFERROR( ROUND((Table35[[#This Row],[Quiz-1]]/$M$5)*$L$5 +(Table35[[#This Row],[Mid-Term]]/$M$7)*$L$7+(Table35[[#This Row],[Quiz 2]]/$M$6)*$L$6+(Table35[[#This Row],[End Term]]/$M$8)*$L$8,3), 0)</f>
        <v>0.26</v>
      </c>
    </row>
    <row r="137" spans="1:9">
      <c r="B137" t="s">
        <v>504</v>
      </c>
      <c r="C137" t="s">
        <v>204</v>
      </c>
      <c r="D137">
        <f>+VLOOKUP(Table35[[#This Row],[Roll No.]],'ITC-Raw'!$C$4:$E$162,3,FALSE)</f>
        <v>2.75</v>
      </c>
      <c r="E137">
        <f>+VLOOKUP(Table35[[#This Row],[Roll No.]],'ITC-Raw'!$C$4:$E$162,2,FALSE)</f>
        <v>15.5</v>
      </c>
      <c r="H137">
        <f>_xlfn.RANK.EQ(Table35[[#This Row],[Total Weighted ABS Score]],Table35[Total Weighted ABS Score],0)</f>
        <v>133</v>
      </c>
      <c r="I137">
        <f>IFERROR( ROUND((Table35[[#This Row],[Quiz-1]]/$M$5)*$L$5 +(Table35[[#This Row],[Mid-Term]]/$M$7)*$L$7+(Table35[[#This Row],[Quiz 2]]/$M$6)*$L$6+(Table35[[#This Row],[End Term]]/$M$8)*$L$8,3), 0)</f>
        <v>0.26</v>
      </c>
    </row>
    <row r="138" spans="1:9">
      <c r="B138" t="s">
        <v>464</v>
      </c>
      <c r="C138" t="s">
        <v>261</v>
      </c>
      <c r="D138">
        <f>+VLOOKUP(Table35[[#This Row],[Roll No.]],'ITC-Raw'!$C$4:$E$162,3,FALSE)</f>
        <v>4.25</v>
      </c>
      <c r="E138">
        <f>+VLOOKUP(Table35[[#This Row],[Roll No.]],'ITC-Raw'!$C$4:$E$162,2,FALSE)</f>
        <v>14.5</v>
      </c>
      <c r="H138">
        <f>_xlfn.RANK.EQ(Table35[[#This Row],[Total Weighted ABS Score]],Table35[Total Weighted ABS Score],0)</f>
        <v>133</v>
      </c>
      <c r="I138">
        <f>IFERROR( ROUND((Table35[[#This Row],[Quiz-1]]/$M$5)*$L$5 +(Table35[[#This Row],[Mid-Term]]/$M$7)*$L$7+(Table35[[#This Row],[Quiz 2]]/$M$6)*$L$6+(Table35[[#This Row],[End Term]]/$M$8)*$L$8,3), 0)</f>
        <v>0.26</v>
      </c>
    </row>
    <row r="139" spans="1:9">
      <c r="B139" t="s">
        <v>472</v>
      </c>
      <c r="C139" t="s">
        <v>281</v>
      </c>
      <c r="D139">
        <f>+VLOOKUP(Table35[[#This Row],[Roll No.]],'ITC-Raw'!$C$4:$E$162,3,FALSE)</f>
        <v>2.5</v>
      </c>
      <c r="E139">
        <f>+VLOOKUP(Table35[[#This Row],[Roll No.]],'ITC-Raw'!$C$4:$E$162,2,FALSE)</f>
        <v>15.5</v>
      </c>
      <c r="H139">
        <f>_xlfn.RANK.EQ(Table35[[#This Row],[Total Weighted ABS Score]],Table35[Total Weighted ABS Score],0)</f>
        <v>137</v>
      </c>
      <c r="I139">
        <f>IFERROR( ROUND((Table35[[#This Row],[Quiz-1]]/$M$5)*$L$5 +(Table35[[#This Row],[Mid-Term]]/$M$7)*$L$7+(Table35[[#This Row],[Quiz 2]]/$M$6)*$L$6+(Table35[[#This Row],[End Term]]/$M$8)*$L$8,3), 0)</f>
        <v>0.25800000000000001</v>
      </c>
    </row>
    <row r="140" spans="1:9">
      <c r="A140">
        <v>1</v>
      </c>
      <c r="B140" t="s">
        <v>338</v>
      </c>
      <c r="C140" t="s">
        <v>1</v>
      </c>
      <c r="D140">
        <f>+VLOOKUP(Table35[[#This Row],[Roll No.]],'ITC-Raw'!$C$4:$E$162,3,FALSE)</f>
        <v>6.25</v>
      </c>
      <c r="E140">
        <f>+VLOOKUP(Table35[[#This Row],[Roll No.]],'ITC-Raw'!$C$4:$E$162,2,FALSE)</f>
        <v>12.5</v>
      </c>
      <c r="H140">
        <f>_xlfn.RANK.EQ(Table35[[#This Row],[Total Weighted ABS Score]],Table35[Total Weighted ABS Score],0)</f>
        <v>138</v>
      </c>
      <c r="I140">
        <f>IFERROR( ROUND((Table35[[#This Row],[Quiz-1]]/$M$5)*$L$5 +(Table35[[#This Row],[Mid-Term]]/$M$7)*$L$7+(Table35[[#This Row],[Quiz 2]]/$M$6)*$L$6+(Table35[[#This Row],[End Term]]/$M$8)*$L$8,3), 0)</f>
        <v>0.25</v>
      </c>
    </row>
    <row r="141" spans="1:9">
      <c r="A141">
        <v>47</v>
      </c>
      <c r="B141" t="s">
        <v>384</v>
      </c>
      <c r="C141" t="s">
        <v>93</v>
      </c>
      <c r="D141">
        <f>+VLOOKUP(Table35[[#This Row],[Roll No.]],'ITC-Raw'!$C$4:$E$162,3,FALSE)</f>
        <v>7.25</v>
      </c>
      <c r="E141">
        <f>+VLOOKUP(Table35[[#This Row],[Roll No.]],'ITC-Raw'!$C$4:$E$162,2,FALSE)</f>
        <v>11.5</v>
      </c>
      <c r="H141">
        <f>_xlfn.RANK.EQ(Table35[[#This Row],[Total Weighted ABS Score]],Table35[Total Weighted ABS Score],0)</f>
        <v>140</v>
      </c>
      <c r="I141">
        <f>IFERROR( ROUND((Table35[[#This Row],[Quiz-1]]/$M$5)*$L$5 +(Table35[[#This Row],[Mid-Term]]/$M$7)*$L$7+(Table35[[#This Row],[Quiz 2]]/$M$6)*$L$6+(Table35[[#This Row],[End Term]]/$M$8)*$L$8,3), 0)</f>
        <v>0.245</v>
      </c>
    </row>
    <row r="142" spans="1:9">
      <c r="A142">
        <v>56</v>
      </c>
      <c r="B142" t="s">
        <v>393</v>
      </c>
      <c r="C142" t="s">
        <v>111</v>
      </c>
      <c r="D142">
        <f>+VLOOKUP(Table35[[#This Row],[Roll No.]],'ITC-Raw'!$C$4:$E$162,3,FALSE)</f>
        <v>8.75</v>
      </c>
      <c r="E142">
        <f>+VLOOKUP(Table35[[#This Row],[Roll No.]],'ITC-Raw'!$C$4:$E$162,2,FALSE)</f>
        <v>10.5</v>
      </c>
      <c r="H142">
        <f>_xlfn.RANK.EQ(Table35[[#This Row],[Total Weighted ABS Score]],Table35[Total Weighted ABS Score],0)</f>
        <v>140</v>
      </c>
      <c r="I142">
        <f>IFERROR( ROUND((Table35[[#This Row],[Quiz-1]]/$M$5)*$L$5 +(Table35[[#This Row],[Mid-Term]]/$M$7)*$L$7+(Table35[[#This Row],[Quiz 2]]/$M$6)*$L$6+(Table35[[#This Row],[End Term]]/$M$8)*$L$8,3), 0)</f>
        <v>0.245</v>
      </c>
    </row>
    <row r="143" spans="1:9">
      <c r="B143" t="s">
        <v>484</v>
      </c>
      <c r="C143" t="s">
        <v>309</v>
      </c>
      <c r="D143">
        <f>+VLOOKUP(Table35[[#This Row],[Roll No.]],'ITC-Raw'!$C$4:$E$162,3,FALSE)</f>
        <v>1.25</v>
      </c>
      <c r="E143">
        <f>+VLOOKUP(Table35[[#This Row],[Roll No.]],'ITC-Raw'!$C$4:$E$162,2,FALSE)</f>
        <v>15.5</v>
      </c>
      <c r="H143">
        <f>_xlfn.RANK.EQ(Table35[[#This Row],[Total Weighted ABS Score]],Table35[Total Weighted ABS Score],0)</f>
        <v>140</v>
      </c>
      <c r="I143">
        <f>IFERROR( ROUND((Table35[[#This Row],[Quiz-1]]/$M$5)*$L$5 +(Table35[[#This Row],[Mid-Term]]/$M$7)*$L$7+(Table35[[#This Row],[Quiz 2]]/$M$6)*$L$6+(Table35[[#This Row],[End Term]]/$M$8)*$L$8,3), 0)</f>
        <v>0.245</v>
      </c>
    </row>
    <row r="144" spans="1:9">
      <c r="A144">
        <v>33</v>
      </c>
      <c r="B144" t="s">
        <v>370</v>
      </c>
      <c r="C144" t="s">
        <v>65</v>
      </c>
      <c r="D144">
        <f>+VLOOKUP(Table35[[#This Row],[Roll No.]],'ITC-Raw'!$C$4:$E$162,3,FALSE)</f>
        <v>0.75</v>
      </c>
      <c r="E144">
        <f>+VLOOKUP(Table35[[#This Row],[Roll No.]],'ITC-Raw'!$C$4:$E$162,2,FALSE)</f>
        <v>15.5</v>
      </c>
      <c r="H144">
        <f>_xlfn.RANK.EQ(Table35[[#This Row],[Total Weighted ABS Score]],Table35[Total Weighted ABS Score],0)</f>
        <v>143</v>
      </c>
      <c r="I144">
        <f>IFERROR( ROUND((Table35[[#This Row],[Quiz-1]]/$M$5)*$L$5 +(Table35[[#This Row],[Mid-Term]]/$M$7)*$L$7+(Table35[[#This Row],[Quiz 2]]/$M$6)*$L$6+(Table35[[#This Row],[End Term]]/$M$8)*$L$8,3), 0)</f>
        <v>0.24</v>
      </c>
    </row>
    <row r="145" spans="1:9">
      <c r="B145" t="s">
        <v>430</v>
      </c>
      <c r="C145" t="s">
        <v>186</v>
      </c>
      <c r="D145">
        <f>+VLOOKUP(Table35[[#This Row],[Roll No.]],'ITC-Raw'!$C$4:$E$162,3,FALSE)</f>
        <v>9.25</v>
      </c>
      <c r="E145">
        <f>+VLOOKUP(Table35[[#This Row],[Roll No.]],'ITC-Raw'!$C$4:$E$162,2,FALSE)</f>
        <v>9.5</v>
      </c>
      <c r="H145">
        <f>_xlfn.RANK.EQ(Table35[[#This Row],[Total Weighted ABS Score]],Table35[Total Weighted ABS Score],0)</f>
        <v>144</v>
      </c>
      <c r="I145">
        <f>IFERROR( ROUND((Table35[[#This Row],[Quiz-1]]/$M$5)*$L$5 +(Table35[[#This Row],[Mid-Term]]/$M$7)*$L$7+(Table35[[#This Row],[Quiz 2]]/$M$6)*$L$6+(Table35[[#This Row],[End Term]]/$M$8)*$L$8,3), 0)</f>
        <v>0.23499999999999999</v>
      </c>
    </row>
    <row r="146" spans="1:9">
      <c r="A146">
        <v>61</v>
      </c>
      <c r="B146" t="s">
        <v>398</v>
      </c>
      <c r="C146" t="s">
        <v>121</v>
      </c>
      <c r="D146">
        <f>+VLOOKUP(Table35[[#This Row],[Roll No.]],'ITC-Raw'!$C$4:$E$162,3,FALSE)</f>
        <v>2.25</v>
      </c>
      <c r="E146">
        <f>+VLOOKUP(Table35[[#This Row],[Roll No.]],'ITC-Raw'!$C$4:$E$162,2,FALSE)</f>
        <v>14</v>
      </c>
      <c r="H146">
        <f>_xlfn.RANK.EQ(Table35[[#This Row],[Total Weighted ABS Score]],Table35[Total Weighted ABS Score],0)</f>
        <v>145</v>
      </c>
      <c r="I146">
        <f>IFERROR( ROUND((Table35[[#This Row],[Quiz-1]]/$M$5)*$L$5 +(Table35[[#This Row],[Mid-Term]]/$M$7)*$L$7+(Table35[[#This Row],[Quiz 2]]/$M$6)*$L$6+(Table35[[#This Row],[End Term]]/$M$8)*$L$8,3), 0)</f>
        <v>0.23300000000000001</v>
      </c>
    </row>
    <row r="147" spans="1:9">
      <c r="A147">
        <v>13</v>
      </c>
      <c r="B147" t="s">
        <v>350</v>
      </c>
      <c r="C147" t="s">
        <v>25</v>
      </c>
      <c r="D147">
        <f>+VLOOKUP(Table35[[#This Row],[Roll No.]],'ITC-Raw'!$C$4:$E$162,3,FALSE)</f>
        <v>3</v>
      </c>
      <c r="E147">
        <f>+VLOOKUP(Table35[[#This Row],[Roll No.]],'ITC-Raw'!$C$4:$E$162,2,FALSE)</f>
        <v>13</v>
      </c>
      <c r="H147">
        <f>_xlfn.RANK.EQ(Table35[[#This Row],[Total Weighted ABS Score]],Table35[Total Weighted ABS Score],0)</f>
        <v>146</v>
      </c>
      <c r="I147">
        <f>IFERROR( ROUND((Table35[[#This Row],[Quiz-1]]/$M$5)*$L$5 +(Table35[[#This Row],[Mid-Term]]/$M$7)*$L$7+(Table35[[#This Row],[Quiz 2]]/$M$6)*$L$6+(Table35[[#This Row],[End Term]]/$M$8)*$L$8,3), 0)</f>
        <v>0.22500000000000001</v>
      </c>
    </row>
    <row r="148" spans="1:9">
      <c r="A148">
        <v>34</v>
      </c>
      <c r="B148" t="s">
        <v>371</v>
      </c>
      <c r="C148" t="s">
        <v>67</v>
      </c>
      <c r="D148">
        <f>+VLOOKUP(Table35[[#This Row],[Roll No.]],'ITC-Raw'!$C$4:$E$162,3,FALSE)</f>
        <v>4.75</v>
      </c>
      <c r="E148">
        <f>+VLOOKUP(Table35[[#This Row],[Roll No.]],'ITC-Raw'!$C$4:$E$162,2,FALSE)</f>
        <v>11.5</v>
      </c>
      <c r="H148">
        <f>_xlfn.RANK.EQ(Table35[[#This Row],[Total Weighted ABS Score]],Table35[Total Weighted ABS Score],0)</f>
        <v>147</v>
      </c>
      <c r="I148">
        <f>IFERROR( ROUND((Table35[[#This Row],[Quiz-1]]/$M$5)*$L$5 +(Table35[[#This Row],[Mid-Term]]/$M$7)*$L$7+(Table35[[#This Row],[Quiz 2]]/$M$6)*$L$6+(Table35[[#This Row],[End Term]]/$M$8)*$L$8,3), 0)</f>
        <v>0.22</v>
      </c>
    </row>
    <row r="149" spans="1:9">
      <c r="A149">
        <v>79</v>
      </c>
      <c r="B149" t="s">
        <v>418</v>
      </c>
      <c r="C149" t="s">
        <v>157</v>
      </c>
      <c r="D149">
        <f>+VLOOKUP(Table35[[#This Row],[Roll No.]],'ITC-Raw'!$C$4:$E$162,3,FALSE)</f>
        <v>2.25</v>
      </c>
      <c r="E149">
        <f>+VLOOKUP(Table35[[#This Row],[Roll No.]],'ITC-Raw'!$C$4:$E$162,2,FALSE)</f>
        <v>12.5</v>
      </c>
      <c r="H149">
        <f>_xlfn.RANK.EQ(Table35[[#This Row],[Total Weighted ABS Score]],Table35[Total Weighted ABS Score],0)</f>
        <v>148</v>
      </c>
      <c r="I149">
        <f>IFERROR( ROUND((Table35[[#This Row],[Quiz-1]]/$M$5)*$L$5 +(Table35[[#This Row],[Mid-Term]]/$M$7)*$L$7+(Table35[[#This Row],[Quiz 2]]/$M$6)*$L$6+(Table35[[#This Row],[End Term]]/$M$8)*$L$8,3), 0)</f>
        <v>0.21</v>
      </c>
    </row>
    <row r="150" spans="1:9">
      <c r="B150" t="s">
        <v>475</v>
      </c>
      <c r="C150" t="s">
        <v>289</v>
      </c>
      <c r="D150">
        <f>+VLOOKUP(Table35[[#This Row],[Roll No.]],'ITC-Raw'!$C$4:$E$162,3,FALSE)</f>
        <v>0.5</v>
      </c>
      <c r="E150">
        <f>+VLOOKUP(Table35[[#This Row],[Roll No.]],'ITC-Raw'!$C$4:$E$162,2,FALSE)</f>
        <v>13.5</v>
      </c>
      <c r="H150">
        <f>_xlfn.RANK.EQ(Table35[[#This Row],[Total Weighted ABS Score]],Table35[Total Weighted ABS Score],0)</f>
        <v>149</v>
      </c>
      <c r="I150">
        <f>IFERROR( ROUND((Table35[[#This Row],[Quiz-1]]/$M$5)*$L$5 +(Table35[[#This Row],[Mid-Term]]/$M$7)*$L$7+(Table35[[#This Row],[Quiz 2]]/$M$6)*$L$6+(Table35[[#This Row],[End Term]]/$M$8)*$L$8,3), 0)</f>
        <v>0.20799999999999999</v>
      </c>
    </row>
    <row r="151" spans="1:9">
      <c r="B151" t="s">
        <v>452</v>
      </c>
      <c r="C151" t="s">
        <v>233</v>
      </c>
      <c r="D151">
        <f>+VLOOKUP(Table35[[#This Row],[Roll No.]],'ITC-Raw'!$C$4:$E$162,3,FALSE)</f>
        <v>3</v>
      </c>
      <c r="E151">
        <f>+VLOOKUP(Table35[[#This Row],[Roll No.]],'ITC-Raw'!$C$4:$E$162,2,FALSE)</f>
        <v>11</v>
      </c>
      <c r="H151">
        <f>_xlfn.RANK.EQ(Table35[[#This Row],[Total Weighted ABS Score]],Table35[Total Weighted ABS Score],0)</f>
        <v>151</v>
      </c>
      <c r="I151">
        <f>IFERROR( ROUND((Table35[[#This Row],[Quiz-1]]/$M$5)*$L$5 +(Table35[[#This Row],[Mid-Term]]/$M$7)*$L$7+(Table35[[#This Row],[Quiz 2]]/$M$6)*$L$6+(Table35[[#This Row],[End Term]]/$M$8)*$L$8,3), 0)</f>
        <v>0.19500000000000001</v>
      </c>
    </row>
    <row r="152" spans="1:9">
      <c r="B152" t="s">
        <v>487</v>
      </c>
      <c r="C152" t="s">
        <v>315</v>
      </c>
      <c r="D152">
        <f>+VLOOKUP(Table35[[#This Row],[Roll No.]],'ITC-Raw'!$C$4:$E$162,3,FALSE)</f>
        <v>8.75</v>
      </c>
      <c r="E152">
        <f>+VLOOKUP(Table35[[#This Row],[Roll No.]],'ITC-Raw'!$C$4:$E$162,2,FALSE)</f>
        <v>7</v>
      </c>
      <c r="H152">
        <f>_xlfn.RANK.EQ(Table35[[#This Row],[Total Weighted ABS Score]],Table35[Total Weighted ABS Score],0)</f>
        <v>152</v>
      </c>
      <c r="I152">
        <f>IFERROR( ROUND((Table35[[#This Row],[Quiz-1]]/$M$5)*$L$5 +(Table35[[#This Row],[Mid-Term]]/$M$7)*$L$7+(Table35[[#This Row],[Quiz 2]]/$M$6)*$L$6+(Table35[[#This Row],[End Term]]/$M$8)*$L$8,3), 0)</f>
        <v>0.193</v>
      </c>
    </row>
    <row r="153" spans="1:9">
      <c r="B153" t="s">
        <v>427</v>
      </c>
      <c r="C153" t="s">
        <v>180</v>
      </c>
      <c r="D153">
        <f>+VLOOKUP(Table35[[#This Row],[Roll No.]],'ITC-Raw'!$C$4:$E$162,3,FALSE)</f>
        <v>3.25</v>
      </c>
      <c r="E153">
        <f>+VLOOKUP(Table35[[#This Row],[Roll No.]],'ITC-Raw'!$C$4:$E$162,2,FALSE)</f>
        <v>10.5</v>
      </c>
      <c r="H153">
        <f>_xlfn.RANK.EQ(Table35[[#This Row],[Total Weighted ABS Score]],Table35[Total Weighted ABS Score],0)</f>
        <v>153</v>
      </c>
      <c r="I153">
        <f>IFERROR( ROUND((Table35[[#This Row],[Quiz-1]]/$M$5)*$L$5 +(Table35[[#This Row],[Mid-Term]]/$M$7)*$L$7+(Table35[[#This Row],[Quiz 2]]/$M$6)*$L$6+(Table35[[#This Row],[End Term]]/$M$8)*$L$8,3), 0)</f>
        <v>0.19</v>
      </c>
    </row>
    <row r="154" spans="1:9">
      <c r="A154">
        <v>7</v>
      </c>
      <c r="B154" t="s">
        <v>344</v>
      </c>
      <c r="C154" t="s">
        <v>13</v>
      </c>
      <c r="D154">
        <f>+VLOOKUP(Table35[[#This Row],[Roll No.]],'ITC-Raw'!$C$4:$E$162,3,FALSE)</f>
        <v>3.75</v>
      </c>
      <c r="E154">
        <f>+VLOOKUP(Table35[[#This Row],[Roll No.]],'ITC-Raw'!$C$4:$E$162,2,FALSE)</f>
        <v>10</v>
      </c>
      <c r="H154">
        <f>_xlfn.RANK.EQ(Table35[[#This Row],[Total Weighted ABS Score]],Table35[Total Weighted ABS Score],0)</f>
        <v>154</v>
      </c>
      <c r="I154">
        <f>IFERROR( ROUND((Table35[[#This Row],[Quiz-1]]/$M$5)*$L$5 +(Table35[[#This Row],[Mid-Term]]/$M$7)*$L$7+(Table35[[#This Row],[Quiz 2]]/$M$6)*$L$6+(Table35[[#This Row],[End Term]]/$M$8)*$L$8,3), 0)</f>
        <v>0.188</v>
      </c>
    </row>
    <row r="155" spans="1:9">
      <c r="B155" t="s">
        <v>420</v>
      </c>
      <c r="C155" t="s">
        <v>170</v>
      </c>
      <c r="D155">
        <f>+VLOOKUP(Table35[[#This Row],[Roll No.]],'ITC-Raw'!$C$4:$E$162,3,FALSE)</f>
        <v>5</v>
      </c>
      <c r="E155">
        <f>+VLOOKUP(Table35[[#This Row],[Roll No.]],'ITC-Raw'!$C$4:$E$162,2,FALSE)</f>
        <v>9</v>
      </c>
      <c r="H155">
        <f>_xlfn.RANK.EQ(Table35[[#This Row],[Total Weighted ABS Score]],Table35[Total Weighted ABS Score],0)</f>
        <v>155</v>
      </c>
      <c r="I155">
        <f>IFERROR( ROUND((Table35[[#This Row],[Quiz-1]]/$M$5)*$L$5 +(Table35[[#This Row],[Mid-Term]]/$M$7)*$L$7+(Table35[[#This Row],[Quiz 2]]/$M$6)*$L$6+(Table35[[#This Row],[End Term]]/$M$8)*$L$8,3), 0)</f>
        <v>0.185</v>
      </c>
    </row>
    <row r="156" spans="1:9">
      <c r="A156">
        <v>69</v>
      </c>
      <c r="B156" t="s">
        <v>408</v>
      </c>
      <c r="C156" t="s">
        <v>137</v>
      </c>
      <c r="D156">
        <f>+VLOOKUP(Table35[[#This Row],[Roll No.]],'ITC-Raw'!$C$4:$E$162,3,FALSE)</f>
        <v>4.5</v>
      </c>
      <c r="E156">
        <f>+VLOOKUP(Table35[[#This Row],[Roll No.]],'ITC-Raw'!$C$4:$E$162,2,FALSE)</f>
        <v>9</v>
      </c>
      <c r="H156">
        <f>_xlfn.RANK.EQ(Table35[[#This Row],[Total Weighted ABS Score]],Table35[Total Weighted ABS Score],0)</f>
        <v>156</v>
      </c>
      <c r="I156">
        <f>IFERROR( ROUND((Table35[[#This Row],[Quiz-1]]/$M$5)*$L$5 +(Table35[[#This Row],[Mid-Term]]/$M$7)*$L$7+(Table35[[#This Row],[Quiz 2]]/$M$6)*$L$6+(Table35[[#This Row],[End Term]]/$M$8)*$L$8,3), 0)</f>
        <v>0.18</v>
      </c>
    </row>
    <row r="157" spans="1:9">
      <c r="A157">
        <v>75</v>
      </c>
      <c r="B157" t="s">
        <v>414</v>
      </c>
      <c r="C157" t="s">
        <v>149</v>
      </c>
      <c r="D157">
        <f>+VLOOKUP(Table35[[#This Row],[Roll No.]],'ITC-Raw'!$C$4:$E$162,3,FALSE)</f>
        <v>2</v>
      </c>
      <c r="E157">
        <f>+VLOOKUP(Table35[[#This Row],[Roll No.]],'ITC-Raw'!$C$4:$E$162,2,FALSE)</f>
        <v>8.5</v>
      </c>
      <c r="H157">
        <f>_xlfn.RANK.EQ(Table35[[#This Row],[Total Weighted ABS Score]],Table35[Total Weighted ABS Score],0)</f>
        <v>157</v>
      </c>
      <c r="I157">
        <f>IFERROR( ROUND((Table35[[#This Row],[Quiz-1]]/$M$5)*$L$5 +(Table35[[#This Row],[Mid-Term]]/$M$7)*$L$7+(Table35[[#This Row],[Quiz 2]]/$M$6)*$L$6+(Table35[[#This Row],[End Term]]/$M$8)*$L$8,3), 0)</f>
        <v>0.14799999999999999</v>
      </c>
    </row>
    <row r="158" spans="1:9">
      <c r="B158" t="s">
        <v>426</v>
      </c>
      <c r="C158" t="s">
        <v>176</v>
      </c>
      <c r="D158">
        <f>+VLOOKUP(Table35[[#This Row],[Roll No.]],'ITC-Raw'!$C$4:$E$162,3,FALSE)</f>
        <v>3.75</v>
      </c>
      <c r="E158">
        <f>+VLOOKUP(Table35[[#This Row],[Roll No.]],'ITC-Raw'!$C$4:$E$162,2,FALSE)</f>
        <v>5.5</v>
      </c>
      <c r="H158">
        <f>_xlfn.RANK.EQ(Table35[[#This Row],[Total Weighted ABS Score]],Table35[Total Weighted ABS Score],0)</f>
        <v>158</v>
      </c>
      <c r="I158">
        <f>IFERROR( ROUND((Table35[[#This Row],[Quiz-1]]/$M$5)*$L$5 +(Table35[[#This Row],[Mid-Term]]/$M$7)*$L$7+(Table35[[#This Row],[Quiz 2]]/$M$6)*$L$6+(Table35[[#This Row],[End Term]]/$M$8)*$L$8,3), 0)</f>
        <v>0.12</v>
      </c>
    </row>
    <row r="159" spans="1:9">
      <c r="A159">
        <v>48</v>
      </c>
      <c r="B159" t="s">
        <v>385</v>
      </c>
      <c r="C159" t="s">
        <v>95</v>
      </c>
      <c r="D159">
        <f>+VLOOKUP(Table35[[#This Row],[Roll No.]],'ITC-Raw'!$C$4:$E$162,3,FALSE)</f>
        <v>1.75</v>
      </c>
      <c r="E159">
        <f>+VLOOKUP(Table35[[#This Row],[Roll No.]],'ITC-Raw'!$C$4:$E$162,2,FALSE)</f>
        <v>6</v>
      </c>
      <c r="H159">
        <f>_xlfn.RANK.EQ(Table35[[#This Row],[Total Weighted ABS Score]],Table35[Total Weighted ABS Score],0)</f>
        <v>159</v>
      </c>
      <c r="I159">
        <f>IFERROR( ROUND((Table35[[#This Row],[Quiz-1]]/$M$5)*$L$5 +(Table35[[#This Row],[Mid-Term]]/$M$7)*$L$7+(Table35[[#This Row],[Quiz 2]]/$M$6)*$L$6+(Table35[[#This Row],[End Term]]/$M$8)*$L$8,3), 0)</f>
        <v>0.108</v>
      </c>
    </row>
    <row r="160" spans="1:9">
      <c r="B160" t="s">
        <v>421</v>
      </c>
      <c r="C160" t="s">
        <v>178</v>
      </c>
      <c r="D160" s="22">
        <v>0</v>
      </c>
      <c r="E160">
        <f>+VLOOKUP(Table35[[#This Row],[Roll No.]],'ITC-Raw'!$C$4:$E$162,2,FALSE)</f>
        <v>13.5</v>
      </c>
      <c r="H160">
        <f>_xlfn.RANK.EQ(Table35[[#This Row],[Total Weighted ABS Score]],Table35[Total Weighted ABS Score],0)</f>
        <v>150</v>
      </c>
      <c r="I160">
        <f>IFERROR( ROUND((Table35[[#This Row],[Quiz-1]]/$M$5)*$L$5 +(Table35[[#This Row],[Mid-Term]]/$M$7)*$L$7+(Table35[[#This Row],[Quiz 2]]/$M$6)*$L$6+(Table35[[#This Row],[End Term]]/$M$8)*$L$8,3), 0)</f>
        <v>0.20300000000000001</v>
      </c>
    </row>
    <row r="161" spans="2:9">
      <c r="B161" t="s">
        <v>498</v>
      </c>
      <c r="C161" t="s">
        <v>271</v>
      </c>
      <c r="D161" s="22">
        <v>0</v>
      </c>
      <c r="E161">
        <f>+VLOOKUP(Table35[[#This Row],[Roll No.]],'ITC-Raw'!$C$4:$E$162,2,FALSE)</f>
        <v>19</v>
      </c>
      <c r="H161">
        <f>_xlfn.RANK.EQ(Table35[[#This Row],[Total Weighted ABS Score]],Table35[Total Weighted ABS Score],0)</f>
        <v>117</v>
      </c>
      <c r="I161">
        <f>IFERROR( ROUND((Table35[[#This Row],[Quiz-1]]/$M$5)*$L$5 +(Table35[[#This Row],[Mid-Term]]/$M$7)*$L$7+(Table35[[#This Row],[Quiz 2]]/$M$6)*$L$6+(Table35[[#This Row],[End Term]]/$M$8)*$L$8,3), 0)</f>
        <v>0.28499999999999998</v>
      </c>
    </row>
    <row r="162" spans="2:9">
      <c r="B162" t="s">
        <v>480</v>
      </c>
      <c r="C162" t="s">
        <v>299</v>
      </c>
      <c r="D162" s="22">
        <v>0</v>
      </c>
      <c r="E162">
        <f>+VLOOKUP(Table35[[#This Row],[Roll No.]],'ITC-Raw'!$C$4:$E$162,2,FALSE)</f>
        <v>16.5</v>
      </c>
      <c r="H162">
        <f>_xlfn.RANK.EQ(Table35[[#This Row],[Total Weighted ABS Score]],Table35[Total Weighted ABS Score],0)</f>
        <v>139</v>
      </c>
      <c r="I162">
        <f>IFERROR( ROUND((Table35[[#This Row],[Quiz-1]]/$M$5)*$L$5 +(Table35[[#This Row],[Mid-Term]]/$M$7)*$L$7+(Table35[[#This Row],[Quiz 2]]/$M$6)*$L$6+(Table35[[#This Row],[End Term]]/$M$8)*$L$8,3), 0)</f>
        <v>0.248</v>
      </c>
    </row>
  </sheetData>
  <mergeCells count="2">
    <mergeCell ref="A1:K1"/>
    <mergeCell ref="J35:Q35"/>
  </mergeCells>
  <conditionalFormatting sqref="D4:E162">
    <cfRule type="containsText" dxfId="5" priority="3" operator="containsText" text="absent">
      <formula>NOT(ISERROR(SEARCH("absent",D4)))</formula>
    </cfRule>
  </conditionalFormatting>
  <conditionalFormatting sqref="H4:H162">
    <cfRule type="cellIs" dxfId="4" priority="1" operator="greaterThan">
      <formula>149</formula>
    </cfRule>
    <cfRule type="cellIs" dxfId="3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BAA2-C470-435E-9F75-E1127775C2A8}">
  <sheetPr>
    <tabColor rgb="FF92D050"/>
  </sheetPr>
  <dimension ref="A1:Q162"/>
  <sheetViews>
    <sheetView topLeftCell="A112" zoomScale="88" zoomScaleNormal="100" workbookViewId="0">
      <selection activeCell="B130" sqref="B130"/>
    </sheetView>
  </sheetViews>
  <sheetFormatPr defaultRowHeight="14.5"/>
  <cols>
    <col min="2" max="2" width="34.453125" customWidth="1"/>
    <col min="3" max="3" width="12.1796875" customWidth="1"/>
    <col min="4" max="4" width="11.90625" customWidth="1"/>
    <col min="5" max="5" width="19" customWidth="1"/>
    <col min="6" max="6" width="12.08984375" customWidth="1"/>
    <col min="7" max="7" width="14.7265625" customWidth="1"/>
    <col min="8" max="8" width="10.54296875" customWidth="1"/>
    <col min="9" max="9" width="30.1796875" customWidth="1"/>
    <col min="11" max="11" width="21.453125" customWidth="1"/>
  </cols>
  <sheetData>
    <row r="1" spans="1:13" ht="20" thickBot="1">
      <c r="A1" s="24" t="s">
        <v>517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3" ht="15" thickTop="1"/>
    <row r="3" spans="1:13" ht="15" thickBot="1">
      <c r="A3" s="7" t="s">
        <v>334</v>
      </c>
      <c r="B3" s="7" t="s">
        <v>335</v>
      </c>
      <c r="C3" s="7" t="s">
        <v>336</v>
      </c>
      <c r="D3" s="7" t="s">
        <v>163</v>
      </c>
      <c r="E3" s="7" t="s">
        <v>521</v>
      </c>
      <c r="F3" s="8" t="s">
        <v>567</v>
      </c>
      <c r="G3" s="8" t="s">
        <v>514</v>
      </c>
      <c r="H3" s="8" t="s">
        <v>525</v>
      </c>
      <c r="I3" s="8" t="s">
        <v>524</v>
      </c>
      <c r="K3" s="12" t="s">
        <v>526</v>
      </c>
    </row>
    <row r="4" spans="1:13" ht="15" thickBot="1">
      <c r="B4" t="s">
        <v>461</v>
      </c>
      <c r="C4" t="s">
        <v>253</v>
      </c>
      <c r="D4">
        <f>VLOOKUP(C4,'Probability-RAW'!$C$2:$D$160,2,FALSE)</f>
        <v>20</v>
      </c>
      <c r="E4">
        <v>37</v>
      </c>
      <c r="F4">
        <f>VLOOKUP(Table3[[#This Row],[Roll No.]], 'Probability-RAW2'!$C$2:$D$190, 2, FALSE)</f>
        <v>16</v>
      </c>
      <c r="H4">
        <f>_xlfn.RANK.EQ(Table3[[#This Row],[Total Weighted ABS Score]],Table3[Total Weighted ABS Score],0)</f>
        <v>1</v>
      </c>
      <c r="I4">
        <f>IFERROR( ROUND((Table3[[#This Row],[Quiz-1]]/$M$5)*$L$5 +(Table3[[#This Row],[Mid-Term]]/$M$7)*$L$7+(Table3[[#This Row],[Quiz-2 ]]/$M$6)*$L$6+(Table3[[#This Row],[End Term]]/$M$8)*$L$8,3), 0)</f>
        <v>0.57799999999999996</v>
      </c>
      <c r="K4" s="1" t="s">
        <v>520</v>
      </c>
      <c r="L4" s="1" t="s">
        <v>519</v>
      </c>
      <c r="M4" s="1" t="s">
        <v>523</v>
      </c>
    </row>
    <row r="5" spans="1:13">
      <c r="A5">
        <v>70</v>
      </c>
      <c r="B5" t="s">
        <v>409</v>
      </c>
      <c r="C5" t="s">
        <v>139</v>
      </c>
      <c r="D5">
        <f>VLOOKUP(C5,'Probability-RAW'!$C$2:$D$160,2,FALSE)</f>
        <v>19.5</v>
      </c>
      <c r="E5">
        <v>37</v>
      </c>
      <c r="F5">
        <f>VLOOKUP(Table3[[#This Row],[Roll No.]], 'Probability-RAW2'!$C$2:$D$190, 2, FALSE)</f>
        <v>15</v>
      </c>
      <c r="H5">
        <f>_xlfn.RANK.EQ(Table3[[#This Row],[Total Weighted ABS Score]],Table3[Total Weighted ABS Score],0)</f>
        <v>2</v>
      </c>
      <c r="I5">
        <f>IFERROR( ROUND((Table3[[#This Row],[Quiz-1]]/$M$5)*$L$5 +(Table3[[#This Row],[Mid-Term]]/$M$7)*$L$7+(Table3[[#This Row],[Quiz-2 ]]/$M$6)*$L$6+(Table3[[#This Row],[End Term]]/$M$8)*$L$8,3), 0)</f>
        <v>0.56699999999999995</v>
      </c>
      <c r="K5" s="9" t="s">
        <v>163</v>
      </c>
      <c r="L5" s="10">
        <v>0.15</v>
      </c>
      <c r="M5" s="9">
        <v>20</v>
      </c>
    </row>
    <row r="6" spans="1:13">
      <c r="B6" t="s">
        <v>495</v>
      </c>
      <c r="C6" t="s">
        <v>245</v>
      </c>
      <c r="D6">
        <f>VLOOKUP(C6,'Probability-RAW'!$C$2:$D$160,2,FALSE)</f>
        <v>19</v>
      </c>
      <c r="E6">
        <v>38</v>
      </c>
      <c r="F6">
        <f>VLOOKUP(Table3[[#This Row],[Roll No.]], 'Probability-RAW2'!$C$2:$D$190, 2, FALSE)</f>
        <v>14</v>
      </c>
      <c r="H6">
        <f>_xlfn.RANK.EQ(Table3[[#This Row],[Total Weighted ABS Score]],Table3[Total Weighted ABS Score],0)</f>
        <v>3</v>
      </c>
      <c r="I6">
        <f>IFERROR( ROUND((Table3[[#This Row],[Quiz-1]]/$M$5)*$L$5 +(Table3[[#This Row],[Mid-Term]]/$M$7)*$L$7+(Table3[[#This Row],[Quiz-2 ]]/$M$6)*$L$6+(Table3[[#This Row],[End Term]]/$M$8)*$L$8,3), 0)</f>
        <v>0.56399999999999995</v>
      </c>
      <c r="K6" s="9" t="s">
        <v>516</v>
      </c>
      <c r="L6" s="10">
        <v>0.15</v>
      </c>
      <c r="M6" s="9">
        <v>20</v>
      </c>
    </row>
    <row r="7" spans="1:13">
      <c r="B7" t="s">
        <v>441</v>
      </c>
      <c r="C7" t="s">
        <v>208</v>
      </c>
      <c r="D7">
        <f>VLOOKUP(C7,'Probability-RAW'!$C$2:$D$160,2,FALSE)</f>
        <v>20</v>
      </c>
      <c r="E7">
        <v>36.5</v>
      </c>
      <c r="F7">
        <f>VLOOKUP(Table3[[#This Row],[Roll No.]], 'Probability-RAW2'!$C$2:$D$190, 2, FALSE)</f>
        <v>13</v>
      </c>
      <c r="H7">
        <f>_xlfn.RANK.EQ(Table3[[#This Row],[Total Weighted ABS Score]],Table3[Total Weighted ABS Score],0)</f>
        <v>4</v>
      </c>
      <c r="I7">
        <f>IFERROR( ROUND((Table3[[#This Row],[Quiz-1]]/$M$5)*$L$5 +(Table3[[#This Row],[Mid-Term]]/$M$7)*$L$7+(Table3[[#This Row],[Quiz-2 ]]/$M$6)*$L$6+(Table3[[#This Row],[End Term]]/$M$8)*$L$8,3), 0)</f>
        <v>0.55200000000000005</v>
      </c>
      <c r="K7" s="9" t="s">
        <v>521</v>
      </c>
      <c r="L7" s="10">
        <v>0.3</v>
      </c>
      <c r="M7" s="9">
        <v>36</v>
      </c>
    </row>
    <row r="8" spans="1:13">
      <c r="B8" t="s">
        <v>485</v>
      </c>
      <c r="C8" t="s">
        <v>311</v>
      </c>
      <c r="D8">
        <f>VLOOKUP(C8,'Probability-RAW'!$C$2:$D$160,2,FALSE)</f>
        <v>19.5</v>
      </c>
      <c r="E8">
        <v>31</v>
      </c>
      <c r="F8">
        <f>VLOOKUP(Table3[[#This Row],[Roll No.]], 'Probability-RAW2'!$C$2:$D$190, 2, FALSE)</f>
        <v>19</v>
      </c>
      <c r="H8">
        <f>_xlfn.RANK.EQ(Table3[[#This Row],[Total Weighted ABS Score]],Table3[Total Weighted ABS Score],0)</f>
        <v>5</v>
      </c>
      <c r="I8">
        <f>IFERROR( ROUND((Table3[[#This Row],[Quiz-1]]/$M$5)*$L$5 +(Table3[[#This Row],[Mid-Term]]/$M$7)*$L$7+(Table3[[#This Row],[Quiz-2 ]]/$M$6)*$L$6+(Table3[[#This Row],[End Term]]/$M$8)*$L$8,3), 0)</f>
        <v>0.54700000000000004</v>
      </c>
      <c r="K8" s="9" t="s">
        <v>522</v>
      </c>
      <c r="L8" s="10">
        <v>0.4</v>
      </c>
      <c r="M8" s="9">
        <v>1</v>
      </c>
    </row>
    <row r="9" spans="1:13">
      <c r="B9" t="s">
        <v>448</v>
      </c>
      <c r="C9" t="s">
        <v>225</v>
      </c>
      <c r="D9">
        <f>VLOOKUP(C9,'Probability-RAW'!$C$2:$D$160,2,FALSE)</f>
        <v>20</v>
      </c>
      <c r="E9">
        <v>32</v>
      </c>
      <c r="F9">
        <f>VLOOKUP(Table3[[#This Row],[Roll No.]], 'Probability-RAW2'!$C$2:$D$190, 2, FALSE)</f>
        <v>16</v>
      </c>
      <c r="H9">
        <f>_xlfn.RANK.EQ(Table3[[#This Row],[Total Weighted ABS Score]],Table3[Total Weighted ABS Score],0)</f>
        <v>6</v>
      </c>
      <c r="I9">
        <f>IFERROR( ROUND((Table3[[#This Row],[Quiz-1]]/$M$5)*$L$5 +(Table3[[#This Row],[Mid-Term]]/$M$7)*$L$7+(Table3[[#This Row],[Quiz-2 ]]/$M$6)*$L$6+(Table3[[#This Row],[End Term]]/$M$8)*$L$8,3), 0)</f>
        <v>0.53700000000000003</v>
      </c>
    </row>
    <row r="10" spans="1:13">
      <c r="B10" t="s">
        <v>482</v>
      </c>
      <c r="C10" t="s">
        <v>303</v>
      </c>
      <c r="D10">
        <f>VLOOKUP(C10,'Probability-RAW'!$C$2:$D$160,2,FALSE)</f>
        <v>20</v>
      </c>
      <c r="E10">
        <v>35</v>
      </c>
      <c r="F10">
        <f>VLOOKUP(Table3[[#This Row],[Roll No.]], 'Probability-RAW2'!$C$2:$D$190, 2, FALSE)</f>
        <v>12</v>
      </c>
      <c r="H10">
        <f>_xlfn.RANK.EQ(Table3[[#This Row],[Total Weighted ABS Score]],Table3[Total Weighted ABS Score],0)</f>
        <v>7</v>
      </c>
      <c r="I10">
        <f>IFERROR( ROUND((Table3[[#This Row],[Quiz-1]]/$M$5)*$L$5 +(Table3[[#This Row],[Mid-Term]]/$M$7)*$L$7+(Table3[[#This Row],[Quiz-2 ]]/$M$6)*$L$6+(Table3[[#This Row],[End Term]]/$M$8)*$L$8,3), 0)</f>
        <v>0.53200000000000003</v>
      </c>
    </row>
    <row r="11" spans="1:13">
      <c r="B11" t="s">
        <v>456</v>
      </c>
      <c r="C11" t="s">
        <v>241</v>
      </c>
      <c r="D11">
        <f>VLOOKUP(C11,'Probability-RAW'!$C$2:$D$160,2,FALSE)</f>
        <v>19.5</v>
      </c>
      <c r="E11">
        <v>28</v>
      </c>
      <c r="F11">
        <f>VLOOKUP(Table3[[#This Row],[Roll No.]], 'Probability-RAW2'!$C$2:$D$190, 2, FALSE)</f>
        <v>19.5</v>
      </c>
      <c r="H11">
        <f>_xlfn.RANK.EQ(Table3[[#This Row],[Total Weighted ABS Score]],Table3[Total Weighted ABS Score],0)</f>
        <v>8</v>
      </c>
      <c r="I11">
        <f>IFERROR( ROUND((Table3[[#This Row],[Quiz-1]]/$M$5)*$L$5 +(Table3[[#This Row],[Mid-Term]]/$M$7)*$L$7+(Table3[[#This Row],[Quiz-2 ]]/$M$6)*$L$6+(Table3[[#This Row],[End Term]]/$M$8)*$L$8,3), 0)</f>
        <v>0.52600000000000002</v>
      </c>
    </row>
    <row r="12" spans="1:13">
      <c r="B12" t="s">
        <v>497</v>
      </c>
      <c r="C12" t="s">
        <v>219</v>
      </c>
      <c r="D12">
        <f>VLOOKUP(C12,'Probability-RAW'!$C$2:$D$160,2,FALSE)</f>
        <v>19.5</v>
      </c>
      <c r="E12">
        <v>33</v>
      </c>
      <c r="F12">
        <f>VLOOKUP(Table3[[#This Row],[Roll No.]], 'Probability-RAW2'!$C$2:$D$190, 2, FALSE)</f>
        <v>14</v>
      </c>
      <c r="H12">
        <f>_xlfn.RANK.EQ(Table3[[#This Row],[Total Weighted ABS Score]],Table3[Total Weighted ABS Score],0)</f>
        <v>8</v>
      </c>
      <c r="I12">
        <f>IFERROR( ROUND((Table3[[#This Row],[Quiz-1]]/$M$5)*$L$5 +(Table3[[#This Row],[Mid-Term]]/$M$7)*$L$7+(Table3[[#This Row],[Quiz-2 ]]/$M$6)*$L$6+(Table3[[#This Row],[End Term]]/$M$8)*$L$8,3), 0)</f>
        <v>0.52600000000000002</v>
      </c>
    </row>
    <row r="13" spans="1:13" ht="17.5" thickBot="1">
      <c r="B13" t="s">
        <v>447</v>
      </c>
      <c r="C13" t="s">
        <v>223</v>
      </c>
      <c r="D13">
        <f>VLOOKUP(C13,'Probability-RAW'!$C$2:$D$160,2,FALSE)</f>
        <v>19.5</v>
      </c>
      <c r="E13">
        <v>33</v>
      </c>
      <c r="F13">
        <f>VLOOKUP(Table3[[#This Row],[Roll No.]], 'Probability-RAW2'!$C$2:$D$190, 2, FALSE)</f>
        <v>14</v>
      </c>
      <c r="H13">
        <f>_xlfn.RANK.EQ(Table3[[#This Row],[Total Weighted ABS Score]],Table3[Total Weighted ABS Score],0)</f>
        <v>8</v>
      </c>
      <c r="I13">
        <f>IFERROR( ROUND((Table3[[#This Row],[Quiz-1]]/$M$5)*$L$5 +(Table3[[#This Row],[Mid-Term]]/$M$7)*$L$7+(Table3[[#This Row],[Quiz-2 ]]/$M$6)*$L$6+(Table3[[#This Row],[End Term]]/$M$8)*$L$8,3), 0)</f>
        <v>0.52600000000000002</v>
      </c>
      <c r="K13" s="3" t="s">
        <v>528</v>
      </c>
    </row>
    <row r="14" spans="1:13" ht="15" thickTop="1">
      <c r="B14" t="s">
        <v>440</v>
      </c>
      <c r="C14" t="s">
        <v>206</v>
      </c>
      <c r="D14">
        <f>VLOOKUP(C14,'Probability-RAW'!$C$2:$D$160,2,FALSE)</f>
        <v>19.5</v>
      </c>
      <c r="E14">
        <v>31</v>
      </c>
      <c r="F14">
        <f>VLOOKUP(Table3[[#This Row],[Roll No.]], 'Probability-RAW2'!$C$2:$D$190, 2, FALSE)</f>
        <v>16</v>
      </c>
      <c r="H14">
        <f>_xlfn.RANK.EQ(Table3[[#This Row],[Total Weighted ABS Score]],Table3[Total Weighted ABS Score],0)</f>
        <v>11</v>
      </c>
      <c r="I14">
        <f>IFERROR( ROUND((Table3[[#This Row],[Quiz-1]]/$M$5)*$L$5 +(Table3[[#This Row],[Mid-Term]]/$M$7)*$L$7+(Table3[[#This Row],[Quiz-2 ]]/$M$6)*$L$6+(Table3[[#This Row],[End Term]]/$M$8)*$L$8,3), 0)</f>
        <v>0.52500000000000002</v>
      </c>
      <c r="K14" s="13" t="s">
        <v>529</v>
      </c>
      <c r="L14" s="13">
        <f>ROUND( _xlfn.STDEV.P(Table3[Total Weighted ABS Score]), 3)</f>
        <v>0.126</v>
      </c>
    </row>
    <row r="15" spans="1:13">
      <c r="B15" t="s">
        <v>437</v>
      </c>
      <c r="C15" t="s">
        <v>200</v>
      </c>
      <c r="D15">
        <f>VLOOKUP(C15,'Probability-RAW'!$C$2:$D$160,2,FALSE)</f>
        <v>19.5</v>
      </c>
      <c r="E15">
        <v>34</v>
      </c>
      <c r="F15">
        <f>VLOOKUP(Table3[[#This Row],[Roll No.]], 'Probability-RAW2'!$C$2:$D$190, 2, FALSE)</f>
        <v>12.5</v>
      </c>
      <c r="H15">
        <f>_xlfn.RANK.EQ(Table3[[#This Row],[Total Weighted ABS Score]],Table3[Total Weighted ABS Score],0)</f>
        <v>12</v>
      </c>
      <c r="I15">
        <f>IFERROR( ROUND((Table3[[#This Row],[Quiz-1]]/$M$5)*$L$5 +(Table3[[#This Row],[Mid-Term]]/$M$7)*$L$7+(Table3[[#This Row],[Quiz-2 ]]/$M$6)*$L$6+(Table3[[#This Row],[End Term]]/$M$8)*$L$8,3), 0)</f>
        <v>0.52300000000000002</v>
      </c>
      <c r="K15" s="13" t="s">
        <v>530</v>
      </c>
      <c r="L15" s="13">
        <f>ROUND(AVERAGE(Table3[Total Weighted ABS Score]), 3)</f>
        <v>0.35</v>
      </c>
    </row>
    <row r="16" spans="1:13">
      <c r="A16">
        <v>19</v>
      </c>
      <c r="B16" t="s">
        <v>356</v>
      </c>
      <c r="C16" t="s">
        <v>37</v>
      </c>
      <c r="D16">
        <f>VLOOKUP(C16,'Probability-RAW'!$C$2:$D$160,2,FALSE)</f>
        <v>19.5</v>
      </c>
      <c r="E16">
        <v>36</v>
      </c>
      <c r="F16">
        <f>VLOOKUP(Table3[[#This Row],[Roll No.]], 'Probability-RAW2'!$C$2:$D$190, 2, FALSE)</f>
        <v>9.5</v>
      </c>
      <c r="H16">
        <f>_xlfn.RANK.EQ(Table3[[#This Row],[Total Weighted ABS Score]],Table3[Total Weighted ABS Score],0)</f>
        <v>13</v>
      </c>
      <c r="I16">
        <f>IFERROR( ROUND((Table3[[#This Row],[Quiz-1]]/$M$5)*$L$5 +(Table3[[#This Row],[Mid-Term]]/$M$7)*$L$7+(Table3[[#This Row],[Quiz-2 ]]/$M$6)*$L$6+(Table3[[#This Row],[End Term]]/$M$8)*$L$8,3), 0)</f>
        <v>0.51800000000000002</v>
      </c>
    </row>
    <row r="17" spans="1:9">
      <c r="B17" t="s">
        <v>473</v>
      </c>
      <c r="C17" t="s">
        <v>283</v>
      </c>
      <c r="D17">
        <f>VLOOKUP(C17,'Probability-RAW'!$C$2:$D$160,2,FALSE)</f>
        <v>20</v>
      </c>
      <c r="E17">
        <v>34</v>
      </c>
      <c r="F17">
        <f>VLOOKUP(Table3[[#This Row],[Roll No.]], 'Probability-RAW2'!$C$2:$D$190, 2, FALSE)</f>
        <v>11</v>
      </c>
      <c r="H17">
        <f>_xlfn.RANK.EQ(Table3[[#This Row],[Total Weighted ABS Score]],Table3[Total Weighted ABS Score],0)</f>
        <v>14</v>
      </c>
      <c r="I17">
        <f>IFERROR( ROUND((Table3[[#This Row],[Quiz-1]]/$M$5)*$L$5 +(Table3[[#This Row],[Mid-Term]]/$M$7)*$L$7+(Table3[[#This Row],[Quiz-2 ]]/$M$6)*$L$6+(Table3[[#This Row],[End Term]]/$M$8)*$L$8,3), 0)</f>
        <v>0.51600000000000001</v>
      </c>
    </row>
    <row r="18" spans="1:9">
      <c r="A18">
        <v>12</v>
      </c>
      <c r="B18" t="s">
        <v>349</v>
      </c>
      <c r="C18" t="s">
        <v>23</v>
      </c>
      <c r="D18">
        <f>VLOOKUP(C18,'Probability-RAW'!$C$2:$D$160,2,FALSE)</f>
        <v>19</v>
      </c>
      <c r="E18">
        <v>33</v>
      </c>
      <c r="F18">
        <f>VLOOKUP(Table3[[#This Row],[Roll No.]], 'Probability-RAW2'!$C$2:$D$190, 2, FALSE)</f>
        <v>13</v>
      </c>
      <c r="H18">
        <f>_xlfn.RANK.EQ(Table3[[#This Row],[Total Weighted ABS Score]],Table3[Total Weighted ABS Score],0)</f>
        <v>15</v>
      </c>
      <c r="I18">
        <f>IFERROR( ROUND((Table3[[#This Row],[Quiz-1]]/$M$5)*$L$5 +(Table3[[#This Row],[Mid-Term]]/$M$7)*$L$7+(Table3[[#This Row],[Quiz-2 ]]/$M$6)*$L$6+(Table3[[#This Row],[End Term]]/$M$8)*$L$8,3), 0)</f>
        <v>0.51500000000000001</v>
      </c>
    </row>
    <row r="19" spans="1:9">
      <c r="A19">
        <v>5</v>
      </c>
      <c r="B19" t="s">
        <v>342</v>
      </c>
      <c r="C19" t="s">
        <v>9</v>
      </c>
      <c r="D19">
        <f>VLOOKUP(C19,'Probability-RAW'!$C$2:$D$160,2,FALSE)</f>
        <v>20</v>
      </c>
      <c r="E19">
        <v>32</v>
      </c>
      <c r="F19">
        <f>VLOOKUP(Table3[[#This Row],[Roll No.]], 'Probability-RAW2'!$C$2:$D$190, 2, FALSE)</f>
        <v>13</v>
      </c>
      <c r="H19">
        <f>_xlfn.RANK.EQ(Table3[[#This Row],[Total Weighted ABS Score]],Table3[Total Weighted ABS Score],0)</f>
        <v>16</v>
      </c>
      <c r="I19">
        <f>IFERROR( ROUND((Table3[[#This Row],[Quiz-1]]/$M$5)*$L$5 +(Table3[[#This Row],[Mid-Term]]/$M$7)*$L$7+(Table3[[#This Row],[Quiz-2 ]]/$M$6)*$L$6+(Table3[[#This Row],[End Term]]/$M$8)*$L$8,3), 0)</f>
        <v>0.51400000000000001</v>
      </c>
    </row>
    <row r="20" spans="1:9">
      <c r="B20" t="s">
        <v>468</v>
      </c>
      <c r="C20" t="s">
        <v>269</v>
      </c>
      <c r="D20">
        <f>VLOOKUP(C20,'Probability-RAW'!$C$2:$D$160,2,FALSE)</f>
        <v>20</v>
      </c>
      <c r="E20">
        <v>33</v>
      </c>
      <c r="F20">
        <f>VLOOKUP(Table3[[#This Row],[Roll No.]], 'Probability-RAW2'!$C$2:$D$190, 2, FALSE)</f>
        <v>11</v>
      </c>
      <c r="H20">
        <f>_xlfn.RANK.EQ(Table3[[#This Row],[Total Weighted ABS Score]],Table3[Total Weighted ABS Score],0)</f>
        <v>17</v>
      </c>
      <c r="I20">
        <f>IFERROR( ROUND((Table3[[#This Row],[Quiz-1]]/$M$5)*$L$5 +(Table3[[#This Row],[Mid-Term]]/$M$7)*$L$7+(Table3[[#This Row],[Quiz-2 ]]/$M$6)*$L$6+(Table3[[#This Row],[End Term]]/$M$8)*$L$8,3), 0)</f>
        <v>0.50800000000000001</v>
      </c>
    </row>
    <row r="21" spans="1:9">
      <c r="B21" t="s">
        <v>467</v>
      </c>
      <c r="C21" t="s">
        <v>267</v>
      </c>
      <c r="D21">
        <f>VLOOKUP(C21,'Probability-RAW'!$C$2:$D$160,2,FALSE)</f>
        <v>19.5</v>
      </c>
      <c r="E21">
        <v>31.5</v>
      </c>
      <c r="F21">
        <f>VLOOKUP(Table3[[#This Row],[Roll No.]], 'Probability-RAW2'!$C$2:$D$190, 2, FALSE)</f>
        <v>13</v>
      </c>
      <c r="H21">
        <f>_xlfn.RANK.EQ(Table3[[#This Row],[Total Weighted ABS Score]],Table3[Total Weighted ABS Score],0)</f>
        <v>18</v>
      </c>
      <c r="I21">
        <f>IFERROR( ROUND((Table3[[#This Row],[Quiz-1]]/$M$5)*$L$5 +(Table3[[#This Row],[Mid-Term]]/$M$7)*$L$7+(Table3[[#This Row],[Quiz-2 ]]/$M$6)*$L$6+(Table3[[#This Row],[End Term]]/$M$8)*$L$8,3), 0)</f>
        <v>0.50600000000000001</v>
      </c>
    </row>
    <row r="22" spans="1:9">
      <c r="A22">
        <v>24</v>
      </c>
      <c r="B22" t="s">
        <v>361</v>
      </c>
      <c r="C22" t="s">
        <v>47</v>
      </c>
      <c r="D22">
        <f>VLOOKUP(C22,'Probability-RAW'!$C$2:$D$160,2,FALSE)</f>
        <v>19.5</v>
      </c>
      <c r="E22">
        <v>32</v>
      </c>
      <c r="F22">
        <f>VLOOKUP(Table3[[#This Row],[Roll No.]], 'Probability-RAW2'!$C$2:$D$190, 2, FALSE)</f>
        <v>12</v>
      </c>
      <c r="H22">
        <f>_xlfn.RANK.EQ(Table3[[#This Row],[Total Weighted ABS Score]],Table3[Total Weighted ABS Score],0)</f>
        <v>19</v>
      </c>
      <c r="I22">
        <f>IFERROR( ROUND((Table3[[#This Row],[Quiz-1]]/$M$5)*$L$5 +(Table3[[#This Row],[Mid-Term]]/$M$7)*$L$7+(Table3[[#This Row],[Quiz-2 ]]/$M$6)*$L$6+(Table3[[#This Row],[End Term]]/$M$8)*$L$8,3), 0)</f>
        <v>0.503</v>
      </c>
    </row>
    <row r="23" spans="1:9">
      <c r="A23">
        <v>53</v>
      </c>
      <c r="B23" t="s">
        <v>390</v>
      </c>
      <c r="C23" t="s">
        <v>105</v>
      </c>
      <c r="D23">
        <f>VLOOKUP(C23,'Probability-RAW'!$C$2:$D$160,2,FALSE)</f>
        <v>20</v>
      </c>
      <c r="E23">
        <v>30</v>
      </c>
      <c r="F23">
        <f>VLOOKUP(Table3[[#This Row],[Roll No.]], 'Probability-RAW2'!$C$2:$D$190, 2, FALSE)</f>
        <v>13</v>
      </c>
      <c r="H23">
        <f>_xlfn.RANK.EQ(Table3[[#This Row],[Total Weighted ABS Score]],Table3[Total Weighted ABS Score],0)</f>
        <v>20</v>
      </c>
      <c r="I23">
        <f>IFERROR( ROUND((Table3[[#This Row],[Quiz-1]]/$M$5)*$L$5 +(Table3[[#This Row],[Mid-Term]]/$M$7)*$L$7+(Table3[[#This Row],[Quiz-2 ]]/$M$6)*$L$6+(Table3[[#This Row],[End Term]]/$M$8)*$L$8,3), 0)</f>
        <v>0.498</v>
      </c>
    </row>
    <row r="24" spans="1:9">
      <c r="A24">
        <v>36</v>
      </c>
      <c r="B24" t="s">
        <v>373</v>
      </c>
      <c r="C24" t="s">
        <v>71</v>
      </c>
      <c r="D24">
        <f>VLOOKUP(C24,'Probability-RAW'!$C$2:$D$160,2,FALSE)</f>
        <v>20</v>
      </c>
      <c r="E24">
        <v>27</v>
      </c>
      <c r="F24">
        <f>VLOOKUP(Table3[[#This Row],[Roll No.]], 'Probability-RAW2'!$C$2:$D$190, 2, FALSE)</f>
        <v>14</v>
      </c>
      <c r="H24">
        <f>_xlfn.RANK.EQ(Table3[[#This Row],[Total Weighted ABS Score]],Table3[Total Weighted ABS Score],0)</f>
        <v>21</v>
      </c>
      <c r="I24">
        <f>IFERROR( ROUND((Table3[[#This Row],[Quiz-1]]/$M$5)*$L$5 +(Table3[[#This Row],[Mid-Term]]/$M$7)*$L$7+(Table3[[#This Row],[Quiz-2 ]]/$M$6)*$L$6+(Table3[[#This Row],[End Term]]/$M$8)*$L$8,3), 0)</f>
        <v>0.48</v>
      </c>
    </row>
    <row r="25" spans="1:9">
      <c r="A25">
        <v>26</v>
      </c>
      <c r="B25" t="s">
        <v>363</v>
      </c>
      <c r="C25" t="s">
        <v>51</v>
      </c>
      <c r="D25">
        <f>VLOOKUP(C25,'Probability-RAW'!$C$2:$D$160,2,FALSE)</f>
        <v>19</v>
      </c>
      <c r="E25">
        <v>31</v>
      </c>
      <c r="F25">
        <f>VLOOKUP(Table3[[#This Row],[Roll No.]], 'Probability-RAW2'!$C$2:$D$190, 2, FALSE)</f>
        <v>10.5</v>
      </c>
      <c r="H25">
        <f>_xlfn.RANK.EQ(Table3[[#This Row],[Total Weighted ABS Score]],Table3[Total Weighted ABS Score],0)</f>
        <v>21</v>
      </c>
      <c r="I25">
        <f>IFERROR( ROUND((Table3[[#This Row],[Quiz-1]]/$M$5)*$L$5 +(Table3[[#This Row],[Mid-Term]]/$M$7)*$L$7+(Table3[[#This Row],[Quiz-2 ]]/$M$6)*$L$6+(Table3[[#This Row],[End Term]]/$M$8)*$L$8,3), 0)</f>
        <v>0.48</v>
      </c>
    </row>
    <row r="26" spans="1:9">
      <c r="B26" t="s">
        <v>471</v>
      </c>
      <c r="C26" t="s">
        <v>279</v>
      </c>
      <c r="D26">
        <f>VLOOKUP(C26,'Probability-RAW'!$C$2:$D$160,2,FALSE)</f>
        <v>15.5</v>
      </c>
      <c r="E26">
        <v>33</v>
      </c>
      <c r="F26">
        <f>VLOOKUP(Table3[[#This Row],[Roll No.]], 'Probability-RAW2'!$C$2:$D$190, 2, FALSE)</f>
        <v>11.5</v>
      </c>
      <c r="H26">
        <f>_xlfn.RANK.EQ(Table3[[#This Row],[Total Weighted ABS Score]],Table3[Total Weighted ABS Score],0)</f>
        <v>23</v>
      </c>
      <c r="I26">
        <f>IFERROR( ROUND((Table3[[#This Row],[Quiz-1]]/$M$5)*$L$5 +(Table3[[#This Row],[Mid-Term]]/$M$7)*$L$7+(Table3[[#This Row],[Quiz-2 ]]/$M$6)*$L$6+(Table3[[#This Row],[End Term]]/$M$8)*$L$8,3), 0)</f>
        <v>0.47799999999999998</v>
      </c>
    </row>
    <row r="27" spans="1:9">
      <c r="A27">
        <v>40</v>
      </c>
      <c r="B27" t="s">
        <v>377</v>
      </c>
      <c r="C27" t="s">
        <v>79</v>
      </c>
      <c r="D27">
        <f>VLOOKUP(C27,'Probability-RAW'!$C$2:$D$160,2,FALSE)</f>
        <v>19.5</v>
      </c>
      <c r="E27">
        <v>28</v>
      </c>
      <c r="F27">
        <f>VLOOKUP(Table3[[#This Row],[Roll No.]], 'Probability-RAW2'!$C$2:$D$190, 2, FALSE)</f>
        <v>13</v>
      </c>
      <c r="H27">
        <f>_xlfn.RANK.EQ(Table3[[#This Row],[Total Weighted ABS Score]],Table3[Total Weighted ABS Score],0)</f>
        <v>24</v>
      </c>
      <c r="I27">
        <f>IFERROR( ROUND((Table3[[#This Row],[Quiz-1]]/$M$5)*$L$5 +(Table3[[#This Row],[Mid-Term]]/$M$7)*$L$7+(Table3[[#This Row],[Quiz-2 ]]/$M$6)*$L$6+(Table3[[#This Row],[End Term]]/$M$8)*$L$8,3), 0)</f>
        <v>0.47699999999999998</v>
      </c>
    </row>
    <row r="28" spans="1:9">
      <c r="B28" t="s">
        <v>429</v>
      </c>
      <c r="C28" t="s">
        <v>184</v>
      </c>
      <c r="D28">
        <f>VLOOKUP(C28,'Probability-RAW'!$C$2:$D$160,2,FALSE)</f>
        <v>13</v>
      </c>
      <c r="E28">
        <v>31</v>
      </c>
      <c r="F28">
        <f>VLOOKUP(Table3[[#This Row],[Roll No.]], 'Probability-RAW2'!$C$2:$D$190, 2, FALSE)</f>
        <v>16</v>
      </c>
      <c r="H28">
        <f>_xlfn.RANK.EQ(Table3[[#This Row],[Total Weighted ABS Score]],Table3[Total Weighted ABS Score],0)</f>
        <v>25</v>
      </c>
      <c r="I28">
        <f>IFERROR( ROUND((Table3[[#This Row],[Quiz-1]]/$M$5)*$L$5 +(Table3[[#This Row],[Mid-Term]]/$M$7)*$L$7+(Table3[[#This Row],[Quiz-2 ]]/$M$6)*$L$6+(Table3[[#This Row],[End Term]]/$M$8)*$L$8,3), 0)</f>
        <v>0.47599999999999998</v>
      </c>
    </row>
    <row r="29" spans="1:9">
      <c r="A29">
        <v>15</v>
      </c>
      <c r="B29" t="s">
        <v>352</v>
      </c>
      <c r="C29" t="s">
        <v>29</v>
      </c>
      <c r="D29">
        <f>VLOOKUP(C29,'Probability-RAW'!$C$2:$D$160,2,FALSE)</f>
        <v>18.5</v>
      </c>
      <c r="E29">
        <v>26</v>
      </c>
      <c r="F29">
        <f>VLOOKUP(Table3[[#This Row],[Roll No.]], 'Probability-RAW2'!$C$2:$D$190, 2, FALSE)</f>
        <v>16</v>
      </c>
      <c r="H29">
        <f>_xlfn.RANK.EQ(Table3[[#This Row],[Total Weighted ABS Score]],Table3[Total Weighted ABS Score],0)</f>
        <v>26</v>
      </c>
      <c r="I29">
        <f>IFERROR( ROUND((Table3[[#This Row],[Quiz-1]]/$M$5)*$L$5 +(Table3[[#This Row],[Mid-Term]]/$M$7)*$L$7+(Table3[[#This Row],[Quiz-2 ]]/$M$6)*$L$6+(Table3[[#This Row],[End Term]]/$M$8)*$L$8,3), 0)</f>
        <v>0.47499999999999998</v>
      </c>
    </row>
    <row r="30" spans="1:9">
      <c r="B30" t="s">
        <v>454</v>
      </c>
      <c r="C30" t="s">
        <v>237</v>
      </c>
      <c r="D30">
        <f>VLOOKUP(C30,'Probability-RAW'!$C$2:$D$160,2,FALSE)</f>
        <v>19.5</v>
      </c>
      <c r="E30">
        <v>29</v>
      </c>
      <c r="F30">
        <f>VLOOKUP(Table3[[#This Row],[Roll No.]], 'Probability-RAW2'!$C$2:$D$190, 2, FALSE)</f>
        <v>11.5</v>
      </c>
      <c r="H30">
        <f>_xlfn.RANK.EQ(Table3[[#This Row],[Total Weighted ABS Score]],Table3[Total Weighted ABS Score],0)</f>
        <v>27</v>
      </c>
      <c r="I30">
        <f>IFERROR( ROUND((Table3[[#This Row],[Quiz-1]]/$M$5)*$L$5 +(Table3[[#This Row],[Mid-Term]]/$M$7)*$L$7+(Table3[[#This Row],[Quiz-2 ]]/$M$6)*$L$6+(Table3[[#This Row],[End Term]]/$M$8)*$L$8,3), 0)</f>
        <v>0.47399999999999998</v>
      </c>
    </row>
    <row r="31" spans="1:9">
      <c r="B31" t="s">
        <v>460</v>
      </c>
      <c r="C31" t="s">
        <v>251</v>
      </c>
      <c r="D31">
        <f>VLOOKUP(C31,'Probability-RAW'!$C$2:$D$160,2,FALSE)</f>
        <v>19.5</v>
      </c>
      <c r="E31">
        <v>29</v>
      </c>
      <c r="F31">
        <f>VLOOKUP(Table3[[#This Row],[Roll No.]], 'Probability-RAW2'!$C$2:$D$190, 2, FALSE)</f>
        <v>11</v>
      </c>
      <c r="H31">
        <f>_xlfn.RANK.EQ(Table3[[#This Row],[Total Weighted ABS Score]],Table3[Total Weighted ABS Score],0)</f>
        <v>28</v>
      </c>
      <c r="I31">
        <f>IFERROR( ROUND((Table3[[#This Row],[Quiz-1]]/$M$5)*$L$5 +(Table3[[#This Row],[Mid-Term]]/$M$7)*$L$7+(Table3[[#This Row],[Quiz-2 ]]/$M$6)*$L$6+(Table3[[#This Row],[End Term]]/$M$8)*$L$8,3), 0)</f>
        <v>0.47</v>
      </c>
    </row>
    <row r="32" spans="1:9">
      <c r="A32">
        <v>32</v>
      </c>
      <c r="B32" t="s">
        <v>369</v>
      </c>
      <c r="C32" t="s">
        <v>63</v>
      </c>
      <c r="D32">
        <f>VLOOKUP(C32,'Probability-RAW'!$C$2:$D$160,2,FALSE)</f>
        <v>19.5</v>
      </c>
      <c r="E32">
        <v>31</v>
      </c>
      <c r="F32">
        <f>VLOOKUP(Table3[[#This Row],[Roll No.]], 'Probability-RAW2'!$C$2:$D$190, 2, FALSE)</f>
        <v>8</v>
      </c>
      <c r="H32">
        <f>_xlfn.RANK.EQ(Table3[[#This Row],[Total Weighted ABS Score]],Table3[Total Weighted ABS Score],0)</f>
        <v>29</v>
      </c>
      <c r="I32">
        <f>IFERROR( ROUND((Table3[[#This Row],[Quiz-1]]/$M$5)*$L$5 +(Table3[[#This Row],[Mid-Term]]/$M$7)*$L$7+(Table3[[#This Row],[Quiz-2 ]]/$M$6)*$L$6+(Table3[[#This Row],[End Term]]/$M$8)*$L$8,3), 0)</f>
        <v>0.46500000000000002</v>
      </c>
    </row>
    <row r="33" spans="1:17">
      <c r="A33">
        <v>18</v>
      </c>
      <c r="B33" t="s">
        <v>355</v>
      </c>
      <c r="C33" t="s">
        <v>35</v>
      </c>
      <c r="D33">
        <f>VLOOKUP(C33,'Probability-RAW'!$C$2:$D$160,2,FALSE)</f>
        <v>20</v>
      </c>
      <c r="E33">
        <v>24</v>
      </c>
      <c r="F33">
        <f>VLOOKUP(Table3[[#This Row],[Roll No.]], 'Probability-RAW2'!$C$2:$D$190, 2, FALSE)</f>
        <v>15</v>
      </c>
      <c r="H33">
        <f>_xlfn.RANK.EQ(Table3[[#This Row],[Total Weighted ABS Score]],Table3[Total Weighted ABS Score],0)</f>
        <v>30</v>
      </c>
      <c r="I33">
        <f>IFERROR( ROUND((Table3[[#This Row],[Quiz-1]]/$M$5)*$L$5 +(Table3[[#This Row],[Mid-Term]]/$M$7)*$L$7+(Table3[[#This Row],[Quiz-2 ]]/$M$6)*$L$6+(Table3[[#This Row],[End Term]]/$M$8)*$L$8,3), 0)</f>
        <v>0.46300000000000002</v>
      </c>
    </row>
    <row r="34" spans="1:17">
      <c r="A34">
        <v>77</v>
      </c>
      <c r="B34" t="s">
        <v>416</v>
      </c>
      <c r="C34" t="s">
        <v>153</v>
      </c>
      <c r="D34">
        <f>VLOOKUP(C34,'Probability-RAW'!$C$2:$D$160,2,FALSE)</f>
        <v>18.5</v>
      </c>
      <c r="E34">
        <v>27</v>
      </c>
      <c r="F34">
        <f>VLOOKUP(Table3[[#This Row],[Roll No.]], 'Probability-RAW2'!$C$2:$D$190, 2, FALSE)</f>
        <v>13</v>
      </c>
      <c r="H34">
        <f>_xlfn.RANK.EQ(Table3[[#This Row],[Total Weighted ABS Score]],Table3[Total Weighted ABS Score],0)</f>
        <v>31</v>
      </c>
      <c r="I34">
        <f>IFERROR( ROUND((Table3[[#This Row],[Quiz-1]]/$M$5)*$L$5 +(Table3[[#This Row],[Mid-Term]]/$M$7)*$L$7+(Table3[[#This Row],[Quiz-2 ]]/$M$6)*$L$6+(Table3[[#This Row],[End Term]]/$M$8)*$L$8,3), 0)</f>
        <v>0.46100000000000002</v>
      </c>
    </row>
    <row r="35" spans="1:17" ht="17.5" thickBot="1">
      <c r="A35">
        <v>21</v>
      </c>
      <c r="B35" t="s">
        <v>358</v>
      </c>
      <c r="C35" t="s">
        <v>41</v>
      </c>
      <c r="D35">
        <f>VLOOKUP(C35,'Probability-RAW'!$C$2:$D$160,2,FALSE)</f>
        <v>13.5</v>
      </c>
      <c r="E35">
        <v>29</v>
      </c>
      <c r="F35">
        <f>VLOOKUP(Table3[[#This Row],[Roll No.]], 'Probability-RAW2'!$C$2:$D$190, 2, FALSE)</f>
        <v>15</v>
      </c>
      <c r="H35">
        <f>_xlfn.RANK.EQ(Table3[[#This Row],[Total Weighted ABS Score]],Table3[Total Weighted ABS Score],0)</f>
        <v>32</v>
      </c>
      <c r="I35">
        <f>IFERROR( ROUND((Table3[[#This Row],[Quiz-1]]/$M$5)*$L$5 +(Table3[[#This Row],[Mid-Term]]/$M$7)*$L$7+(Table3[[#This Row],[Quiz-2 ]]/$M$6)*$L$6+(Table3[[#This Row],[End Term]]/$M$8)*$L$8,3), 0)</f>
        <v>0.45500000000000002</v>
      </c>
      <c r="J35" s="25" t="s">
        <v>518</v>
      </c>
      <c r="K35" s="25"/>
      <c r="L35" s="25"/>
      <c r="M35" s="25"/>
      <c r="N35" s="25"/>
      <c r="O35" s="25"/>
      <c r="P35" s="25"/>
      <c r="Q35" s="25"/>
    </row>
    <row r="36" spans="1:17" ht="15" thickTop="1">
      <c r="B36" t="s">
        <v>445</v>
      </c>
      <c r="C36" t="s">
        <v>217</v>
      </c>
      <c r="D36">
        <f>VLOOKUP(C36,'Probability-RAW'!$C$2:$D$160,2,FALSE)</f>
        <v>20</v>
      </c>
      <c r="E36">
        <v>23</v>
      </c>
      <c r="F36">
        <f>VLOOKUP(Table3[[#This Row],[Roll No.]], 'Probability-RAW2'!$C$2:$D$190, 2, FALSE)</f>
        <v>15</v>
      </c>
      <c r="H36">
        <f>_xlfn.RANK.EQ(Table3[[#This Row],[Total Weighted ABS Score]],Table3[Total Weighted ABS Score],0)</f>
        <v>33</v>
      </c>
      <c r="I36">
        <f>IFERROR( ROUND((Table3[[#This Row],[Quiz-1]]/$M$5)*$L$5 +(Table3[[#This Row],[Mid-Term]]/$M$7)*$L$7+(Table3[[#This Row],[Quiz-2 ]]/$M$6)*$L$6+(Table3[[#This Row],[End Term]]/$M$8)*$L$8,3), 0)</f>
        <v>0.45400000000000001</v>
      </c>
    </row>
    <row r="37" spans="1:17">
      <c r="B37" t="s">
        <v>483</v>
      </c>
      <c r="C37" t="s">
        <v>305</v>
      </c>
      <c r="D37">
        <f>VLOOKUP(C37,'Probability-RAW'!$C$2:$D$160,2,FALSE)</f>
        <v>19.5</v>
      </c>
      <c r="E37">
        <v>27</v>
      </c>
      <c r="F37">
        <f>VLOOKUP(Table3[[#This Row],[Roll No.]], 'Probability-RAW2'!$C$2:$D$190, 2, FALSE)</f>
        <v>11</v>
      </c>
      <c r="H37">
        <f>_xlfn.RANK.EQ(Table3[[#This Row],[Total Weighted ABS Score]],Table3[Total Weighted ABS Score],0)</f>
        <v>33</v>
      </c>
      <c r="I37">
        <f>IFERROR( ROUND((Table3[[#This Row],[Quiz-1]]/$M$5)*$L$5 +(Table3[[#This Row],[Mid-Term]]/$M$7)*$L$7+(Table3[[#This Row],[Quiz-2 ]]/$M$6)*$L$6+(Table3[[#This Row],[End Term]]/$M$8)*$L$8,3), 0)</f>
        <v>0.45400000000000001</v>
      </c>
    </row>
    <row r="38" spans="1:17">
      <c r="A38">
        <v>14</v>
      </c>
      <c r="B38" t="s">
        <v>351</v>
      </c>
      <c r="C38" t="s">
        <v>27</v>
      </c>
      <c r="D38">
        <f>VLOOKUP(C38,'Probability-RAW'!$C$2:$D$160,2,FALSE)</f>
        <v>20</v>
      </c>
      <c r="E38">
        <v>24.5</v>
      </c>
      <c r="F38">
        <f>VLOOKUP(Table3[[#This Row],[Roll No.]], 'Probability-RAW2'!$C$2:$D$190, 2, FALSE)</f>
        <v>13</v>
      </c>
      <c r="H38">
        <f>_xlfn.RANK.EQ(Table3[[#This Row],[Total Weighted ABS Score]],Table3[Total Weighted ABS Score],0)</f>
        <v>35</v>
      </c>
      <c r="I38">
        <f>IFERROR( ROUND((Table3[[#This Row],[Quiz-1]]/$M$5)*$L$5 +(Table3[[#This Row],[Mid-Term]]/$M$7)*$L$7+(Table3[[#This Row],[Quiz-2 ]]/$M$6)*$L$6+(Table3[[#This Row],[End Term]]/$M$8)*$L$8,3), 0)</f>
        <v>0.45200000000000001</v>
      </c>
    </row>
    <row r="39" spans="1:17">
      <c r="A39">
        <v>6</v>
      </c>
      <c r="B39" t="s">
        <v>343</v>
      </c>
      <c r="C39" t="s">
        <v>11</v>
      </c>
      <c r="D39">
        <f>VLOOKUP(C39,'Probability-RAW'!$C$2:$D$160,2,FALSE)</f>
        <v>19.5</v>
      </c>
      <c r="E39">
        <v>24.5</v>
      </c>
      <c r="F39">
        <f>VLOOKUP(Table3[[#This Row],[Roll No.]], 'Probability-RAW2'!$C$2:$D$190, 2, FALSE)</f>
        <v>13</v>
      </c>
      <c r="H39">
        <f>_xlfn.RANK.EQ(Table3[[#This Row],[Total Weighted ABS Score]],Table3[Total Weighted ABS Score],0)</f>
        <v>36</v>
      </c>
      <c r="I39">
        <f>IFERROR( ROUND((Table3[[#This Row],[Quiz-1]]/$M$5)*$L$5 +(Table3[[#This Row],[Mid-Term]]/$M$7)*$L$7+(Table3[[#This Row],[Quiz-2 ]]/$M$6)*$L$6+(Table3[[#This Row],[End Term]]/$M$8)*$L$8,3), 0)</f>
        <v>0.44800000000000001</v>
      </c>
    </row>
    <row r="40" spans="1:17">
      <c r="A40">
        <v>52</v>
      </c>
      <c r="B40" t="s">
        <v>389</v>
      </c>
      <c r="C40" t="s">
        <v>103</v>
      </c>
      <c r="D40">
        <f>VLOOKUP(C40,'Probability-RAW'!$C$2:$D$160,2,FALSE)</f>
        <v>19.5</v>
      </c>
      <c r="E40">
        <v>28</v>
      </c>
      <c r="F40">
        <f>VLOOKUP(Table3[[#This Row],[Roll No.]], 'Probability-RAW2'!$C$2:$D$190, 2, FALSE)</f>
        <v>9</v>
      </c>
      <c r="H40">
        <f>_xlfn.RANK.EQ(Table3[[#This Row],[Total Weighted ABS Score]],Table3[Total Weighted ABS Score],0)</f>
        <v>37</v>
      </c>
      <c r="I40">
        <f>IFERROR( ROUND((Table3[[#This Row],[Quiz-1]]/$M$5)*$L$5 +(Table3[[#This Row],[Mid-Term]]/$M$7)*$L$7+(Table3[[#This Row],[Quiz-2 ]]/$M$6)*$L$6+(Table3[[#This Row],[End Term]]/$M$8)*$L$8,3), 0)</f>
        <v>0.44700000000000001</v>
      </c>
    </row>
    <row r="41" spans="1:17">
      <c r="B41" t="s">
        <v>492</v>
      </c>
      <c r="C41" t="s">
        <v>326</v>
      </c>
      <c r="D41">
        <f>VLOOKUP(C41,'Probability-RAW'!$C$2:$D$160,2,FALSE)</f>
        <v>19.5</v>
      </c>
      <c r="E41">
        <v>25</v>
      </c>
      <c r="F41">
        <f>VLOOKUP(Table3[[#This Row],[Roll No.]], 'Probability-RAW2'!$C$2:$D$190, 2, FALSE)</f>
        <v>12</v>
      </c>
      <c r="H41">
        <f>_xlfn.RANK.EQ(Table3[[#This Row],[Total Weighted ABS Score]],Table3[Total Weighted ABS Score],0)</f>
        <v>38</v>
      </c>
      <c r="I41">
        <f>IFERROR( ROUND((Table3[[#This Row],[Quiz-1]]/$M$5)*$L$5 +(Table3[[#This Row],[Mid-Term]]/$M$7)*$L$7+(Table3[[#This Row],[Quiz-2 ]]/$M$6)*$L$6+(Table3[[#This Row],[End Term]]/$M$8)*$L$8,3), 0)</f>
        <v>0.44500000000000001</v>
      </c>
    </row>
    <row r="42" spans="1:17">
      <c r="A42">
        <v>4</v>
      </c>
      <c r="B42" t="s">
        <v>341</v>
      </c>
      <c r="C42" t="s">
        <v>7</v>
      </c>
      <c r="D42">
        <f>VLOOKUP(C42,'Probability-RAW'!$C$2:$D$160,2,FALSE)</f>
        <v>14</v>
      </c>
      <c r="E42">
        <v>28.5</v>
      </c>
      <c r="F42">
        <f>VLOOKUP(Table3[[#This Row],[Roll No.]], 'Probability-RAW2'!$C$2:$D$190, 2, FALSE)</f>
        <v>13</v>
      </c>
      <c r="H42">
        <f>_xlfn.RANK.EQ(Table3[[#This Row],[Total Weighted ABS Score]],Table3[Total Weighted ABS Score],0)</f>
        <v>39</v>
      </c>
      <c r="I42">
        <f>IFERROR( ROUND((Table3[[#This Row],[Quiz-1]]/$M$5)*$L$5 +(Table3[[#This Row],[Mid-Term]]/$M$7)*$L$7+(Table3[[#This Row],[Quiz-2 ]]/$M$6)*$L$6+(Table3[[#This Row],[End Term]]/$M$8)*$L$8,3), 0)</f>
        <v>0.44</v>
      </c>
    </row>
    <row r="43" spans="1:17">
      <c r="B43" t="s">
        <v>455</v>
      </c>
      <c r="C43" t="s">
        <v>239</v>
      </c>
      <c r="D43">
        <f>VLOOKUP(C43,'Probability-RAW'!$C$2:$D$160,2,FALSE)</f>
        <v>20</v>
      </c>
      <c r="E43">
        <v>23</v>
      </c>
      <c r="F43">
        <f>VLOOKUP(Table3[[#This Row],[Roll No.]], 'Probability-RAW2'!$C$2:$D$190, 2, FALSE)</f>
        <v>13</v>
      </c>
      <c r="H43">
        <f>_xlfn.RANK.EQ(Table3[[#This Row],[Total Weighted ABS Score]],Table3[Total Weighted ABS Score],0)</f>
        <v>40</v>
      </c>
      <c r="I43">
        <f>IFERROR( ROUND((Table3[[#This Row],[Quiz-1]]/$M$5)*$L$5 +(Table3[[#This Row],[Mid-Term]]/$M$7)*$L$7+(Table3[[#This Row],[Quiz-2 ]]/$M$6)*$L$6+(Table3[[#This Row],[End Term]]/$M$8)*$L$8,3), 0)</f>
        <v>0.439</v>
      </c>
    </row>
    <row r="44" spans="1:17">
      <c r="B44" t="s">
        <v>470</v>
      </c>
      <c r="C44" t="s">
        <v>277</v>
      </c>
      <c r="D44">
        <f>VLOOKUP(C44,'Probability-RAW'!$C$2:$D$160,2,FALSE)</f>
        <v>20</v>
      </c>
      <c r="E44">
        <v>24</v>
      </c>
      <c r="F44">
        <f>VLOOKUP(Table3[[#This Row],[Roll No.]], 'Probability-RAW2'!$C$2:$D$190, 2, FALSE)</f>
        <v>11.5</v>
      </c>
      <c r="H44">
        <f>_xlfn.RANK.EQ(Table3[[#This Row],[Total Weighted ABS Score]],Table3[Total Weighted ABS Score],0)</f>
        <v>41</v>
      </c>
      <c r="I44">
        <f>IFERROR( ROUND((Table3[[#This Row],[Quiz-1]]/$M$5)*$L$5 +(Table3[[#This Row],[Mid-Term]]/$M$7)*$L$7+(Table3[[#This Row],[Quiz-2 ]]/$M$6)*$L$6+(Table3[[#This Row],[End Term]]/$M$8)*$L$8,3), 0)</f>
        <v>0.436</v>
      </c>
    </row>
    <row r="45" spans="1:17">
      <c r="B45" t="s">
        <v>487</v>
      </c>
      <c r="C45" t="s">
        <v>315</v>
      </c>
      <c r="D45">
        <f>VLOOKUP(C45,'Probability-RAW'!$C$2:$D$160,2,FALSE)</f>
        <v>18.5</v>
      </c>
      <c r="E45">
        <v>20</v>
      </c>
      <c r="F45">
        <f>VLOOKUP(Table3[[#This Row],[Roll No.]], 'Probability-RAW2'!$C$2:$D$190, 2, FALSE)</f>
        <v>17</v>
      </c>
      <c r="H45">
        <f>_xlfn.RANK.EQ(Table3[[#This Row],[Total Weighted ABS Score]],Table3[Total Weighted ABS Score],0)</f>
        <v>42</v>
      </c>
      <c r="I45">
        <f>IFERROR( ROUND((Table3[[#This Row],[Quiz-1]]/$M$5)*$L$5 +(Table3[[#This Row],[Mid-Term]]/$M$7)*$L$7+(Table3[[#This Row],[Quiz-2 ]]/$M$6)*$L$6+(Table3[[#This Row],[End Term]]/$M$8)*$L$8,3), 0)</f>
        <v>0.433</v>
      </c>
    </row>
    <row r="46" spans="1:17">
      <c r="A46">
        <v>41</v>
      </c>
      <c r="B46" t="s">
        <v>378</v>
      </c>
      <c r="C46" t="s">
        <v>81</v>
      </c>
      <c r="D46">
        <f>VLOOKUP(C46,'Probability-RAW'!$C$2:$D$160,2,FALSE)</f>
        <v>20</v>
      </c>
      <c r="E46">
        <v>25</v>
      </c>
      <c r="F46">
        <f>VLOOKUP(Table3[[#This Row],[Roll No.]], 'Probability-RAW2'!$C$2:$D$190, 2, FALSE)</f>
        <v>10</v>
      </c>
      <c r="H46">
        <f>_xlfn.RANK.EQ(Table3[[#This Row],[Total Weighted ABS Score]],Table3[Total Weighted ABS Score],0)</f>
        <v>42</v>
      </c>
      <c r="I46">
        <f>IFERROR( ROUND((Table3[[#This Row],[Quiz-1]]/$M$5)*$L$5 +(Table3[[#This Row],[Mid-Term]]/$M$7)*$L$7+(Table3[[#This Row],[Quiz-2 ]]/$M$6)*$L$6+(Table3[[#This Row],[End Term]]/$M$8)*$L$8,3), 0)</f>
        <v>0.433</v>
      </c>
    </row>
    <row r="47" spans="1:17">
      <c r="B47" t="s">
        <v>444</v>
      </c>
      <c r="C47" t="s">
        <v>214</v>
      </c>
      <c r="D47">
        <f>VLOOKUP(C47,'Probability-RAW'!$C$2:$D$160,2,FALSE)</f>
        <v>20</v>
      </c>
      <c r="E47">
        <v>19</v>
      </c>
      <c r="F47">
        <f>VLOOKUP(Table3[[#This Row],[Roll No.]], 'Probability-RAW2'!$C$2:$D$190, 2, FALSE)</f>
        <v>16</v>
      </c>
      <c r="H47">
        <f>_xlfn.RANK.EQ(Table3[[#This Row],[Total Weighted ABS Score]],Table3[Total Weighted ABS Score],0)</f>
        <v>44</v>
      </c>
      <c r="I47">
        <f>IFERROR( ROUND((Table3[[#This Row],[Quiz-1]]/$M$5)*$L$5 +(Table3[[#This Row],[Mid-Term]]/$M$7)*$L$7+(Table3[[#This Row],[Quiz-2 ]]/$M$6)*$L$6+(Table3[[#This Row],[End Term]]/$M$8)*$L$8,3), 0)</f>
        <v>0.42799999999999999</v>
      </c>
    </row>
    <row r="48" spans="1:17">
      <c r="A48">
        <v>51</v>
      </c>
      <c r="B48" t="s">
        <v>388</v>
      </c>
      <c r="C48" t="s">
        <v>101</v>
      </c>
      <c r="D48">
        <f>VLOOKUP(C48,'Probability-RAW'!$C$2:$D$160,2,FALSE)</f>
        <v>19.5</v>
      </c>
      <c r="E48">
        <v>21</v>
      </c>
      <c r="F48">
        <f>VLOOKUP(Table3[[#This Row],[Roll No.]], 'Probability-RAW2'!$C$2:$D$190, 2, FALSE)</f>
        <v>14</v>
      </c>
      <c r="H48">
        <f>_xlfn.RANK.EQ(Table3[[#This Row],[Total Weighted ABS Score]],Table3[Total Weighted ABS Score],0)</f>
        <v>45</v>
      </c>
      <c r="I48">
        <f>IFERROR( ROUND((Table3[[#This Row],[Quiz-1]]/$M$5)*$L$5 +(Table3[[#This Row],[Mid-Term]]/$M$7)*$L$7+(Table3[[#This Row],[Quiz-2 ]]/$M$6)*$L$6+(Table3[[#This Row],[End Term]]/$M$8)*$L$8,3), 0)</f>
        <v>0.42599999999999999</v>
      </c>
    </row>
    <row r="49" spans="1:9">
      <c r="B49" t="s">
        <v>450</v>
      </c>
      <c r="C49" t="s">
        <v>229</v>
      </c>
      <c r="D49">
        <f>VLOOKUP(C49,'Probability-RAW'!$C$2:$D$160,2,FALSE)</f>
        <v>19.5</v>
      </c>
      <c r="E49">
        <v>25</v>
      </c>
      <c r="F49">
        <f>VLOOKUP(Table3[[#This Row],[Roll No.]], 'Probability-RAW2'!$C$2:$D$190, 2, FALSE)</f>
        <v>9.5</v>
      </c>
      <c r="H49">
        <f>_xlfn.RANK.EQ(Table3[[#This Row],[Total Weighted ABS Score]],Table3[Total Weighted ABS Score],0)</f>
        <v>45</v>
      </c>
      <c r="I49">
        <f>IFERROR( ROUND((Table3[[#This Row],[Quiz-1]]/$M$5)*$L$5 +(Table3[[#This Row],[Mid-Term]]/$M$7)*$L$7+(Table3[[#This Row],[Quiz-2 ]]/$M$6)*$L$6+(Table3[[#This Row],[End Term]]/$M$8)*$L$8,3), 0)</f>
        <v>0.42599999999999999</v>
      </c>
    </row>
    <row r="50" spans="1:9">
      <c r="B50" t="s">
        <v>499</v>
      </c>
      <c r="C50" t="s">
        <v>307</v>
      </c>
      <c r="D50">
        <f>VLOOKUP(C50,'Probability-RAW'!$C$2:$D$160,2,FALSE)</f>
        <v>14</v>
      </c>
      <c r="E50">
        <v>24</v>
      </c>
      <c r="F50">
        <f>VLOOKUP(Table3[[#This Row],[Roll No.]], 'Probability-RAW2'!$C$2:$D$190, 2, FALSE)</f>
        <v>16</v>
      </c>
      <c r="H50">
        <f>_xlfn.RANK.EQ(Table3[[#This Row],[Total Weighted ABS Score]],Table3[Total Weighted ABS Score],0)</f>
        <v>47</v>
      </c>
      <c r="I50">
        <f>IFERROR( ROUND((Table3[[#This Row],[Quiz-1]]/$M$5)*$L$5 +(Table3[[#This Row],[Mid-Term]]/$M$7)*$L$7+(Table3[[#This Row],[Quiz-2 ]]/$M$6)*$L$6+(Table3[[#This Row],[End Term]]/$M$8)*$L$8,3), 0)</f>
        <v>0.42499999999999999</v>
      </c>
    </row>
    <row r="51" spans="1:9">
      <c r="B51" t="s">
        <v>425</v>
      </c>
      <c r="C51" t="s">
        <v>174</v>
      </c>
      <c r="D51">
        <f>VLOOKUP(C51,'Probability-RAW'!$C$2:$D$160,2,FALSE)</f>
        <v>20</v>
      </c>
      <c r="E51">
        <v>24</v>
      </c>
      <c r="F51">
        <f>VLOOKUP(Table3[[#This Row],[Roll No.]], 'Probability-RAW2'!$C$2:$D$190, 2, FALSE)</f>
        <v>10</v>
      </c>
      <c r="H51">
        <f>_xlfn.RANK.EQ(Table3[[#This Row],[Total Weighted ABS Score]],Table3[Total Weighted ABS Score],0)</f>
        <v>47</v>
      </c>
      <c r="I51">
        <f>IFERROR( ROUND((Table3[[#This Row],[Quiz-1]]/$M$5)*$L$5 +(Table3[[#This Row],[Mid-Term]]/$M$7)*$L$7+(Table3[[#This Row],[Quiz-2 ]]/$M$6)*$L$6+(Table3[[#This Row],[End Term]]/$M$8)*$L$8,3), 0)</f>
        <v>0.42499999999999999</v>
      </c>
    </row>
    <row r="52" spans="1:9">
      <c r="A52">
        <v>11</v>
      </c>
      <c r="B52" t="s">
        <v>348</v>
      </c>
      <c r="C52" t="s">
        <v>21</v>
      </c>
      <c r="D52">
        <f>VLOOKUP(C52,'Probability-RAW'!$C$2:$D$160,2,FALSE)</f>
        <v>20</v>
      </c>
      <c r="E52">
        <v>20</v>
      </c>
      <c r="F52">
        <f>VLOOKUP(Table3[[#This Row],[Roll No.]], 'Probability-RAW2'!$C$2:$D$190, 2, FALSE)</f>
        <v>14</v>
      </c>
      <c r="H52">
        <f>_xlfn.RANK.EQ(Table3[[#This Row],[Total Weighted ABS Score]],Table3[Total Weighted ABS Score],0)</f>
        <v>49</v>
      </c>
      <c r="I52">
        <f>IFERROR( ROUND((Table3[[#This Row],[Quiz-1]]/$M$5)*$L$5 +(Table3[[#This Row],[Mid-Term]]/$M$7)*$L$7+(Table3[[#This Row],[Quiz-2 ]]/$M$6)*$L$6+(Table3[[#This Row],[End Term]]/$M$8)*$L$8,3), 0)</f>
        <v>0.42199999999999999</v>
      </c>
    </row>
    <row r="53" spans="1:9">
      <c r="A53">
        <v>20</v>
      </c>
      <c r="B53" t="s">
        <v>357</v>
      </c>
      <c r="C53" t="s">
        <v>39</v>
      </c>
      <c r="D53">
        <f>VLOOKUP(C53,'Probability-RAW'!$C$2:$D$160,2,FALSE)</f>
        <v>19</v>
      </c>
      <c r="E53">
        <v>24</v>
      </c>
      <c r="F53">
        <f>VLOOKUP(Table3[[#This Row],[Roll No.]], 'Probability-RAW2'!$C$2:$D$190, 2, FALSE)</f>
        <v>10.5</v>
      </c>
      <c r="H53">
        <f>_xlfn.RANK.EQ(Table3[[#This Row],[Total Weighted ABS Score]],Table3[Total Weighted ABS Score],0)</f>
        <v>50</v>
      </c>
      <c r="I53">
        <f>IFERROR( ROUND((Table3[[#This Row],[Quiz-1]]/$M$5)*$L$5 +(Table3[[#This Row],[Mid-Term]]/$M$7)*$L$7+(Table3[[#This Row],[Quiz-2 ]]/$M$6)*$L$6+(Table3[[#This Row],[End Term]]/$M$8)*$L$8,3), 0)</f>
        <v>0.42099999999999999</v>
      </c>
    </row>
    <row r="54" spans="1:9">
      <c r="A54">
        <v>71</v>
      </c>
      <c r="B54" t="s">
        <v>410</v>
      </c>
      <c r="C54" t="s">
        <v>141</v>
      </c>
      <c r="D54">
        <f>VLOOKUP(C54,'Probability-RAW'!$C$2:$D$160,2,FALSE)</f>
        <v>19.5</v>
      </c>
      <c r="E54">
        <v>25</v>
      </c>
      <c r="F54">
        <f>VLOOKUP(Table3[[#This Row],[Roll No.]], 'Probability-RAW2'!$C$2:$D$190, 2, FALSE)</f>
        <v>8.5</v>
      </c>
      <c r="H54">
        <f>_xlfn.RANK.EQ(Table3[[#This Row],[Total Weighted ABS Score]],Table3[Total Weighted ABS Score],0)</f>
        <v>51</v>
      </c>
      <c r="I54">
        <f>IFERROR( ROUND((Table3[[#This Row],[Quiz-1]]/$M$5)*$L$5 +(Table3[[#This Row],[Mid-Term]]/$M$7)*$L$7+(Table3[[#This Row],[Quiz-2 ]]/$M$6)*$L$6+(Table3[[#This Row],[End Term]]/$M$8)*$L$8,3), 0)</f>
        <v>0.41799999999999998</v>
      </c>
    </row>
    <row r="55" spans="1:9">
      <c r="B55" t="s">
        <v>502</v>
      </c>
      <c r="C55" t="s">
        <v>190</v>
      </c>
      <c r="D55">
        <f>VLOOKUP(C55,'Probability-RAW'!$C$2:$D$160,2,FALSE)</f>
        <v>8</v>
      </c>
      <c r="E55">
        <v>32</v>
      </c>
      <c r="F55">
        <f>VLOOKUP(Table3[[#This Row],[Roll No.]], 'Probability-RAW2'!$C$2:$D$190, 2, FALSE)</f>
        <v>12</v>
      </c>
      <c r="H55">
        <f>_xlfn.RANK.EQ(Table3[[#This Row],[Total Weighted ABS Score]],Table3[Total Weighted ABS Score],0)</f>
        <v>52</v>
      </c>
      <c r="I55">
        <f>IFERROR( ROUND((Table3[[#This Row],[Quiz-1]]/$M$5)*$L$5 +(Table3[[#This Row],[Mid-Term]]/$M$7)*$L$7+(Table3[[#This Row],[Quiz-2 ]]/$M$6)*$L$6+(Table3[[#This Row],[End Term]]/$M$8)*$L$8,3), 0)</f>
        <v>0.41699999999999998</v>
      </c>
    </row>
    <row r="56" spans="1:9">
      <c r="A56">
        <v>37</v>
      </c>
      <c r="B56" t="s">
        <v>374</v>
      </c>
      <c r="C56" t="s">
        <v>73</v>
      </c>
      <c r="D56">
        <f>VLOOKUP(C56,'Probability-RAW'!$C$2:$D$160,2,FALSE)</f>
        <v>19.5</v>
      </c>
      <c r="E56">
        <v>22</v>
      </c>
      <c r="F56">
        <f>VLOOKUP(Table3[[#This Row],[Roll No.]], 'Probability-RAW2'!$C$2:$D$190, 2, FALSE)</f>
        <v>11.5</v>
      </c>
      <c r="H56">
        <f>_xlfn.RANK.EQ(Table3[[#This Row],[Total Weighted ABS Score]],Table3[Total Weighted ABS Score],0)</f>
        <v>53</v>
      </c>
      <c r="I56">
        <f>IFERROR( ROUND((Table3[[#This Row],[Quiz-1]]/$M$5)*$L$5 +(Table3[[#This Row],[Mid-Term]]/$M$7)*$L$7+(Table3[[#This Row],[Quiz-2 ]]/$M$6)*$L$6+(Table3[[#This Row],[End Term]]/$M$8)*$L$8,3), 0)</f>
        <v>0.41599999999999998</v>
      </c>
    </row>
    <row r="57" spans="1:9">
      <c r="B57" t="s">
        <v>438</v>
      </c>
      <c r="C57" t="s">
        <v>202</v>
      </c>
      <c r="D57">
        <f>VLOOKUP(C57,'Probability-RAW'!$C$2:$D$160,2,FALSE)</f>
        <v>19.5</v>
      </c>
      <c r="E57">
        <v>21</v>
      </c>
      <c r="F57">
        <f>VLOOKUP(Table3[[#This Row],[Roll No.]], 'Probability-RAW2'!$C$2:$D$190, 2, FALSE)</f>
        <v>12.5</v>
      </c>
      <c r="H57">
        <f>_xlfn.RANK.EQ(Table3[[#This Row],[Total Weighted ABS Score]],Table3[Total Weighted ABS Score],0)</f>
        <v>54</v>
      </c>
      <c r="I57">
        <f>IFERROR( ROUND((Table3[[#This Row],[Quiz-1]]/$M$5)*$L$5 +(Table3[[#This Row],[Mid-Term]]/$M$7)*$L$7+(Table3[[#This Row],[Quiz-2 ]]/$M$6)*$L$6+(Table3[[#This Row],[End Term]]/$M$8)*$L$8,3), 0)</f>
        <v>0.41499999999999998</v>
      </c>
    </row>
    <row r="58" spans="1:9">
      <c r="A58">
        <v>38</v>
      </c>
      <c r="B58" t="s">
        <v>375</v>
      </c>
      <c r="C58" t="s">
        <v>75</v>
      </c>
      <c r="D58">
        <f>VLOOKUP(C58,'Probability-RAW'!$C$2:$D$160,2,FALSE)</f>
        <v>14</v>
      </c>
      <c r="E58">
        <v>25</v>
      </c>
      <c r="F58">
        <f>VLOOKUP(Table3[[#This Row],[Roll No.]], 'Probability-RAW2'!$C$2:$D$190, 2, FALSE)</f>
        <v>13</v>
      </c>
      <c r="H58">
        <f>_xlfn.RANK.EQ(Table3[[#This Row],[Total Weighted ABS Score]],Table3[Total Weighted ABS Score],0)</f>
        <v>55</v>
      </c>
      <c r="I58">
        <f>IFERROR( ROUND((Table3[[#This Row],[Quiz-1]]/$M$5)*$L$5 +(Table3[[#This Row],[Mid-Term]]/$M$7)*$L$7+(Table3[[#This Row],[Quiz-2 ]]/$M$6)*$L$6+(Table3[[#This Row],[End Term]]/$M$8)*$L$8,3), 0)</f>
        <v>0.41099999999999998</v>
      </c>
    </row>
    <row r="59" spans="1:9">
      <c r="A59">
        <v>74</v>
      </c>
      <c r="B59" t="s">
        <v>413</v>
      </c>
      <c r="C59" t="s">
        <v>147</v>
      </c>
      <c r="D59">
        <f>VLOOKUP(C59,'Probability-RAW'!$C$2:$D$160,2,FALSE)</f>
        <v>12</v>
      </c>
      <c r="E59">
        <v>30</v>
      </c>
      <c r="F59">
        <f>VLOOKUP(Table3[[#This Row],[Roll No.]], 'Probability-RAW2'!$C$2:$D$190, 2, FALSE)</f>
        <v>9.5</v>
      </c>
      <c r="H59">
        <f>_xlfn.RANK.EQ(Table3[[#This Row],[Total Weighted ABS Score]],Table3[Total Weighted ABS Score],0)</f>
        <v>55</v>
      </c>
      <c r="I59">
        <f>IFERROR( ROUND((Table3[[#This Row],[Quiz-1]]/$M$5)*$L$5 +(Table3[[#This Row],[Mid-Term]]/$M$7)*$L$7+(Table3[[#This Row],[Quiz-2 ]]/$M$6)*$L$6+(Table3[[#This Row],[End Term]]/$M$8)*$L$8,3), 0)</f>
        <v>0.41099999999999998</v>
      </c>
    </row>
    <row r="60" spans="1:9">
      <c r="A60">
        <v>66</v>
      </c>
      <c r="B60" t="s">
        <v>405</v>
      </c>
      <c r="C60" t="s">
        <v>131</v>
      </c>
      <c r="D60">
        <f>VLOOKUP(C60,'Probability-RAW'!$C$2:$D$160,2,FALSE)</f>
        <v>18</v>
      </c>
      <c r="E60">
        <v>22</v>
      </c>
      <c r="F60">
        <f>VLOOKUP(Table3[[#This Row],[Roll No.]], 'Probability-RAW2'!$C$2:$D$190, 2, FALSE)</f>
        <v>12</v>
      </c>
      <c r="H60">
        <f>_xlfn.RANK.EQ(Table3[[#This Row],[Total Weighted ABS Score]],Table3[Total Weighted ABS Score],0)</f>
        <v>57</v>
      </c>
      <c r="I60">
        <f>IFERROR( ROUND((Table3[[#This Row],[Quiz-1]]/$M$5)*$L$5 +(Table3[[#This Row],[Mid-Term]]/$M$7)*$L$7+(Table3[[#This Row],[Quiz-2 ]]/$M$6)*$L$6+(Table3[[#This Row],[End Term]]/$M$8)*$L$8,3), 0)</f>
        <v>0.40799999999999997</v>
      </c>
    </row>
    <row r="61" spans="1:9">
      <c r="B61" t="s">
        <v>462</v>
      </c>
      <c r="C61" t="s">
        <v>255</v>
      </c>
      <c r="D61">
        <f>VLOOKUP(C61,'Probability-RAW'!$C$2:$D$160,2,FALSE)</f>
        <v>19</v>
      </c>
      <c r="E61">
        <v>17</v>
      </c>
      <c r="F61">
        <f>VLOOKUP(Table3[[#This Row],[Roll No.]], 'Probability-RAW2'!$C$2:$D$190, 2, FALSE)</f>
        <v>16</v>
      </c>
      <c r="H61">
        <f>_xlfn.RANK.EQ(Table3[[#This Row],[Total Weighted ABS Score]],Table3[Total Weighted ABS Score],0)</f>
        <v>58</v>
      </c>
      <c r="I61">
        <f>IFERROR( ROUND((Table3[[#This Row],[Quiz-1]]/$M$5)*$L$5 +(Table3[[#This Row],[Mid-Term]]/$M$7)*$L$7+(Table3[[#This Row],[Quiz-2 ]]/$M$6)*$L$6+(Table3[[#This Row],[End Term]]/$M$8)*$L$8,3), 0)</f>
        <v>0.40400000000000003</v>
      </c>
    </row>
    <row r="62" spans="1:9">
      <c r="A62">
        <v>30</v>
      </c>
      <c r="B62" t="s">
        <v>367</v>
      </c>
      <c r="C62" t="s">
        <v>59</v>
      </c>
      <c r="D62">
        <f>VLOOKUP(C62,'Probability-RAW'!$C$2:$D$160,2,FALSE)</f>
        <v>20</v>
      </c>
      <c r="E62">
        <v>29</v>
      </c>
      <c r="F62">
        <f>VLOOKUP(Table3[[#This Row],[Roll No.]], 'Probability-RAW2'!$C$2:$D$190, 2, FALSE)</f>
        <v>1.5</v>
      </c>
      <c r="H62">
        <f>_xlfn.RANK.EQ(Table3[[#This Row],[Total Weighted ABS Score]],Table3[Total Weighted ABS Score],0)</f>
        <v>59</v>
      </c>
      <c r="I62">
        <f>IFERROR( ROUND((Table3[[#This Row],[Quiz-1]]/$M$5)*$L$5 +(Table3[[#This Row],[Mid-Term]]/$M$7)*$L$7+(Table3[[#This Row],[Quiz-2 ]]/$M$6)*$L$6+(Table3[[#This Row],[End Term]]/$M$8)*$L$8,3), 0)</f>
        <v>0.40300000000000002</v>
      </c>
    </row>
    <row r="63" spans="1:9">
      <c r="B63" t="s">
        <v>449</v>
      </c>
      <c r="C63" t="s">
        <v>227</v>
      </c>
      <c r="D63">
        <f>VLOOKUP(C63,'Probability-RAW'!$C$2:$D$160,2,FALSE)</f>
        <v>19.5</v>
      </c>
      <c r="E63">
        <v>28</v>
      </c>
      <c r="F63">
        <f>VLOOKUP(Table3[[#This Row],[Roll No.]], 'Probability-RAW2'!$C$2:$D$190, 2, FALSE)</f>
        <v>3</v>
      </c>
      <c r="H63">
        <f>_xlfn.RANK.EQ(Table3[[#This Row],[Total Weighted ABS Score]],Table3[Total Weighted ABS Score],0)</f>
        <v>60</v>
      </c>
      <c r="I63">
        <f>IFERROR( ROUND((Table3[[#This Row],[Quiz-1]]/$M$5)*$L$5 +(Table3[[#This Row],[Mid-Term]]/$M$7)*$L$7+(Table3[[#This Row],[Quiz-2 ]]/$M$6)*$L$6+(Table3[[#This Row],[End Term]]/$M$8)*$L$8,3), 0)</f>
        <v>0.40200000000000002</v>
      </c>
    </row>
    <row r="64" spans="1:9">
      <c r="A64">
        <v>58</v>
      </c>
      <c r="B64" t="s">
        <v>395</v>
      </c>
      <c r="C64" t="s">
        <v>115</v>
      </c>
      <c r="D64">
        <f>VLOOKUP(C64,'Probability-RAW'!$C$2:$D$160,2,FALSE)</f>
        <v>19.5</v>
      </c>
      <c r="E64">
        <v>18</v>
      </c>
      <c r="F64">
        <f>VLOOKUP(Table3[[#This Row],[Roll No.]], 'Probability-RAW2'!$C$2:$D$190, 2, FALSE)</f>
        <v>14</v>
      </c>
      <c r="H64">
        <f>_xlfn.RANK.EQ(Table3[[#This Row],[Total Weighted ABS Score]],Table3[Total Weighted ABS Score],0)</f>
        <v>61</v>
      </c>
      <c r="I64">
        <f>IFERROR( ROUND((Table3[[#This Row],[Quiz-1]]/$M$5)*$L$5 +(Table3[[#This Row],[Mid-Term]]/$M$7)*$L$7+(Table3[[#This Row],[Quiz-2 ]]/$M$6)*$L$6+(Table3[[#This Row],[End Term]]/$M$8)*$L$8,3), 0)</f>
        <v>0.40100000000000002</v>
      </c>
    </row>
    <row r="65" spans="1:9">
      <c r="A65">
        <v>43</v>
      </c>
      <c r="B65" t="s">
        <v>380</v>
      </c>
      <c r="C65" t="s">
        <v>85</v>
      </c>
      <c r="D65">
        <f>VLOOKUP(C65,'Probability-RAW'!$C$2:$D$160,2,FALSE)</f>
        <v>19.5</v>
      </c>
      <c r="E65">
        <v>22</v>
      </c>
      <c r="F65">
        <f>VLOOKUP(Table3[[#This Row],[Roll No.]], 'Probability-RAW2'!$C$2:$D$190, 2, FALSE)</f>
        <v>9.5</v>
      </c>
      <c r="H65">
        <f>_xlfn.RANK.EQ(Table3[[#This Row],[Total Weighted ABS Score]],Table3[Total Weighted ABS Score],0)</f>
        <v>61</v>
      </c>
      <c r="I65">
        <f>IFERROR( ROUND((Table3[[#This Row],[Quiz-1]]/$M$5)*$L$5 +(Table3[[#This Row],[Mid-Term]]/$M$7)*$L$7+(Table3[[#This Row],[Quiz-2 ]]/$M$6)*$L$6+(Table3[[#This Row],[End Term]]/$M$8)*$L$8,3), 0)</f>
        <v>0.40100000000000002</v>
      </c>
    </row>
    <row r="66" spans="1:9">
      <c r="B66" t="s">
        <v>433</v>
      </c>
      <c r="C66" t="s">
        <v>192</v>
      </c>
      <c r="D66">
        <f>VLOOKUP(C66,'Probability-RAW'!$C$2:$D$160,2,FALSE)</f>
        <v>19.5</v>
      </c>
      <c r="E66">
        <v>20</v>
      </c>
      <c r="F66">
        <f>VLOOKUP(Table3[[#This Row],[Roll No.]], 'Probability-RAW2'!$C$2:$D$190, 2, FALSE)</f>
        <v>11.5</v>
      </c>
      <c r="H66">
        <f>_xlfn.RANK.EQ(Table3[[#This Row],[Total Weighted ABS Score]],Table3[Total Weighted ABS Score],0)</f>
        <v>63</v>
      </c>
      <c r="I66">
        <f>IFERROR( ROUND((Table3[[#This Row],[Quiz-1]]/$M$5)*$L$5 +(Table3[[#This Row],[Mid-Term]]/$M$7)*$L$7+(Table3[[#This Row],[Quiz-2 ]]/$M$6)*$L$6+(Table3[[#This Row],[End Term]]/$M$8)*$L$8,3), 0)</f>
        <v>0.39900000000000002</v>
      </c>
    </row>
    <row r="67" spans="1:9">
      <c r="A67">
        <v>22</v>
      </c>
      <c r="B67" t="s">
        <v>359</v>
      </c>
      <c r="C67" t="s">
        <v>43</v>
      </c>
      <c r="D67">
        <f>VLOOKUP(C67,'Probability-RAW'!$C$2:$D$160,2,FALSE)</f>
        <v>20</v>
      </c>
      <c r="E67">
        <v>21</v>
      </c>
      <c r="F67">
        <f>VLOOKUP(Table3[[#This Row],[Roll No.]], 'Probability-RAW2'!$C$2:$D$190, 2, FALSE)</f>
        <v>9.5</v>
      </c>
      <c r="H67">
        <f>_xlfn.RANK.EQ(Table3[[#This Row],[Total Weighted ABS Score]],Table3[Total Weighted ABS Score],0)</f>
        <v>64</v>
      </c>
      <c r="I67">
        <f>IFERROR( ROUND((Table3[[#This Row],[Quiz-1]]/$M$5)*$L$5 +(Table3[[#This Row],[Mid-Term]]/$M$7)*$L$7+(Table3[[#This Row],[Quiz-2 ]]/$M$6)*$L$6+(Table3[[#This Row],[End Term]]/$M$8)*$L$8,3), 0)</f>
        <v>0.39600000000000002</v>
      </c>
    </row>
    <row r="68" spans="1:9">
      <c r="B68" t="s">
        <v>489</v>
      </c>
      <c r="C68" t="s">
        <v>320</v>
      </c>
      <c r="D68">
        <f>VLOOKUP(C68,'Probability-RAW'!$C$2:$D$160,2,FALSE)</f>
        <v>13.5</v>
      </c>
      <c r="E68">
        <v>30</v>
      </c>
      <c r="F68">
        <f>VLOOKUP(Table3[[#This Row],[Roll No.]], 'Probability-RAW2'!$C$2:$D$190, 2, FALSE)</f>
        <v>6</v>
      </c>
      <c r="H68">
        <f>_xlfn.RANK.EQ(Table3[[#This Row],[Total Weighted ABS Score]],Table3[Total Weighted ABS Score],0)</f>
        <v>64</v>
      </c>
      <c r="I68">
        <f>IFERROR( ROUND((Table3[[#This Row],[Quiz-1]]/$M$5)*$L$5 +(Table3[[#This Row],[Mid-Term]]/$M$7)*$L$7+(Table3[[#This Row],[Quiz-2 ]]/$M$6)*$L$6+(Table3[[#This Row],[End Term]]/$M$8)*$L$8,3), 0)</f>
        <v>0.39600000000000002</v>
      </c>
    </row>
    <row r="69" spans="1:9">
      <c r="B69" t="s">
        <v>503</v>
      </c>
      <c r="C69" t="s">
        <v>198</v>
      </c>
      <c r="D69">
        <f>VLOOKUP(C69,'Probability-RAW'!$C$2:$D$160,2,FALSE)</f>
        <v>19.5</v>
      </c>
      <c r="E69">
        <v>17</v>
      </c>
      <c r="F69">
        <f>VLOOKUP(Table3[[#This Row],[Roll No.]], 'Probability-RAW2'!$C$2:$D$190, 2, FALSE)</f>
        <v>14</v>
      </c>
      <c r="H69">
        <f>_xlfn.RANK.EQ(Table3[[#This Row],[Total Weighted ABS Score]],Table3[Total Weighted ABS Score],0)</f>
        <v>66</v>
      </c>
      <c r="I69">
        <f>IFERROR( ROUND((Table3[[#This Row],[Quiz-1]]/$M$5)*$L$5 +(Table3[[#This Row],[Mid-Term]]/$M$7)*$L$7+(Table3[[#This Row],[Quiz-2 ]]/$M$6)*$L$6+(Table3[[#This Row],[End Term]]/$M$8)*$L$8,3), 0)</f>
        <v>0.39300000000000002</v>
      </c>
    </row>
    <row r="70" spans="1:9">
      <c r="A70">
        <v>44</v>
      </c>
      <c r="B70" t="s">
        <v>381</v>
      </c>
      <c r="C70" t="s">
        <v>87</v>
      </c>
      <c r="D70">
        <f>VLOOKUP(C70,'Probability-RAW'!$C$2:$D$160,2,FALSE)</f>
        <v>13.5</v>
      </c>
      <c r="E70">
        <v>30.5</v>
      </c>
      <c r="F70">
        <f>VLOOKUP(Table3[[#This Row],[Roll No.]], 'Probability-RAW2'!$C$2:$D$190, 2, FALSE)</f>
        <v>5</v>
      </c>
      <c r="H70">
        <f>_xlfn.RANK.EQ(Table3[[#This Row],[Total Weighted ABS Score]],Table3[Total Weighted ABS Score],0)</f>
        <v>66</v>
      </c>
      <c r="I70">
        <f>IFERROR( ROUND((Table3[[#This Row],[Quiz-1]]/$M$5)*$L$5 +(Table3[[#This Row],[Mid-Term]]/$M$7)*$L$7+(Table3[[#This Row],[Quiz-2 ]]/$M$6)*$L$6+(Table3[[#This Row],[End Term]]/$M$8)*$L$8,3), 0)</f>
        <v>0.39300000000000002</v>
      </c>
    </row>
    <row r="71" spans="1:9">
      <c r="B71" t="s">
        <v>494</v>
      </c>
      <c r="C71" t="s">
        <v>259</v>
      </c>
      <c r="D71">
        <f>VLOOKUP(C71,'Probability-RAW'!$C$2:$D$160,2,FALSE)</f>
        <v>19.5</v>
      </c>
      <c r="E71">
        <v>19</v>
      </c>
      <c r="F71">
        <f>VLOOKUP(Table3[[#This Row],[Roll No.]], 'Probability-RAW2'!$C$2:$D$190, 2, FALSE)</f>
        <v>11.5</v>
      </c>
      <c r="H71">
        <f>_xlfn.RANK.EQ(Table3[[#This Row],[Total Weighted ABS Score]],Table3[Total Weighted ABS Score],0)</f>
        <v>68</v>
      </c>
      <c r="I71">
        <f>IFERROR( ROUND((Table3[[#This Row],[Quiz-1]]/$M$5)*$L$5 +(Table3[[#This Row],[Mid-Term]]/$M$7)*$L$7+(Table3[[#This Row],[Quiz-2 ]]/$M$6)*$L$6+(Table3[[#This Row],[End Term]]/$M$8)*$L$8,3), 0)</f>
        <v>0.39100000000000001</v>
      </c>
    </row>
    <row r="72" spans="1:9">
      <c r="A72">
        <v>28</v>
      </c>
      <c r="B72" t="s">
        <v>365</v>
      </c>
      <c r="C72" t="s">
        <v>55</v>
      </c>
      <c r="D72">
        <f>VLOOKUP(C72,'Probability-RAW'!$C$2:$D$160,2,FALSE)</f>
        <v>17</v>
      </c>
      <c r="E72">
        <v>26</v>
      </c>
      <c r="F72">
        <f>VLOOKUP(Table3[[#This Row],[Roll No.]], 'Probability-RAW2'!$C$2:$D$190, 2, FALSE)</f>
        <v>6</v>
      </c>
      <c r="H72">
        <f>_xlfn.RANK.EQ(Table3[[#This Row],[Total Weighted ABS Score]],Table3[Total Weighted ABS Score],0)</f>
        <v>69</v>
      </c>
      <c r="I72">
        <f>IFERROR( ROUND((Table3[[#This Row],[Quiz-1]]/$M$5)*$L$5 +(Table3[[#This Row],[Mid-Term]]/$M$7)*$L$7+(Table3[[#This Row],[Quiz-2 ]]/$M$6)*$L$6+(Table3[[#This Row],[End Term]]/$M$8)*$L$8,3), 0)</f>
        <v>0.38900000000000001</v>
      </c>
    </row>
    <row r="73" spans="1:9">
      <c r="B73" t="s">
        <v>428</v>
      </c>
      <c r="C73" t="s">
        <v>182</v>
      </c>
      <c r="D73">
        <f>VLOOKUP(C73,'Probability-RAW'!$C$2:$D$160,2,FALSE)</f>
        <v>14</v>
      </c>
      <c r="E73">
        <v>23</v>
      </c>
      <c r="F73">
        <f>VLOOKUP(Table3[[#This Row],[Roll No.]], 'Probability-RAW2'!$C$2:$D$190, 2, FALSE)</f>
        <v>12</v>
      </c>
      <c r="H73">
        <f>_xlfn.RANK.EQ(Table3[[#This Row],[Total Weighted ABS Score]],Table3[Total Weighted ABS Score],0)</f>
        <v>70</v>
      </c>
      <c r="I73">
        <f>IFERROR( ROUND((Table3[[#This Row],[Quiz-1]]/$M$5)*$L$5 +(Table3[[#This Row],[Mid-Term]]/$M$7)*$L$7+(Table3[[#This Row],[Quiz-2 ]]/$M$6)*$L$6+(Table3[[#This Row],[End Term]]/$M$8)*$L$8,3), 0)</f>
        <v>0.38700000000000001</v>
      </c>
    </row>
    <row r="74" spans="1:9">
      <c r="A74">
        <v>47</v>
      </c>
      <c r="B74" t="s">
        <v>384</v>
      </c>
      <c r="C74" t="s">
        <v>93</v>
      </c>
      <c r="D74">
        <f>VLOOKUP(C74,'Probability-RAW'!$C$2:$D$160,2,FALSE)</f>
        <v>19.5</v>
      </c>
      <c r="E74">
        <v>22</v>
      </c>
      <c r="F74">
        <f>VLOOKUP(Table3[[#This Row],[Roll No.]], 'Probability-RAW2'!$C$2:$D$190, 2, FALSE)</f>
        <v>7.5</v>
      </c>
      <c r="H74">
        <f>_xlfn.RANK.EQ(Table3[[#This Row],[Total Weighted ABS Score]],Table3[Total Weighted ABS Score],0)</f>
        <v>71</v>
      </c>
      <c r="I74">
        <f>IFERROR( ROUND((Table3[[#This Row],[Quiz-1]]/$M$5)*$L$5 +(Table3[[#This Row],[Mid-Term]]/$M$7)*$L$7+(Table3[[#This Row],[Quiz-2 ]]/$M$6)*$L$6+(Table3[[#This Row],[End Term]]/$M$8)*$L$8,3), 0)</f>
        <v>0.38600000000000001</v>
      </c>
    </row>
    <row r="75" spans="1:9">
      <c r="A75">
        <v>23</v>
      </c>
      <c r="B75" t="s">
        <v>360</v>
      </c>
      <c r="C75" t="s">
        <v>45</v>
      </c>
      <c r="D75">
        <f>VLOOKUP(C75,'Probability-RAW'!$C$2:$D$160,2,FALSE)</f>
        <v>14</v>
      </c>
      <c r="E75">
        <v>25</v>
      </c>
      <c r="F75">
        <f>VLOOKUP(Table3[[#This Row],[Roll No.]], 'Probability-RAW2'!$C$2:$D$190, 2, FALSE)</f>
        <v>9.5</v>
      </c>
      <c r="H75">
        <f>_xlfn.RANK.EQ(Table3[[#This Row],[Total Weighted ABS Score]],Table3[Total Weighted ABS Score],0)</f>
        <v>72</v>
      </c>
      <c r="I75">
        <f>IFERROR( ROUND((Table3[[#This Row],[Quiz-1]]/$M$5)*$L$5 +(Table3[[#This Row],[Mid-Term]]/$M$7)*$L$7+(Table3[[#This Row],[Quiz-2 ]]/$M$6)*$L$6+(Table3[[#This Row],[End Term]]/$M$8)*$L$8,3), 0)</f>
        <v>0.38500000000000001</v>
      </c>
    </row>
    <row r="76" spans="1:9">
      <c r="A76">
        <v>17</v>
      </c>
      <c r="B76" t="s">
        <v>354</v>
      </c>
      <c r="C76" t="s">
        <v>33</v>
      </c>
      <c r="D76">
        <f>VLOOKUP(C76,'Probability-RAW'!$C$2:$D$160,2,FALSE)</f>
        <v>18.5</v>
      </c>
      <c r="E76">
        <v>19</v>
      </c>
      <c r="F76">
        <f>VLOOKUP(Table3[[#This Row],[Roll No.]], 'Probability-RAW2'!$C$2:$D$190, 2, FALSE)</f>
        <v>11.5</v>
      </c>
      <c r="H76">
        <f>_xlfn.RANK.EQ(Table3[[#This Row],[Total Weighted ABS Score]],Table3[Total Weighted ABS Score],0)</f>
        <v>73</v>
      </c>
      <c r="I76">
        <f>IFERROR( ROUND((Table3[[#This Row],[Quiz-1]]/$M$5)*$L$5 +(Table3[[#This Row],[Mid-Term]]/$M$7)*$L$7+(Table3[[#This Row],[Quiz-2 ]]/$M$6)*$L$6+(Table3[[#This Row],[End Term]]/$M$8)*$L$8,3), 0)</f>
        <v>0.38300000000000001</v>
      </c>
    </row>
    <row r="77" spans="1:9">
      <c r="B77" t="s">
        <v>451</v>
      </c>
      <c r="C77" t="s">
        <v>231</v>
      </c>
      <c r="D77">
        <f>VLOOKUP(C77,'Probability-RAW'!$C$2:$D$160,2,FALSE)</f>
        <v>16.5</v>
      </c>
      <c r="E77">
        <v>26</v>
      </c>
      <c r="F77">
        <f>VLOOKUP(Table3[[#This Row],[Roll No.]], 'Probability-RAW2'!$C$2:$D$190, 2, FALSE)</f>
        <v>5.5</v>
      </c>
      <c r="H77">
        <f>_xlfn.RANK.EQ(Table3[[#This Row],[Total Weighted ABS Score]],Table3[Total Weighted ABS Score],0)</f>
        <v>74</v>
      </c>
      <c r="I77">
        <f>IFERROR( ROUND((Table3[[#This Row],[Quiz-1]]/$M$5)*$L$5 +(Table3[[#This Row],[Mid-Term]]/$M$7)*$L$7+(Table3[[#This Row],[Quiz-2 ]]/$M$6)*$L$6+(Table3[[#This Row],[End Term]]/$M$8)*$L$8,3), 0)</f>
        <v>0.38200000000000001</v>
      </c>
    </row>
    <row r="78" spans="1:9">
      <c r="B78" t="s">
        <v>511</v>
      </c>
      <c r="C78" t="s">
        <v>301</v>
      </c>
      <c r="D78">
        <f>VLOOKUP(C78,'Probability-RAW'!$C$2:$D$160,2,FALSE)</f>
        <v>20</v>
      </c>
      <c r="E78">
        <v>18</v>
      </c>
      <c r="F78">
        <f>VLOOKUP(Table3[[#This Row],[Roll No.]], 'Probability-RAW2'!$C$2:$D$190, 2, FALSE)</f>
        <v>10.5</v>
      </c>
      <c r="H78">
        <f>_xlfn.RANK.EQ(Table3[[#This Row],[Total Weighted ABS Score]],Table3[Total Weighted ABS Score],0)</f>
        <v>75</v>
      </c>
      <c r="I78">
        <f>IFERROR( ROUND((Table3[[#This Row],[Quiz-1]]/$M$5)*$L$5 +(Table3[[#This Row],[Mid-Term]]/$M$7)*$L$7+(Table3[[#This Row],[Quiz-2 ]]/$M$6)*$L$6+(Table3[[#This Row],[End Term]]/$M$8)*$L$8,3), 0)</f>
        <v>0.379</v>
      </c>
    </row>
    <row r="79" spans="1:9">
      <c r="B79" t="s">
        <v>506</v>
      </c>
      <c r="C79" t="s">
        <v>212</v>
      </c>
      <c r="D79">
        <f>VLOOKUP(C79,'Probability-RAW'!$C$2:$D$160,2,FALSE)</f>
        <v>15.5</v>
      </c>
      <c r="E79">
        <v>24</v>
      </c>
      <c r="F79">
        <f>VLOOKUP(Table3[[#This Row],[Roll No.]], 'Probability-RAW2'!$C$2:$D$190, 2, FALSE)</f>
        <v>8</v>
      </c>
      <c r="H79">
        <f>_xlfn.RANK.EQ(Table3[[#This Row],[Total Weighted ABS Score]],Table3[Total Weighted ABS Score],0)</f>
        <v>76</v>
      </c>
      <c r="I79">
        <f>IFERROR( ROUND((Table3[[#This Row],[Quiz-1]]/$M$5)*$L$5 +(Table3[[#This Row],[Mid-Term]]/$M$7)*$L$7+(Table3[[#This Row],[Quiz-2 ]]/$M$6)*$L$6+(Table3[[#This Row],[End Term]]/$M$8)*$L$8,3), 0)</f>
        <v>0.376</v>
      </c>
    </row>
    <row r="80" spans="1:9">
      <c r="A80">
        <v>64</v>
      </c>
      <c r="B80" t="s">
        <v>316</v>
      </c>
      <c r="C80" t="s">
        <v>127</v>
      </c>
      <c r="D80">
        <f>VLOOKUP(C80,'Probability-RAW'!$C$2:$D$160,2,FALSE)</f>
        <v>19.5</v>
      </c>
      <c r="E80">
        <v>14</v>
      </c>
      <c r="F80">
        <f>VLOOKUP(Table3[[#This Row],[Roll No.]], 'Probability-RAW2'!$C$2:$D$190, 2, FALSE)</f>
        <v>15</v>
      </c>
      <c r="H80">
        <f>_xlfn.RANK.EQ(Table3[[#This Row],[Total Weighted ABS Score]],Table3[Total Weighted ABS Score],0)</f>
        <v>77</v>
      </c>
      <c r="I80">
        <f>IFERROR( ROUND((Table3[[#This Row],[Quiz-1]]/$M$5)*$L$5 +(Table3[[#This Row],[Mid-Term]]/$M$7)*$L$7+(Table3[[#This Row],[Quiz-2 ]]/$M$6)*$L$6+(Table3[[#This Row],[End Term]]/$M$8)*$L$8,3), 0)</f>
        <v>0.375</v>
      </c>
    </row>
    <row r="81" spans="1:9">
      <c r="A81">
        <v>13</v>
      </c>
      <c r="B81" t="s">
        <v>350</v>
      </c>
      <c r="C81" t="s">
        <v>25</v>
      </c>
      <c r="D81">
        <f>VLOOKUP(C81,'Probability-RAW'!$C$2:$D$160,2,FALSE)</f>
        <v>19.5</v>
      </c>
      <c r="E81">
        <v>17</v>
      </c>
      <c r="F81">
        <f>VLOOKUP(Table3[[#This Row],[Roll No.]], 'Probability-RAW2'!$C$2:$D$190, 2, FALSE)</f>
        <v>11.5</v>
      </c>
      <c r="H81">
        <f>_xlfn.RANK.EQ(Table3[[#This Row],[Total Weighted ABS Score]],Table3[Total Weighted ABS Score],0)</f>
        <v>78</v>
      </c>
      <c r="I81">
        <f>IFERROR( ROUND((Table3[[#This Row],[Quiz-1]]/$M$5)*$L$5 +(Table3[[#This Row],[Mid-Term]]/$M$7)*$L$7+(Table3[[#This Row],[Quiz-2 ]]/$M$6)*$L$6+(Table3[[#This Row],[End Term]]/$M$8)*$L$8,3), 0)</f>
        <v>0.374</v>
      </c>
    </row>
    <row r="82" spans="1:9">
      <c r="B82" t="s">
        <v>469</v>
      </c>
      <c r="C82" t="s">
        <v>273</v>
      </c>
      <c r="D82">
        <f>VLOOKUP(C82,'Probability-RAW'!$C$2:$D$160,2,FALSE)</f>
        <v>19.5</v>
      </c>
      <c r="E82">
        <v>21</v>
      </c>
      <c r="F82">
        <f>VLOOKUP(Table3[[#This Row],[Roll No.]], 'Probability-RAW2'!$C$2:$D$190, 2, FALSE)</f>
        <v>7</v>
      </c>
      <c r="H82">
        <f>_xlfn.RANK.EQ(Table3[[#This Row],[Total Weighted ABS Score]],Table3[Total Weighted ABS Score],0)</f>
        <v>78</v>
      </c>
      <c r="I82">
        <f>IFERROR( ROUND((Table3[[#This Row],[Quiz-1]]/$M$5)*$L$5 +(Table3[[#This Row],[Mid-Term]]/$M$7)*$L$7+(Table3[[#This Row],[Quiz-2 ]]/$M$6)*$L$6+(Table3[[#This Row],[End Term]]/$M$8)*$L$8,3), 0)</f>
        <v>0.374</v>
      </c>
    </row>
    <row r="83" spans="1:9">
      <c r="A83">
        <v>63</v>
      </c>
      <c r="B83" t="s">
        <v>403</v>
      </c>
      <c r="C83" t="s">
        <v>125</v>
      </c>
      <c r="D83">
        <f>VLOOKUP(C83,'Probability-RAW'!$C$2:$D$160,2,FALSE)</f>
        <v>20</v>
      </c>
      <c r="E83">
        <v>15</v>
      </c>
      <c r="F83">
        <f>VLOOKUP(Table3[[#This Row],[Roll No.]], 'Probability-RAW2'!$C$2:$D$190, 2, FALSE)</f>
        <v>13</v>
      </c>
      <c r="H83">
        <f>_xlfn.RANK.EQ(Table3[[#This Row],[Total Weighted ABS Score]],Table3[Total Weighted ABS Score],0)</f>
        <v>80</v>
      </c>
      <c r="I83">
        <f>IFERROR( ROUND((Table3[[#This Row],[Quiz-1]]/$M$5)*$L$5 +(Table3[[#This Row],[Mid-Term]]/$M$7)*$L$7+(Table3[[#This Row],[Quiz-2 ]]/$M$6)*$L$6+(Table3[[#This Row],[End Term]]/$M$8)*$L$8,3), 0)</f>
        <v>0.373</v>
      </c>
    </row>
    <row r="84" spans="1:9">
      <c r="A84">
        <v>42</v>
      </c>
      <c r="B84" t="s">
        <v>379</v>
      </c>
      <c r="C84" t="s">
        <v>83</v>
      </c>
      <c r="D84">
        <f>VLOOKUP(C84,'Probability-RAW'!$C$2:$D$160,2,FALSE)</f>
        <v>14.5</v>
      </c>
      <c r="E84">
        <v>20</v>
      </c>
      <c r="F84">
        <f>VLOOKUP(Table3[[#This Row],[Roll No.]], 'Probability-RAW2'!$C$2:$D$190, 2, FALSE)</f>
        <v>12.5</v>
      </c>
      <c r="H84">
        <f>_xlfn.RANK.EQ(Table3[[#This Row],[Total Weighted ABS Score]],Table3[Total Weighted ABS Score],0)</f>
        <v>81</v>
      </c>
      <c r="I84">
        <f>IFERROR( ROUND((Table3[[#This Row],[Quiz-1]]/$M$5)*$L$5 +(Table3[[#This Row],[Mid-Term]]/$M$7)*$L$7+(Table3[[#This Row],[Quiz-2 ]]/$M$6)*$L$6+(Table3[[#This Row],[End Term]]/$M$8)*$L$8,3), 0)</f>
        <v>0.36899999999999999</v>
      </c>
    </row>
    <row r="85" spans="1:9">
      <c r="A85">
        <v>49</v>
      </c>
      <c r="B85" t="s">
        <v>386</v>
      </c>
      <c r="C85" t="s">
        <v>97</v>
      </c>
      <c r="D85">
        <f>VLOOKUP(C85,'Probability-RAW'!$C$2:$D$160,2,FALSE)</f>
        <v>15</v>
      </c>
      <c r="E85">
        <v>15</v>
      </c>
      <c r="F85">
        <f>VLOOKUP(Table3[[#This Row],[Roll No.]], 'Probability-RAW2'!$C$2:$D$190, 2, FALSE)</f>
        <v>17</v>
      </c>
      <c r="H85">
        <f>_xlfn.RANK.EQ(Table3[[#This Row],[Total Weighted ABS Score]],Table3[Total Weighted ABS Score],0)</f>
        <v>82</v>
      </c>
      <c r="I85">
        <f>IFERROR( ROUND((Table3[[#This Row],[Quiz-1]]/$M$5)*$L$5 +(Table3[[#This Row],[Mid-Term]]/$M$7)*$L$7+(Table3[[#This Row],[Quiz-2 ]]/$M$6)*$L$6+(Table3[[#This Row],[End Term]]/$M$8)*$L$8,3), 0)</f>
        <v>0.36499999999999999</v>
      </c>
    </row>
    <row r="86" spans="1:9">
      <c r="B86" t="s">
        <v>466</v>
      </c>
      <c r="C86" t="s">
        <v>265</v>
      </c>
      <c r="D86">
        <f>VLOOKUP(C86,'Probability-RAW'!$C$2:$D$160,2,FALSE)</f>
        <v>19.5</v>
      </c>
      <c r="E86">
        <v>20</v>
      </c>
      <c r="F86">
        <f>VLOOKUP(Table3[[#This Row],[Roll No.]], 'Probability-RAW2'!$C$2:$D$190, 2, FALSE)</f>
        <v>7</v>
      </c>
      <c r="H86">
        <f>_xlfn.RANK.EQ(Table3[[#This Row],[Total Weighted ABS Score]],Table3[Total Weighted ABS Score],0)</f>
        <v>82</v>
      </c>
      <c r="I86">
        <f>IFERROR( ROUND((Table3[[#This Row],[Quiz-1]]/$M$5)*$L$5 +(Table3[[#This Row],[Mid-Term]]/$M$7)*$L$7+(Table3[[#This Row],[Quiz-2 ]]/$M$6)*$L$6+(Table3[[#This Row],[End Term]]/$M$8)*$L$8,3), 0)</f>
        <v>0.36499999999999999</v>
      </c>
    </row>
    <row r="87" spans="1:9">
      <c r="A87">
        <v>9</v>
      </c>
      <c r="B87" t="s">
        <v>346</v>
      </c>
      <c r="C87" t="s">
        <v>17</v>
      </c>
      <c r="D87">
        <f>VLOOKUP(C87,'Probability-RAW'!$C$2:$D$160,2,FALSE)</f>
        <v>19</v>
      </c>
      <c r="E87">
        <v>21</v>
      </c>
      <c r="F87">
        <f>VLOOKUP(Table3[[#This Row],[Roll No.]], 'Probability-RAW2'!$C$2:$D$190, 2, FALSE)</f>
        <v>5.5</v>
      </c>
      <c r="H87">
        <f>_xlfn.RANK.EQ(Table3[[#This Row],[Total Weighted ABS Score]],Table3[Total Weighted ABS Score],0)</f>
        <v>84</v>
      </c>
      <c r="I87">
        <f>IFERROR( ROUND((Table3[[#This Row],[Quiz-1]]/$M$5)*$L$5 +(Table3[[#This Row],[Mid-Term]]/$M$7)*$L$7+(Table3[[#This Row],[Quiz-2 ]]/$M$6)*$L$6+(Table3[[#This Row],[End Term]]/$M$8)*$L$8,3), 0)</f>
        <v>0.35899999999999999</v>
      </c>
    </row>
    <row r="88" spans="1:9">
      <c r="B88" t="s">
        <v>512</v>
      </c>
      <c r="C88" t="s">
        <v>318</v>
      </c>
      <c r="D88">
        <f>VLOOKUP(C88,'Probability-RAW'!$C$2:$D$160,2,FALSE)</f>
        <v>20</v>
      </c>
      <c r="E88">
        <v>22</v>
      </c>
      <c r="F88">
        <f>VLOOKUP(Table3[[#This Row],[Roll No.]], 'Probability-RAW2'!$C$2:$D$190, 2, FALSE)</f>
        <v>3</v>
      </c>
      <c r="H88">
        <f>_xlfn.RANK.EQ(Table3[[#This Row],[Total Weighted ABS Score]],Table3[Total Weighted ABS Score],0)</f>
        <v>85</v>
      </c>
      <c r="I88">
        <f>IFERROR( ROUND((Table3[[#This Row],[Quiz-1]]/$M$5)*$L$5 +(Table3[[#This Row],[Mid-Term]]/$M$7)*$L$7+(Table3[[#This Row],[Quiz-2 ]]/$M$6)*$L$6+(Table3[[#This Row],[End Term]]/$M$8)*$L$8,3), 0)</f>
        <v>0.35599999999999998</v>
      </c>
    </row>
    <row r="89" spans="1:9">
      <c r="B89" t="s">
        <v>510</v>
      </c>
      <c r="C89" t="s">
        <v>293</v>
      </c>
      <c r="D89">
        <f>VLOOKUP(C89,'Probability-RAW'!$C$2:$D$160,2,FALSE)</f>
        <v>14</v>
      </c>
      <c r="E89">
        <v>19</v>
      </c>
      <c r="F89">
        <f>VLOOKUP(Table3[[#This Row],[Roll No.]], 'Probability-RAW2'!$C$2:$D$190, 2, FALSE)</f>
        <v>12</v>
      </c>
      <c r="H89">
        <f>_xlfn.RANK.EQ(Table3[[#This Row],[Total Weighted ABS Score]],Table3[Total Weighted ABS Score],0)</f>
        <v>86</v>
      </c>
      <c r="I89">
        <f>IFERROR( ROUND((Table3[[#This Row],[Quiz-1]]/$M$5)*$L$5 +(Table3[[#This Row],[Mid-Term]]/$M$7)*$L$7+(Table3[[#This Row],[Quiz-2 ]]/$M$6)*$L$6+(Table3[[#This Row],[End Term]]/$M$8)*$L$8,3), 0)</f>
        <v>0.35299999999999998</v>
      </c>
    </row>
    <row r="90" spans="1:9">
      <c r="A90">
        <v>65</v>
      </c>
      <c r="B90" t="s">
        <v>404</v>
      </c>
      <c r="C90" t="s">
        <v>129</v>
      </c>
      <c r="D90">
        <f>VLOOKUP(C90,'Probability-RAW'!$C$2:$D$160,2,FALSE)</f>
        <v>15</v>
      </c>
      <c r="E90">
        <v>24</v>
      </c>
      <c r="F90">
        <f>VLOOKUP(Table3[[#This Row],[Roll No.]], 'Probability-RAW2'!$C$2:$D$190, 2, FALSE)</f>
        <v>5</v>
      </c>
      <c r="H90">
        <f>_xlfn.RANK.EQ(Table3[[#This Row],[Total Weighted ABS Score]],Table3[Total Weighted ABS Score],0)</f>
        <v>87</v>
      </c>
      <c r="I90">
        <f>IFERROR( ROUND((Table3[[#This Row],[Quiz-1]]/$M$5)*$L$5 +(Table3[[#This Row],[Mid-Term]]/$M$7)*$L$7+(Table3[[#This Row],[Quiz-2 ]]/$M$6)*$L$6+(Table3[[#This Row],[End Term]]/$M$8)*$L$8,3), 0)</f>
        <v>0.35</v>
      </c>
    </row>
    <row r="91" spans="1:9">
      <c r="B91" t="s">
        <v>459</v>
      </c>
      <c r="C91" t="s">
        <v>249</v>
      </c>
      <c r="D91">
        <f>VLOOKUP(C91,'Probability-RAW'!$C$2:$D$160,2,FALSE)</f>
        <v>19</v>
      </c>
      <c r="E91">
        <v>24</v>
      </c>
      <c r="F91">
        <f>VLOOKUP(Table3[[#This Row],[Roll No.]], 'Probability-RAW2'!$C$2:$D$190, 2, FALSE)</f>
        <v>1</v>
      </c>
      <c r="H91">
        <f>_xlfn.RANK.EQ(Table3[[#This Row],[Total Weighted ABS Score]],Table3[Total Weighted ABS Score],0)</f>
        <v>87</v>
      </c>
      <c r="I91">
        <f>IFERROR( ROUND((Table3[[#This Row],[Quiz-1]]/$M$5)*$L$5 +(Table3[[#This Row],[Mid-Term]]/$M$7)*$L$7+(Table3[[#This Row],[Quiz-2 ]]/$M$6)*$L$6+(Table3[[#This Row],[End Term]]/$M$8)*$L$8,3), 0)</f>
        <v>0.35</v>
      </c>
    </row>
    <row r="92" spans="1:9">
      <c r="B92" t="s">
        <v>463</v>
      </c>
      <c r="C92" t="s">
        <v>257</v>
      </c>
      <c r="D92">
        <f>VLOOKUP(C92,'Probability-RAW'!$C$2:$D$160,2,FALSE)</f>
        <v>16</v>
      </c>
      <c r="E92">
        <v>17</v>
      </c>
      <c r="F92">
        <f>VLOOKUP(Table3[[#This Row],[Roll No.]], 'Probability-RAW2'!$C$2:$D$190, 2, FALSE)</f>
        <v>11</v>
      </c>
      <c r="H92">
        <f>_xlfn.RANK.EQ(Table3[[#This Row],[Total Weighted ABS Score]],Table3[Total Weighted ABS Score],0)</f>
        <v>89</v>
      </c>
      <c r="I92">
        <f>IFERROR( ROUND((Table3[[#This Row],[Quiz-1]]/$M$5)*$L$5 +(Table3[[#This Row],[Mid-Term]]/$M$7)*$L$7+(Table3[[#This Row],[Quiz-2 ]]/$M$6)*$L$6+(Table3[[#This Row],[End Term]]/$M$8)*$L$8,3), 0)</f>
        <v>0.34399999999999997</v>
      </c>
    </row>
    <row r="93" spans="1:9">
      <c r="B93" t="s">
        <v>452</v>
      </c>
      <c r="C93" t="s">
        <v>233</v>
      </c>
      <c r="D93">
        <f>VLOOKUP(C93,'Probability-RAW'!$C$2:$D$160,2,FALSE)</f>
        <v>17</v>
      </c>
      <c r="E93">
        <v>17</v>
      </c>
      <c r="F93">
        <f>VLOOKUP(Table3[[#This Row],[Roll No.]], 'Probability-RAW2'!$C$2:$D$190, 2, FALSE)</f>
        <v>10</v>
      </c>
      <c r="H93">
        <f>_xlfn.RANK.EQ(Table3[[#This Row],[Total Weighted ABS Score]],Table3[Total Weighted ABS Score],0)</f>
        <v>89</v>
      </c>
      <c r="I93">
        <f>IFERROR( ROUND((Table3[[#This Row],[Quiz-1]]/$M$5)*$L$5 +(Table3[[#This Row],[Mid-Term]]/$M$7)*$L$7+(Table3[[#This Row],[Quiz-2 ]]/$M$6)*$L$6+(Table3[[#This Row],[End Term]]/$M$8)*$L$8,3), 0)</f>
        <v>0.34399999999999997</v>
      </c>
    </row>
    <row r="94" spans="1:9">
      <c r="A94">
        <v>31</v>
      </c>
      <c r="B94" t="s">
        <v>368</v>
      </c>
      <c r="C94" t="s">
        <v>61</v>
      </c>
      <c r="D94">
        <f>VLOOKUP(C94,'Probability-RAW'!$C$2:$D$160,2,FALSE)</f>
        <v>14</v>
      </c>
      <c r="E94">
        <v>21</v>
      </c>
      <c r="F94">
        <f>VLOOKUP(Table3[[#This Row],[Roll No.]], 'Probability-RAW2'!$C$2:$D$190, 2, FALSE)</f>
        <v>8.5</v>
      </c>
      <c r="H94">
        <f>_xlfn.RANK.EQ(Table3[[#This Row],[Total Weighted ABS Score]],Table3[Total Weighted ABS Score],0)</f>
        <v>89</v>
      </c>
      <c r="I94">
        <f>IFERROR( ROUND((Table3[[#This Row],[Quiz-1]]/$M$5)*$L$5 +(Table3[[#This Row],[Mid-Term]]/$M$7)*$L$7+(Table3[[#This Row],[Quiz-2 ]]/$M$6)*$L$6+(Table3[[#This Row],[End Term]]/$M$8)*$L$8,3), 0)</f>
        <v>0.34399999999999997</v>
      </c>
    </row>
    <row r="95" spans="1:9">
      <c r="A95">
        <v>39</v>
      </c>
      <c r="B95" t="s">
        <v>376</v>
      </c>
      <c r="C95" t="s">
        <v>77</v>
      </c>
      <c r="D95">
        <f>VLOOKUP(C95,'Probability-RAW'!$C$2:$D$160,2,FALSE)</f>
        <v>20</v>
      </c>
      <c r="E95">
        <v>17</v>
      </c>
      <c r="F95">
        <f>VLOOKUP(Table3[[#This Row],[Roll No.]], 'Probability-RAW2'!$C$2:$D$190, 2, FALSE)</f>
        <v>7</v>
      </c>
      <c r="H95">
        <f>_xlfn.RANK.EQ(Table3[[#This Row],[Total Weighted ABS Score]],Table3[Total Weighted ABS Score],0)</f>
        <v>89</v>
      </c>
      <c r="I95">
        <f>IFERROR( ROUND((Table3[[#This Row],[Quiz-1]]/$M$5)*$L$5 +(Table3[[#This Row],[Mid-Term]]/$M$7)*$L$7+(Table3[[#This Row],[Quiz-2 ]]/$M$6)*$L$6+(Table3[[#This Row],[End Term]]/$M$8)*$L$8,3), 0)</f>
        <v>0.34399999999999997</v>
      </c>
    </row>
    <row r="96" spans="1:9">
      <c r="B96" t="s">
        <v>490</v>
      </c>
      <c r="C96" t="s">
        <v>322</v>
      </c>
      <c r="D96">
        <f>VLOOKUP(C96,'Probability-RAW'!$C$2:$D$160,2,FALSE)</f>
        <v>14</v>
      </c>
      <c r="E96">
        <v>15</v>
      </c>
      <c r="F96">
        <f>VLOOKUP(Table3[[#This Row],[Roll No.]], 'Probability-RAW2'!$C$2:$D$190, 2, FALSE)</f>
        <v>15</v>
      </c>
      <c r="H96">
        <f>_xlfn.RANK.EQ(Table3[[#This Row],[Total Weighted ABS Score]],Table3[Total Weighted ABS Score],0)</f>
        <v>93</v>
      </c>
      <c r="I96">
        <f>IFERROR( ROUND((Table3[[#This Row],[Quiz-1]]/$M$5)*$L$5 +(Table3[[#This Row],[Mid-Term]]/$M$7)*$L$7+(Table3[[#This Row],[Quiz-2 ]]/$M$6)*$L$6+(Table3[[#This Row],[End Term]]/$M$8)*$L$8,3), 0)</f>
        <v>0.34300000000000003</v>
      </c>
    </row>
    <row r="97" spans="1:9">
      <c r="B97" t="s">
        <v>496</v>
      </c>
      <c r="C97" t="s">
        <v>285</v>
      </c>
      <c r="D97">
        <f>VLOOKUP(C97,'Probability-RAW'!$C$2:$D$160,2,FALSE)</f>
        <v>19.5</v>
      </c>
      <c r="E97">
        <v>19</v>
      </c>
      <c r="F97">
        <f>VLOOKUP(Table3[[#This Row],[Roll No.]], 'Probability-RAW2'!$C$2:$D$190, 2, FALSE)</f>
        <v>5</v>
      </c>
      <c r="H97">
        <f>_xlfn.RANK.EQ(Table3[[#This Row],[Total Weighted ABS Score]],Table3[Total Weighted ABS Score],0)</f>
        <v>94</v>
      </c>
      <c r="I97">
        <f>IFERROR( ROUND((Table3[[#This Row],[Quiz-1]]/$M$5)*$L$5 +(Table3[[#This Row],[Mid-Term]]/$M$7)*$L$7+(Table3[[#This Row],[Quiz-2 ]]/$M$6)*$L$6+(Table3[[#This Row],[End Term]]/$M$8)*$L$8,3), 0)</f>
        <v>0.34200000000000003</v>
      </c>
    </row>
    <row r="98" spans="1:9">
      <c r="B98" t="s">
        <v>430</v>
      </c>
      <c r="C98" t="s">
        <v>186</v>
      </c>
      <c r="D98">
        <f>VLOOKUP(C98,'Probability-RAW'!$C$2:$D$160,2,FALSE)</f>
        <v>13.5</v>
      </c>
      <c r="E98">
        <v>18</v>
      </c>
      <c r="F98">
        <f>VLOOKUP(Table3[[#This Row],[Roll No.]], 'Probability-RAW2'!$C$2:$D$190, 2, FALSE)</f>
        <v>12</v>
      </c>
      <c r="H98">
        <f>_xlfn.RANK.EQ(Table3[[#This Row],[Total Weighted ABS Score]],Table3[Total Weighted ABS Score],0)</f>
        <v>95</v>
      </c>
      <c r="I98">
        <f>IFERROR( ROUND((Table3[[#This Row],[Quiz-1]]/$M$5)*$L$5 +(Table3[[#This Row],[Mid-Term]]/$M$7)*$L$7+(Table3[[#This Row],[Quiz-2 ]]/$M$6)*$L$6+(Table3[[#This Row],[End Term]]/$M$8)*$L$8,3), 0)</f>
        <v>0.34100000000000003</v>
      </c>
    </row>
    <row r="99" spans="1:9">
      <c r="A99">
        <v>27</v>
      </c>
      <c r="B99" t="s">
        <v>364</v>
      </c>
      <c r="C99" t="s">
        <v>53</v>
      </c>
      <c r="D99">
        <f>VLOOKUP(C99,'Probability-RAW'!$C$2:$D$160,2,FALSE)</f>
        <v>19</v>
      </c>
      <c r="E99">
        <v>21.5</v>
      </c>
      <c r="F99">
        <f>VLOOKUP(Table3[[#This Row],[Roll No.]], 'Probability-RAW2'!$C$2:$D$190, 2, FALSE)</f>
        <v>2.5</v>
      </c>
      <c r="H99">
        <f>_xlfn.RANK.EQ(Table3[[#This Row],[Total Weighted ABS Score]],Table3[Total Weighted ABS Score],0)</f>
        <v>96</v>
      </c>
      <c r="I99">
        <f>IFERROR( ROUND((Table3[[#This Row],[Quiz-1]]/$M$5)*$L$5 +(Table3[[#This Row],[Mid-Term]]/$M$7)*$L$7+(Table3[[#This Row],[Quiz-2 ]]/$M$6)*$L$6+(Table3[[#This Row],[End Term]]/$M$8)*$L$8,3), 0)</f>
        <v>0.34</v>
      </c>
    </row>
    <row r="100" spans="1:9">
      <c r="B100" t="s">
        <v>507</v>
      </c>
      <c r="C100" t="s">
        <v>221</v>
      </c>
      <c r="D100">
        <f>VLOOKUP(C100,'Probability-RAW'!$C$2:$D$160,2,FALSE)</f>
        <v>4</v>
      </c>
      <c r="E100">
        <v>26</v>
      </c>
      <c r="F100">
        <f>VLOOKUP(Table3[[#This Row],[Roll No.]], 'Probability-RAW2'!$C$2:$D$190, 2, FALSE)</f>
        <v>11</v>
      </c>
      <c r="H100">
        <f>_xlfn.RANK.EQ(Table3[[#This Row],[Total Weighted ABS Score]],Table3[Total Weighted ABS Score],0)</f>
        <v>97</v>
      </c>
      <c r="I100">
        <f>IFERROR( ROUND((Table3[[#This Row],[Quiz-1]]/$M$5)*$L$5 +(Table3[[#This Row],[Mid-Term]]/$M$7)*$L$7+(Table3[[#This Row],[Quiz-2 ]]/$M$6)*$L$6+(Table3[[#This Row],[End Term]]/$M$8)*$L$8,3), 0)</f>
        <v>0.32900000000000001</v>
      </c>
    </row>
    <row r="101" spans="1:9">
      <c r="A101">
        <v>72</v>
      </c>
      <c r="B101" t="s">
        <v>411</v>
      </c>
      <c r="C101" t="s">
        <v>143</v>
      </c>
      <c r="D101">
        <f>VLOOKUP(C101,'Probability-RAW'!$C$2:$D$160,2,FALSE)</f>
        <v>16.5</v>
      </c>
      <c r="E101">
        <v>24</v>
      </c>
      <c r="F101">
        <f>VLOOKUP(Table3[[#This Row],[Roll No.]], 'Probability-RAW2'!$C$2:$D$190, 2, FALSE)</f>
        <v>0.5</v>
      </c>
      <c r="H101">
        <f>_xlfn.RANK.EQ(Table3[[#This Row],[Total Weighted ABS Score]],Table3[Total Weighted ABS Score],0)</f>
        <v>98</v>
      </c>
      <c r="I101">
        <f>IFERROR( ROUND((Table3[[#This Row],[Quiz-1]]/$M$5)*$L$5 +(Table3[[#This Row],[Mid-Term]]/$M$7)*$L$7+(Table3[[#This Row],[Quiz-2 ]]/$M$6)*$L$6+(Table3[[#This Row],[End Term]]/$M$8)*$L$8,3), 0)</f>
        <v>0.32800000000000001</v>
      </c>
    </row>
    <row r="102" spans="1:9">
      <c r="A102">
        <v>55</v>
      </c>
      <c r="B102" t="s">
        <v>392</v>
      </c>
      <c r="C102" t="s">
        <v>109</v>
      </c>
      <c r="D102">
        <f>VLOOKUP(C102,'Probability-RAW'!$C$2:$D$160,2,FALSE)</f>
        <v>14</v>
      </c>
      <c r="E102">
        <v>14</v>
      </c>
      <c r="F102">
        <v>14</v>
      </c>
      <c r="H102">
        <f>_xlfn.RANK.EQ(Table3[[#This Row],[Total Weighted ABS Score]],Table3[Total Weighted ABS Score],0)</f>
        <v>99</v>
      </c>
      <c r="I102">
        <f>IFERROR( ROUND((Table3[[#This Row],[Quiz-1]]/$M$5)*$L$5 +(Table3[[#This Row],[Mid-Term]]/$M$7)*$L$7+(Table3[[#This Row],[Quiz-2 ]]/$M$6)*$L$6+(Table3[[#This Row],[End Term]]/$M$8)*$L$8,3), 0)</f>
        <v>0.32700000000000001</v>
      </c>
    </row>
    <row r="103" spans="1:9">
      <c r="B103" t="s">
        <v>508</v>
      </c>
      <c r="C103" t="s">
        <v>287</v>
      </c>
      <c r="D103">
        <f>VLOOKUP(C103,'Probability-RAW'!$C$2:$D$160,2,FALSE)</f>
        <v>17</v>
      </c>
      <c r="E103">
        <v>17</v>
      </c>
      <c r="F103">
        <f>VLOOKUP(Table3[[#This Row],[Roll No.]], 'Probability-RAW2'!$C$2:$D$190, 2, FALSE)</f>
        <v>7</v>
      </c>
      <c r="H103">
        <f>_xlfn.RANK.EQ(Table3[[#This Row],[Total Weighted ABS Score]],Table3[Total Weighted ABS Score],0)</f>
        <v>100</v>
      </c>
      <c r="I103">
        <f>IFERROR( ROUND((Table3[[#This Row],[Quiz-1]]/$M$5)*$L$5 +(Table3[[#This Row],[Mid-Term]]/$M$7)*$L$7+(Table3[[#This Row],[Quiz-2 ]]/$M$6)*$L$6+(Table3[[#This Row],[End Term]]/$M$8)*$L$8,3), 0)</f>
        <v>0.32200000000000001</v>
      </c>
    </row>
    <row r="104" spans="1:9">
      <c r="A104">
        <v>57</v>
      </c>
      <c r="B104" t="s">
        <v>394</v>
      </c>
      <c r="C104" t="s">
        <v>113</v>
      </c>
      <c r="D104">
        <f>VLOOKUP(C104,'Probability-RAW'!$C$2:$D$160,2,FALSE)</f>
        <v>19</v>
      </c>
      <c r="E104">
        <v>17</v>
      </c>
      <c r="F104">
        <f>VLOOKUP(Table3[[#This Row],[Roll No.]], 'Probability-RAW2'!$C$2:$D$190, 2, FALSE)</f>
        <v>5</v>
      </c>
      <c r="H104">
        <f>_xlfn.RANK.EQ(Table3[[#This Row],[Total Weighted ABS Score]],Table3[Total Weighted ABS Score],0)</f>
        <v>100</v>
      </c>
      <c r="I104">
        <f>IFERROR( ROUND((Table3[[#This Row],[Quiz-1]]/$M$5)*$L$5 +(Table3[[#This Row],[Mid-Term]]/$M$7)*$L$7+(Table3[[#This Row],[Quiz-2 ]]/$M$6)*$L$6+(Table3[[#This Row],[End Term]]/$M$8)*$L$8,3), 0)</f>
        <v>0.32200000000000001</v>
      </c>
    </row>
    <row r="105" spans="1:9">
      <c r="A105">
        <v>50</v>
      </c>
      <c r="B105" t="s">
        <v>387</v>
      </c>
      <c r="C105" t="s">
        <v>99</v>
      </c>
      <c r="D105">
        <f>VLOOKUP(C105,'Probability-RAW'!$C$2:$D$160,2,FALSE)</f>
        <v>17.5</v>
      </c>
      <c r="E105">
        <v>12</v>
      </c>
      <c r="F105">
        <f>VLOOKUP(Table3[[#This Row],[Roll No.]], 'Probability-RAW2'!$C$2:$D$190, 2, FALSE)</f>
        <v>12</v>
      </c>
      <c r="H105">
        <f>_xlfn.RANK.EQ(Table3[[#This Row],[Total Weighted ABS Score]],Table3[Total Weighted ABS Score],0)</f>
        <v>102</v>
      </c>
      <c r="I105">
        <f>IFERROR( ROUND((Table3[[#This Row],[Quiz-1]]/$M$5)*$L$5 +(Table3[[#This Row],[Mid-Term]]/$M$7)*$L$7+(Table3[[#This Row],[Quiz-2 ]]/$M$6)*$L$6+(Table3[[#This Row],[End Term]]/$M$8)*$L$8,3), 0)</f>
        <v>0.32100000000000001</v>
      </c>
    </row>
    <row r="106" spans="1:9">
      <c r="A106">
        <v>60</v>
      </c>
      <c r="B106" t="s">
        <v>397</v>
      </c>
      <c r="C106" t="s">
        <v>119</v>
      </c>
      <c r="D106">
        <f>VLOOKUP(C106,'Probability-RAW'!$C$2:$D$160,2,FALSE)</f>
        <v>19</v>
      </c>
      <c r="E106">
        <v>16.5</v>
      </c>
      <c r="F106">
        <f>VLOOKUP(Table3[[#This Row],[Roll No.]], 'Probability-RAW2'!$C$2:$D$190, 2, FALSE)</f>
        <v>5.5</v>
      </c>
      <c r="H106">
        <f>_xlfn.RANK.EQ(Table3[[#This Row],[Total Weighted ABS Score]],Table3[Total Weighted ABS Score],0)</f>
        <v>102</v>
      </c>
      <c r="I106">
        <f>IFERROR( ROUND((Table3[[#This Row],[Quiz-1]]/$M$5)*$L$5 +(Table3[[#This Row],[Mid-Term]]/$M$7)*$L$7+(Table3[[#This Row],[Quiz-2 ]]/$M$6)*$L$6+(Table3[[#This Row],[End Term]]/$M$8)*$L$8,3), 0)</f>
        <v>0.32100000000000001</v>
      </c>
    </row>
    <row r="107" spans="1:9">
      <c r="A107">
        <v>33</v>
      </c>
      <c r="B107" t="s">
        <v>370</v>
      </c>
      <c r="C107" t="s">
        <v>65</v>
      </c>
      <c r="D107">
        <f>VLOOKUP(C107,'Probability-RAW'!$C$2:$D$160,2,FALSE)</f>
        <v>13.5</v>
      </c>
      <c r="E107">
        <v>25</v>
      </c>
      <c r="F107">
        <f>VLOOKUP(Table3[[#This Row],[Roll No.]], 'Probability-RAW2'!$C$2:$D$190, 2, FALSE)</f>
        <v>1.5</v>
      </c>
      <c r="H107">
        <f>_xlfn.RANK.EQ(Table3[[#This Row],[Total Weighted ABS Score]],Table3[Total Weighted ABS Score],0)</f>
        <v>102</v>
      </c>
      <c r="I107">
        <f>IFERROR( ROUND((Table3[[#This Row],[Quiz-1]]/$M$5)*$L$5 +(Table3[[#This Row],[Mid-Term]]/$M$7)*$L$7+(Table3[[#This Row],[Quiz-2 ]]/$M$6)*$L$6+(Table3[[#This Row],[End Term]]/$M$8)*$L$8,3), 0)</f>
        <v>0.32100000000000001</v>
      </c>
    </row>
    <row r="108" spans="1:9">
      <c r="A108">
        <v>54</v>
      </c>
      <c r="B108" t="s">
        <v>391</v>
      </c>
      <c r="C108" t="s">
        <v>107</v>
      </c>
      <c r="D108">
        <f>VLOOKUP(C108,'Probability-RAW'!$C$2:$D$160,2,FALSE)</f>
        <v>15</v>
      </c>
      <c r="E108">
        <v>23</v>
      </c>
      <c r="F108">
        <f>VLOOKUP(Table3[[#This Row],[Roll No.]], 'Probability-RAW2'!$C$2:$D$190, 2, FALSE)</f>
        <v>2</v>
      </c>
      <c r="H108">
        <f>_xlfn.RANK.EQ(Table3[[#This Row],[Total Weighted ABS Score]],Table3[Total Weighted ABS Score],0)</f>
        <v>105</v>
      </c>
      <c r="I108">
        <f>IFERROR( ROUND((Table3[[#This Row],[Quiz-1]]/$M$5)*$L$5 +(Table3[[#This Row],[Mid-Term]]/$M$7)*$L$7+(Table3[[#This Row],[Quiz-2 ]]/$M$6)*$L$6+(Table3[[#This Row],[End Term]]/$M$8)*$L$8,3), 0)</f>
        <v>0.31900000000000001</v>
      </c>
    </row>
    <row r="109" spans="1:9">
      <c r="B109" t="s">
        <v>478</v>
      </c>
      <c r="C109" t="s">
        <v>295</v>
      </c>
      <c r="D109">
        <f>VLOOKUP(C109,'Probability-RAW'!$C$2:$D$160,2,FALSE)</f>
        <v>15</v>
      </c>
      <c r="E109">
        <v>17</v>
      </c>
      <c r="F109">
        <f>VLOOKUP(Table3[[#This Row],[Roll No.]], 'Probability-RAW2'!$C$2:$D$190, 2, FALSE)</f>
        <v>8.5</v>
      </c>
      <c r="H109">
        <f>_xlfn.RANK.EQ(Table3[[#This Row],[Total Weighted ABS Score]],Table3[Total Weighted ABS Score],0)</f>
        <v>106</v>
      </c>
      <c r="I109">
        <f>IFERROR( ROUND((Table3[[#This Row],[Quiz-1]]/$M$5)*$L$5 +(Table3[[#This Row],[Mid-Term]]/$M$7)*$L$7+(Table3[[#This Row],[Quiz-2 ]]/$M$6)*$L$6+(Table3[[#This Row],[End Term]]/$M$8)*$L$8,3), 0)</f>
        <v>0.318</v>
      </c>
    </row>
    <row r="110" spans="1:9">
      <c r="B110" t="s">
        <v>479</v>
      </c>
      <c r="C110" t="s">
        <v>297</v>
      </c>
      <c r="D110">
        <f>VLOOKUP(C110,'Probability-RAW'!$C$2:$D$160,2,FALSE)</f>
        <v>19.5</v>
      </c>
      <c r="E110">
        <v>17</v>
      </c>
      <c r="F110">
        <f>VLOOKUP(Table3[[#This Row],[Roll No.]], 'Probability-RAW2'!$C$2:$D$190, 2, FALSE)</f>
        <v>4</v>
      </c>
      <c r="H110">
        <f>_xlfn.RANK.EQ(Table3[[#This Row],[Total Weighted ABS Score]],Table3[Total Weighted ABS Score],0)</f>
        <v>106</v>
      </c>
      <c r="I110">
        <f>IFERROR( ROUND((Table3[[#This Row],[Quiz-1]]/$M$5)*$L$5 +(Table3[[#This Row],[Mid-Term]]/$M$7)*$L$7+(Table3[[#This Row],[Quiz-2 ]]/$M$6)*$L$6+(Table3[[#This Row],[End Term]]/$M$8)*$L$8,3), 0)</f>
        <v>0.318</v>
      </c>
    </row>
    <row r="111" spans="1:9">
      <c r="A111">
        <v>3</v>
      </c>
      <c r="B111" t="s">
        <v>340</v>
      </c>
      <c r="C111" t="s">
        <v>5</v>
      </c>
      <c r="D111">
        <f>VLOOKUP(C111,'Probability-RAW'!$C$2:$D$160,2,FALSE)</f>
        <v>19</v>
      </c>
      <c r="E111">
        <v>19</v>
      </c>
      <c r="F111">
        <f>VLOOKUP(Table3[[#This Row],[Roll No.]], 'Probability-RAW2'!$C$2:$D$190, 2, FALSE)</f>
        <v>2</v>
      </c>
      <c r="H111">
        <f>_xlfn.RANK.EQ(Table3[[#This Row],[Total Weighted ABS Score]],Table3[Total Weighted ABS Score],0)</f>
        <v>108</v>
      </c>
      <c r="I111">
        <f>IFERROR( ROUND((Table3[[#This Row],[Quiz-1]]/$M$5)*$L$5 +(Table3[[#This Row],[Mid-Term]]/$M$7)*$L$7+(Table3[[#This Row],[Quiz-2 ]]/$M$6)*$L$6+(Table3[[#This Row],[End Term]]/$M$8)*$L$8,3), 0)</f>
        <v>0.316</v>
      </c>
    </row>
    <row r="112" spans="1:9">
      <c r="A112">
        <v>45</v>
      </c>
      <c r="B112" t="s">
        <v>382</v>
      </c>
      <c r="C112" t="s">
        <v>89</v>
      </c>
      <c r="D112">
        <f>VLOOKUP(C112,'Probability-RAW'!$C$2:$D$160,2,FALSE)</f>
        <v>10</v>
      </c>
      <c r="E112">
        <v>21</v>
      </c>
      <c r="F112">
        <f>VLOOKUP(Table3[[#This Row],[Roll No.]], 'Probability-RAW2'!$C$2:$D$190, 2, FALSE)</f>
        <v>8</v>
      </c>
      <c r="H112">
        <f>_xlfn.RANK.EQ(Table3[[#This Row],[Total Weighted ABS Score]],Table3[Total Weighted ABS Score],0)</f>
        <v>109</v>
      </c>
      <c r="I112">
        <f>IFERROR( ROUND((Table3[[#This Row],[Quiz-1]]/$M$5)*$L$5 +(Table3[[#This Row],[Mid-Term]]/$M$7)*$L$7+(Table3[[#This Row],[Quiz-2 ]]/$M$6)*$L$6+(Table3[[#This Row],[End Term]]/$M$8)*$L$8,3), 0)</f>
        <v>0.31</v>
      </c>
    </row>
    <row r="113" spans="1:9">
      <c r="B113" t="s">
        <v>509</v>
      </c>
      <c r="C113" t="s">
        <v>291</v>
      </c>
      <c r="D113">
        <f>VLOOKUP(C113,'Probability-RAW'!$C$2:$D$160,2,FALSE)</f>
        <v>20</v>
      </c>
      <c r="E113">
        <v>10</v>
      </c>
      <c r="F113">
        <f>VLOOKUP(Table3[[#This Row],[Roll No.]], 'Probability-RAW2'!$C$2:$D$190, 2, FALSE)</f>
        <v>9</v>
      </c>
      <c r="H113">
        <f>_xlfn.RANK.EQ(Table3[[#This Row],[Total Weighted ABS Score]],Table3[Total Weighted ABS Score],0)</f>
        <v>110</v>
      </c>
      <c r="I113">
        <f>IFERROR( ROUND((Table3[[#This Row],[Quiz-1]]/$M$5)*$L$5 +(Table3[[#This Row],[Mid-Term]]/$M$7)*$L$7+(Table3[[#This Row],[Quiz-2 ]]/$M$6)*$L$6+(Table3[[#This Row],[End Term]]/$M$8)*$L$8,3), 0)</f>
        <v>0.30099999999999999</v>
      </c>
    </row>
    <row r="114" spans="1:9">
      <c r="B114" t="s">
        <v>484</v>
      </c>
      <c r="C114" t="s">
        <v>309</v>
      </c>
      <c r="D114">
        <f>VLOOKUP(C114,'Probability-RAW'!$C$2:$D$160,2,FALSE)</f>
        <v>13</v>
      </c>
      <c r="E114">
        <v>16</v>
      </c>
      <c r="F114">
        <f>VLOOKUP(Table3[[#This Row],[Roll No.]], 'Probability-RAW2'!$C$2:$D$190, 2, FALSE)</f>
        <v>8.5</v>
      </c>
      <c r="H114">
        <f>_xlfn.RANK.EQ(Table3[[#This Row],[Total Weighted ABS Score]],Table3[Total Weighted ABS Score],0)</f>
        <v>111</v>
      </c>
      <c r="I114">
        <f>IFERROR( ROUND((Table3[[#This Row],[Quiz-1]]/$M$5)*$L$5 +(Table3[[#This Row],[Mid-Term]]/$M$7)*$L$7+(Table3[[#This Row],[Quiz-2 ]]/$M$6)*$L$6+(Table3[[#This Row],[End Term]]/$M$8)*$L$8,3), 0)</f>
        <v>0.29499999999999998</v>
      </c>
    </row>
    <row r="115" spans="1:9">
      <c r="B115" t="s">
        <v>458</v>
      </c>
      <c r="C115" t="s">
        <v>247</v>
      </c>
      <c r="D115">
        <f>VLOOKUP(C115,'Probability-RAW'!$C$2:$D$160,2,FALSE)</f>
        <v>20</v>
      </c>
      <c r="E115">
        <v>8</v>
      </c>
      <c r="F115">
        <f>VLOOKUP(Table3[[#This Row],[Roll No.]], 'Probability-RAW2'!$C$2:$D$190, 2, FALSE)</f>
        <v>10</v>
      </c>
      <c r="H115">
        <f>_xlfn.RANK.EQ(Table3[[#This Row],[Total Weighted ABS Score]],Table3[Total Weighted ABS Score],0)</f>
        <v>112</v>
      </c>
      <c r="I115">
        <f>IFERROR( ROUND((Table3[[#This Row],[Quiz-1]]/$M$5)*$L$5 +(Table3[[#This Row],[Mid-Term]]/$M$7)*$L$7+(Table3[[#This Row],[Quiz-2 ]]/$M$6)*$L$6+(Table3[[#This Row],[End Term]]/$M$8)*$L$8,3), 0)</f>
        <v>0.29199999999999998</v>
      </c>
    </row>
    <row r="116" spans="1:9">
      <c r="A116">
        <v>8</v>
      </c>
      <c r="B116" t="s">
        <v>345</v>
      </c>
      <c r="C116" t="s">
        <v>15</v>
      </c>
      <c r="D116">
        <f>VLOOKUP(C116,'Probability-RAW'!$C$2:$D$160,2,FALSE)</f>
        <v>10</v>
      </c>
      <c r="E116">
        <v>26</v>
      </c>
      <c r="F116">
        <f>VLOOKUP(Table3[[#This Row],[Roll No.]], 'Probability-RAW2'!$C$2:$D$190, 2, FALSE)</f>
        <v>0</v>
      </c>
      <c r="H116">
        <f>_xlfn.RANK.EQ(Table3[[#This Row],[Total Weighted ABS Score]],Table3[Total Weighted ABS Score],0)</f>
        <v>112</v>
      </c>
      <c r="I116">
        <f>IFERROR( ROUND((Table3[[#This Row],[Quiz-1]]/$M$5)*$L$5 +(Table3[[#This Row],[Mid-Term]]/$M$7)*$L$7+(Table3[[#This Row],[Quiz-2 ]]/$M$6)*$L$6+(Table3[[#This Row],[End Term]]/$M$8)*$L$8,3), 0)</f>
        <v>0.29199999999999998</v>
      </c>
    </row>
    <row r="117" spans="1:9">
      <c r="B117" t="s">
        <v>472</v>
      </c>
      <c r="C117" t="s">
        <v>281</v>
      </c>
      <c r="D117">
        <f>VLOOKUP(C117,'Probability-RAW'!$C$2:$D$160,2,FALSE)</f>
        <v>14</v>
      </c>
      <c r="E117">
        <v>21</v>
      </c>
      <c r="F117">
        <f>VLOOKUP(Table3[[#This Row],[Roll No.]], 'Probability-RAW2'!$C$2:$D$190, 2, FALSE)</f>
        <v>1.5</v>
      </c>
      <c r="H117">
        <f>_xlfn.RANK.EQ(Table3[[#This Row],[Total Weighted ABS Score]],Table3[Total Weighted ABS Score],0)</f>
        <v>114</v>
      </c>
      <c r="I117">
        <f>IFERROR( ROUND((Table3[[#This Row],[Quiz-1]]/$M$5)*$L$5 +(Table3[[#This Row],[Mid-Term]]/$M$7)*$L$7+(Table3[[#This Row],[Quiz-2 ]]/$M$6)*$L$6+(Table3[[#This Row],[End Term]]/$M$8)*$L$8,3), 0)</f>
        <v>0.29099999999999998</v>
      </c>
    </row>
    <row r="118" spans="1:9">
      <c r="A118">
        <v>80</v>
      </c>
      <c r="B118" t="s">
        <v>419</v>
      </c>
      <c r="C118" t="s">
        <v>159</v>
      </c>
      <c r="D118">
        <f>VLOOKUP(C118,'Probability-RAW'!$C$2:$D$160,2,FALSE)</f>
        <v>19</v>
      </c>
      <c r="E118">
        <v>15</v>
      </c>
      <c r="F118">
        <f>VLOOKUP(Table3[[#This Row],[Roll No.]], 'Probability-RAW2'!$C$2:$D$190, 2, FALSE)</f>
        <v>3</v>
      </c>
      <c r="H118">
        <f>_xlfn.RANK.EQ(Table3[[#This Row],[Total Weighted ABS Score]],Table3[Total Weighted ABS Score],0)</f>
        <v>115</v>
      </c>
      <c r="I118">
        <f>IFERROR( ROUND((Table3[[#This Row],[Quiz-1]]/$M$5)*$L$5 +(Table3[[#This Row],[Mid-Term]]/$M$7)*$L$7+(Table3[[#This Row],[Quiz-2 ]]/$M$6)*$L$6+(Table3[[#This Row],[End Term]]/$M$8)*$L$8,3), 0)</f>
        <v>0.28999999999999998</v>
      </c>
    </row>
    <row r="119" spans="1:9">
      <c r="B119" t="s">
        <v>435</v>
      </c>
      <c r="C119" t="s">
        <v>196</v>
      </c>
      <c r="D119">
        <f>VLOOKUP(C119,'Probability-RAW'!$C$2:$D$160,2,FALSE)</f>
        <v>17.5</v>
      </c>
      <c r="E119">
        <v>8</v>
      </c>
      <c r="F119">
        <f>VLOOKUP(Table3[[#This Row],[Roll No.]], 'Probability-RAW2'!$C$2:$D$190, 2, FALSE)</f>
        <v>12</v>
      </c>
      <c r="H119">
        <f>_xlfn.RANK.EQ(Table3[[#This Row],[Total Weighted ABS Score]],Table3[Total Weighted ABS Score],0)</f>
        <v>116</v>
      </c>
      <c r="I119">
        <f>IFERROR( ROUND((Table3[[#This Row],[Quiz-1]]/$M$5)*$L$5 +(Table3[[#This Row],[Mid-Term]]/$M$7)*$L$7+(Table3[[#This Row],[Quiz-2 ]]/$M$6)*$L$6+(Table3[[#This Row],[End Term]]/$M$8)*$L$8,3), 0)</f>
        <v>0.28799999999999998</v>
      </c>
    </row>
    <row r="120" spans="1:9">
      <c r="A120">
        <v>69</v>
      </c>
      <c r="B120" t="s">
        <v>408</v>
      </c>
      <c r="C120" t="s">
        <v>137</v>
      </c>
      <c r="D120">
        <f>VLOOKUP(C120,'Probability-RAW'!$C$2:$D$160,2,FALSE)</f>
        <v>8</v>
      </c>
      <c r="E120">
        <v>16</v>
      </c>
      <c r="F120">
        <f>VLOOKUP(Table3[[#This Row],[Roll No.]], 'Probability-RAW2'!$C$2:$D$190, 2, FALSE)</f>
        <v>11.5</v>
      </c>
      <c r="H120">
        <f>_xlfn.RANK.EQ(Table3[[#This Row],[Total Weighted ABS Score]],Table3[Total Weighted ABS Score],0)</f>
        <v>117</v>
      </c>
      <c r="I120">
        <f>IFERROR( ROUND((Table3[[#This Row],[Quiz-1]]/$M$5)*$L$5 +(Table3[[#This Row],[Mid-Term]]/$M$7)*$L$7+(Table3[[#This Row],[Quiz-2 ]]/$M$6)*$L$6+(Table3[[#This Row],[End Term]]/$M$8)*$L$8,3), 0)</f>
        <v>0.28000000000000003</v>
      </c>
    </row>
    <row r="121" spans="1:9">
      <c r="A121">
        <v>25</v>
      </c>
      <c r="B121" t="s">
        <v>362</v>
      </c>
      <c r="C121" t="s">
        <v>49</v>
      </c>
      <c r="D121">
        <f>VLOOKUP(C121,'Probability-RAW'!$C$2:$D$160,2,FALSE)</f>
        <v>19</v>
      </c>
      <c r="E121">
        <v>16</v>
      </c>
      <c r="F121">
        <f>VLOOKUP(Table3[[#This Row],[Roll No.]], 'Probability-RAW2'!$C$2:$D$190, 2, FALSE)</f>
        <v>0.5</v>
      </c>
      <c r="H121">
        <f>_xlfn.RANK.EQ(Table3[[#This Row],[Total Weighted ABS Score]],Table3[Total Weighted ABS Score],0)</f>
        <v>117</v>
      </c>
      <c r="I121">
        <f>IFERROR( ROUND((Table3[[#This Row],[Quiz-1]]/$M$5)*$L$5 +(Table3[[#This Row],[Mid-Term]]/$M$7)*$L$7+(Table3[[#This Row],[Quiz-2 ]]/$M$6)*$L$6+(Table3[[#This Row],[End Term]]/$M$8)*$L$8,3), 0)</f>
        <v>0.28000000000000003</v>
      </c>
    </row>
    <row r="122" spans="1:9">
      <c r="A122">
        <v>78</v>
      </c>
      <c r="B122" t="s">
        <v>417</v>
      </c>
      <c r="C122" t="s">
        <v>155</v>
      </c>
      <c r="D122">
        <f>VLOOKUP(C122,'Probability-RAW'!$C$2:$D$160,2,FALSE)</f>
        <v>8</v>
      </c>
      <c r="E122">
        <v>19</v>
      </c>
      <c r="F122">
        <f>VLOOKUP(Table3[[#This Row],[Roll No.]], 'Probability-RAW2'!$C$2:$D$190, 2, FALSE)</f>
        <v>8</v>
      </c>
      <c r="H122">
        <f>_xlfn.RANK.EQ(Table3[[#This Row],[Total Weighted ABS Score]],Table3[Total Weighted ABS Score],0)</f>
        <v>119</v>
      </c>
      <c r="I122">
        <f>IFERROR( ROUND((Table3[[#This Row],[Quiz-1]]/$M$5)*$L$5 +(Table3[[#This Row],[Mid-Term]]/$M$7)*$L$7+(Table3[[#This Row],[Quiz-2 ]]/$M$6)*$L$6+(Table3[[#This Row],[End Term]]/$M$8)*$L$8,3), 0)</f>
        <v>0.27800000000000002</v>
      </c>
    </row>
    <row r="123" spans="1:9">
      <c r="A123">
        <v>35</v>
      </c>
      <c r="B123" t="s">
        <v>372</v>
      </c>
      <c r="C123" t="s">
        <v>69</v>
      </c>
      <c r="D123">
        <f>VLOOKUP(C123,'Probability-RAW'!$C$2:$D$160,2,FALSE)</f>
        <v>18</v>
      </c>
      <c r="E123">
        <v>16</v>
      </c>
      <c r="F123">
        <f>VLOOKUP(Table3[[#This Row],[Roll No.]], 'Probability-RAW2'!$C$2:$D$190, 2, FALSE)</f>
        <v>1</v>
      </c>
      <c r="H123">
        <f>_xlfn.RANK.EQ(Table3[[#This Row],[Total Weighted ABS Score]],Table3[Total Weighted ABS Score],0)</f>
        <v>120</v>
      </c>
      <c r="I123">
        <f>IFERROR( ROUND((Table3[[#This Row],[Quiz-1]]/$M$5)*$L$5 +(Table3[[#This Row],[Mid-Term]]/$M$7)*$L$7+(Table3[[#This Row],[Quiz-2 ]]/$M$6)*$L$6+(Table3[[#This Row],[End Term]]/$M$8)*$L$8,3), 0)</f>
        <v>0.27600000000000002</v>
      </c>
    </row>
    <row r="124" spans="1:9">
      <c r="A124">
        <v>76</v>
      </c>
      <c r="B124" t="s">
        <v>415</v>
      </c>
      <c r="C124" t="s">
        <v>151</v>
      </c>
      <c r="D124">
        <f>VLOOKUP(C124,'Probability-RAW'!$C$2:$D$160,2,FALSE)</f>
        <v>13</v>
      </c>
      <c r="E124">
        <v>11</v>
      </c>
      <c r="F124">
        <f>VLOOKUP(Table3[[#This Row],[Roll No.]], 'Probability-RAW2'!$C$2:$D$190, 2, FALSE)</f>
        <v>11</v>
      </c>
      <c r="H124">
        <f>_xlfn.RANK.EQ(Table3[[#This Row],[Total Weighted ABS Score]],Table3[Total Weighted ABS Score],0)</f>
        <v>121</v>
      </c>
      <c r="I124">
        <f>IFERROR( ROUND((Table3[[#This Row],[Quiz-1]]/$M$5)*$L$5 +(Table3[[#This Row],[Mid-Term]]/$M$7)*$L$7+(Table3[[#This Row],[Quiz-2 ]]/$M$6)*$L$6+(Table3[[#This Row],[End Term]]/$M$8)*$L$8,3), 0)</f>
        <v>0.27200000000000002</v>
      </c>
    </row>
    <row r="125" spans="1:9">
      <c r="A125">
        <v>34</v>
      </c>
      <c r="B125" t="s">
        <v>371</v>
      </c>
      <c r="C125" t="s">
        <v>67</v>
      </c>
      <c r="D125">
        <f>VLOOKUP(C125,'Probability-RAW'!$C$2:$D$160,2,FALSE)</f>
        <v>13.5</v>
      </c>
      <c r="E125">
        <v>16</v>
      </c>
      <c r="F125">
        <f>VLOOKUP(Table3[[#This Row],[Roll No.]], 'Probability-RAW2'!$C$2:$D$190, 2, FALSE)</f>
        <v>5</v>
      </c>
      <c r="H125">
        <f>_xlfn.RANK.EQ(Table3[[#This Row],[Total Weighted ABS Score]],Table3[Total Weighted ABS Score],0)</f>
        <v>121</v>
      </c>
      <c r="I125">
        <f>IFERROR( ROUND((Table3[[#This Row],[Quiz-1]]/$M$5)*$L$5 +(Table3[[#This Row],[Mid-Term]]/$M$7)*$L$7+(Table3[[#This Row],[Quiz-2 ]]/$M$6)*$L$6+(Table3[[#This Row],[End Term]]/$M$8)*$L$8,3), 0)</f>
        <v>0.27200000000000002</v>
      </c>
    </row>
    <row r="126" spans="1:9">
      <c r="B126" t="s">
        <v>453</v>
      </c>
      <c r="C126" t="s">
        <v>235</v>
      </c>
      <c r="D126">
        <f>VLOOKUP(C126,'Probability-RAW'!$C$2:$D$160,2,FALSE)</f>
        <v>11.5</v>
      </c>
      <c r="E126">
        <v>13</v>
      </c>
      <c r="F126">
        <f>VLOOKUP(Table3[[#This Row],[Roll No.]], 'Probability-RAW2'!$C$2:$D$190, 2, FALSE)</f>
        <v>10</v>
      </c>
      <c r="H126">
        <f>_xlfn.RANK.EQ(Table3[[#This Row],[Total Weighted ABS Score]],Table3[Total Weighted ABS Score],0)</f>
        <v>123</v>
      </c>
      <c r="I126">
        <f>IFERROR( ROUND((Table3[[#This Row],[Quiz-1]]/$M$5)*$L$5 +(Table3[[#This Row],[Mid-Term]]/$M$7)*$L$7+(Table3[[#This Row],[Quiz-2 ]]/$M$6)*$L$6+(Table3[[#This Row],[End Term]]/$M$8)*$L$8,3), 0)</f>
        <v>0.27</v>
      </c>
    </row>
    <row r="127" spans="1:9">
      <c r="A127">
        <v>59</v>
      </c>
      <c r="B127" t="s">
        <v>396</v>
      </c>
      <c r="C127" t="s">
        <v>117</v>
      </c>
      <c r="D127">
        <f>VLOOKUP(C127,'Probability-RAW'!$C$2:$D$160,2,FALSE)</f>
        <v>13</v>
      </c>
      <c r="E127">
        <v>14</v>
      </c>
      <c r="F127">
        <f>VLOOKUP(Table3[[#This Row],[Roll No.]], 'Probability-RAW2'!$C$2:$D$190, 2, FALSE)</f>
        <v>7.5</v>
      </c>
      <c r="H127">
        <f>_xlfn.RANK.EQ(Table3[[#This Row],[Total Weighted ABS Score]],Table3[Total Weighted ABS Score],0)</f>
        <v>123</v>
      </c>
      <c r="I127">
        <f>IFERROR( ROUND((Table3[[#This Row],[Quiz-1]]/$M$5)*$L$5 +(Table3[[#This Row],[Mid-Term]]/$M$7)*$L$7+(Table3[[#This Row],[Quiz-2 ]]/$M$6)*$L$6+(Table3[[#This Row],[End Term]]/$M$8)*$L$8,3), 0)</f>
        <v>0.27</v>
      </c>
    </row>
    <row r="128" spans="1:9">
      <c r="B128" t="s">
        <v>475</v>
      </c>
      <c r="C128" t="s">
        <v>289</v>
      </c>
      <c r="D128">
        <f>VLOOKUP(C128,'Probability-RAW'!$C$2:$D$160,2,FALSE)</f>
        <v>13.5</v>
      </c>
      <c r="E128">
        <v>13</v>
      </c>
      <c r="F128">
        <f>VLOOKUP(Table3[[#This Row],[Roll No.]], 'Probability-RAW2'!$C$2:$D$190, 2, FALSE)</f>
        <v>7</v>
      </c>
      <c r="H128">
        <f>_xlfn.RANK.EQ(Table3[[#This Row],[Total Weighted ABS Score]],Table3[Total Weighted ABS Score],0)</f>
        <v>125</v>
      </c>
      <c r="I128">
        <f>IFERROR( ROUND((Table3[[#This Row],[Quiz-1]]/$M$5)*$L$5 +(Table3[[#This Row],[Mid-Term]]/$M$7)*$L$7+(Table3[[#This Row],[Quiz-2 ]]/$M$6)*$L$6+(Table3[[#This Row],[End Term]]/$M$8)*$L$8,3), 0)</f>
        <v>0.26200000000000001</v>
      </c>
    </row>
    <row r="129" spans="1:9">
      <c r="B129" t="s">
        <v>491</v>
      </c>
      <c r="C129" t="s">
        <v>324</v>
      </c>
      <c r="D129">
        <f>VLOOKUP(C129,'Probability-RAW'!$C$2:$D$160,2,FALSE)</f>
        <v>13.5</v>
      </c>
      <c r="E129">
        <v>11</v>
      </c>
      <c r="F129">
        <f>VLOOKUP(Table3[[#This Row],[Roll No.]], 'Probability-RAW2'!$C$2:$D$190, 2, FALSE)</f>
        <v>9</v>
      </c>
      <c r="H129">
        <f>_xlfn.RANK.EQ(Table3[[#This Row],[Total Weighted ABS Score]],Table3[Total Weighted ABS Score],0)</f>
        <v>126</v>
      </c>
      <c r="I129">
        <f>IFERROR( ROUND((Table3[[#This Row],[Quiz-1]]/$M$5)*$L$5 +(Table3[[#This Row],[Mid-Term]]/$M$7)*$L$7+(Table3[[#This Row],[Quiz-2 ]]/$M$6)*$L$6+(Table3[[#This Row],[End Term]]/$M$8)*$L$8,3), 0)</f>
        <v>0.26</v>
      </c>
    </row>
    <row r="130" spans="1:9">
      <c r="A130">
        <v>67</v>
      </c>
      <c r="B130" t="s">
        <v>406</v>
      </c>
      <c r="C130" t="s">
        <v>133</v>
      </c>
      <c r="D130">
        <f>VLOOKUP(C130,'Probability-RAW'!$C$2:$D$160,2,FALSE)</f>
        <v>13</v>
      </c>
      <c r="E130">
        <v>14</v>
      </c>
      <c r="F130">
        <f>VLOOKUP(Table3[[#This Row],[Roll No.]], 'Probability-RAW2'!$C$2:$D$190, 2, FALSE)</f>
        <v>5.5</v>
      </c>
      <c r="H130">
        <f>_xlfn.RANK.EQ(Table3[[#This Row],[Total Weighted ABS Score]],Table3[Total Weighted ABS Score],0)</f>
        <v>127</v>
      </c>
      <c r="I130">
        <f>IFERROR( ROUND((Table3[[#This Row],[Quiz-1]]/$M$5)*$L$5 +(Table3[[#This Row],[Mid-Term]]/$M$7)*$L$7+(Table3[[#This Row],[Quiz-2 ]]/$M$6)*$L$6+(Table3[[#This Row],[End Term]]/$M$8)*$L$8,3), 0)</f>
        <v>0.255</v>
      </c>
    </row>
    <row r="131" spans="1:9">
      <c r="A131">
        <v>68</v>
      </c>
      <c r="B131" t="s">
        <v>407</v>
      </c>
      <c r="C131" t="s">
        <v>135</v>
      </c>
      <c r="D131">
        <f>VLOOKUP(C131,'Probability-RAW'!$C$2:$D$160,2,FALSE)</f>
        <v>13.5</v>
      </c>
      <c r="E131">
        <v>8</v>
      </c>
      <c r="F131">
        <f>VLOOKUP(Table3[[#This Row],[Roll No.]], 'Probability-RAW2'!$C$2:$D$190, 2, FALSE)</f>
        <v>11</v>
      </c>
      <c r="H131">
        <f>_xlfn.RANK.EQ(Table3[[#This Row],[Total Weighted ABS Score]],Table3[Total Weighted ABS Score],0)</f>
        <v>128</v>
      </c>
      <c r="I131">
        <f>IFERROR( ROUND((Table3[[#This Row],[Quiz-1]]/$M$5)*$L$5 +(Table3[[#This Row],[Mid-Term]]/$M$7)*$L$7+(Table3[[#This Row],[Quiz-2 ]]/$M$6)*$L$6+(Table3[[#This Row],[End Term]]/$M$8)*$L$8,3), 0)</f>
        <v>0.25</v>
      </c>
    </row>
    <row r="132" spans="1:9">
      <c r="A132">
        <v>7</v>
      </c>
      <c r="B132" t="s">
        <v>344</v>
      </c>
      <c r="C132" t="s">
        <v>13</v>
      </c>
      <c r="D132">
        <f>VLOOKUP(C132,'Probability-RAW'!$C$2:$D$160,2,FALSE)</f>
        <v>6</v>
      </c>
      <c r="E132">
        <v>20.5</v>
      </c>
      <c r="F132">
        <f>VLOOKUP(Table3[[#This Row],[Roll No.]], 'Probability-RAW2'!$C$2:$D$190, 2, FALSE)</f>
        <v>4</v>
      </c>
      <c r="H132">
        <f>_xlfn.RANK.EQ(Table3[[#This Row],[Total Weighted ABS Score]],Table3[Total Weighted ABS Score],0)</f>
        <v>129</v>
      </c>
      <c r="I132">
        <f>IFERROR( ROUND((Table3[[#This Row],[Quiz-1]]/$M$5)*$L$5 +(Table3[[#This Row],[Mid-Term]]/$M$7)*$L$7+(Table3[[#This Row],[Quiz-2 ]]/$M$6)*$L$6+(Table3[[#This Row],[End Term]]/$M$8)*$L$8,3), 0)</f>
        <v>0.246</v>
      </c>
    </row>
    <row r="133" spans="1:9">
      <c r="A133">
        <v>29</v>
      </c>
      <c r="B133" t="s">
        <v>366</v>
      </c>
      <c r="C133" t="s">
        <v>57</v>
      </c>
      <c r="D133">
        <f>VLOOKUP(C133,'Probability-RAW'!$C$2:$D$160,2,FALSE)</f>
        <v>10</v>
      </c>
      <c r="E133">
        <v>13.5</v>
      </c>
      <c r="F133">
        <f>VLOOKUP(Table3[[#This Row],[Roll No.]], 'Probability-RAW2'!$C$2:$D$190, 2, FALSE)</f>
        <v>7</v>
      </c>
      <c r="H133">
        <f>_xlfn.RANK.EQ(Table3[[#This Row],[Total Weighted ABS Score]],Table3[Total Weighted ABS Score],0)</f>
        <v>130</v>
      </c>
      <c r="I133">
        <f>IFERROR( ROUND((Table3[[#This Row],[Quiz-1]]/$M$5)*$L$5 +(Table3[[#This Row],[Mid-Term]]/$M$7)*$L$7+(Table3[[#This Row],[Quiz-2 ]]/$M$6)*$L$6+(Table3[[#This Row],[End Term]]/$M$8)*$L$8,3), 0)</f>
        <v>0.24</v>
      </c>
    </row>
    <row r="134" spans="1:9">
      <c r="A134">
        <v>61</v>
      </c>
      <c r="B134" t="s">
        <v>398</v>
      </c>
      <c r="C134" t="s">
        <v>121</v>
      </c>
      <c r="D134">
        <f>VLOOKUP(C134,'Probability-RAW'!$C$2:$D$160,2,FALSE)</f>
        <v>15</v>
      </c>
      <c r="E134">
        <v>5</v>
      </c>
      <c r="F134">
        <f>VLOOKUP(Table3[[#This Row],[Roll No.]], 'Probability-RAW2'!$C$2:$D$190, 2, FALSE)</f>
        <v>11</v>
      </c>
      <c r="H134">
        <f>_xlfn.RANK.EQ(Table3[[#This Row],[Total Weighted ABS Score]],Table3[Total Weighted ABS Score],0)</f>
        <v>131</v>
      </c>
      <c r="I134">
        <f>IFERROR( ROUND((Table3[[#This Row],[Quiz-1]]/$M$5)*$L$5 +(Table3[[#This Row],[Mid-Term]]/$M$7)*$L$7+(Table3[[#This Row],[Quiz-2 ]]/$M$6)*$L$6+(Table3[[#This Row],[End Term]]/$M$8)*$L$8,3), 0)</f>
        <v>0.23699999999999999</v>
      </c>
    </row>
    <row r="135" spans="1:9">
      <c r="A135">
        <v>56</v>
      </c>
      <c r="B135" t="s">
        <v>393</v>
      </c>
      <c r="C135" t="s">
        <v>111</v>
      </c>
      <c r="D135">
        <f>VLOOKUP(C135,'Probability-RAW'!$C$2:$D$160,2,FALSE)</f>
        <v>9</v>
      </c>
      <c r="E135">
        <v>11</v>
      </c>
      <c r="F135">
        <f>VLOOKUP(Table3[[#This Row],[Roll No.]], 'Probability-RAW2'!$C$2:$D$190, 2, FALSE)</f>
        <v>9.5</v>
      </c>
      <c r="H135">
        <f>_xlfn.RANK.EQ(Table3[[#This Row],[Total Weighted ABS Score]],Table3[Total Weighted ABS Score],0)</f>
        <v>132</v>
      </c>
      <c r="I135">
        <f>IFERROR( ROUND((Table3[[#This Row],[Quiz-1]]/$M$5)*$L$5 +(Table3[[#This Row],[Mid-Term]]/$M$7)*$L$7+(Table3[[#This Row],[Quiz-2 ]]/$M$6)*$L$6+(Table3[[#This Row],[End Term]]/$M$8)*$L$8,3), 0)</f>
        <v>0.23</v>
      </c>
    </row>
    <row r="136" spans="1:9">
      <c r="B136" t="s">
        <v>501</v>
      </c>
      <c r="C136" t="s">
        <v>168</v>
      </c>
      <c r="D136">
        <f>VLOOKUP(C136,'Probability-RAW'!$C$2:$D$160,2,FALSE)</f>
        <v>8.5</v>
      </c>
      <c r="E136">
        <v>19</v>
      </c>
      <c r="F136">
        <f>VLOOKUP(Table3[[#This Row],[Roll No.]], 'Probability-RAW2'!$C$2:$D$190, 2, FALSE)</f>
        <v>1</v>
      </c>
      <c r="H136">
        <f>_xlfn.RANK.EQ(Table3[[#This Row],[Total Weighted ABS Score]],Table3[Total Weighted ABS Score],0)</f>
        <v>132</v>
      </c>
      <c r="I136">
        <f>IFERROR( ROUND((Table3[[#This Row],[Quiz-1]]/$M$5)*$L$5 +(Table3[[#This Row],[Mid-Term]]/$M$7)*$L$7+(Table3[[#This Row],[Quiz-2 ]]/$M$6)*$L$6+(Table3[[#This Row],[End Term]]/$M$8)*$L$8,3), 0)</f>
        <v>0.23</v>
      </c>
    </row>
    <row r="137" spans="1:9">
      <c r="A137">
        <v>16</v>
      </c>
      <c r="B137" t="s">
        <v>353</v>
      </c>
      <c r="C137" t="s">
        <v>31</v>
      </c>
      <c r="D137">
        <f>VLOOKUP(C137,'Probability-RAW'!$C$2:$D$160,2,FALSE)</f>
        <v>9</v>
      </c>
      <c r="E137">
        <v>14</v>
      </c>
      <c r="F137">
        <f>VLOOKUP(Table3[[#This Row],[Roll No.]], 'Probability-RAW2'!$C$2:$D$190, 2, FALSE)</f>
        <v>6</v>
      </c>
      <c r="H137">
        <f>_xlfn.RANK.EQ(Table3[[#This Row],[Total Weighted ABS Score]],Table3[Total Weighted ABS Score],0)</f>
        <v>134</v>
      </c>
      <c r="I137">
        <f>IFERROR( ROUND((Table3[[#This Row],[Quiz-1]]/$M$5)*$L$5 +(Table3[[#This Row],[Mid-Term]]/$M$7)*$L$7+(Table3[[#This Row],[Quiz-2 ]]/$M$6)*$L$6+(Table3[[#This Row],[End Term]]/$M$8)*$L$8,3), 0)</f>
        <v>0.22900000000000001</v>
      </c>
    </row>
    <row r="138" spans="1:9">
      <c r="A138">
        <v>46</v>
      </c>
      <c r="B138" t="s">
        <v>383</v>
      </c>
      <c r="C138" t="s">
        <v>91</v>
      </c>
      <c r="D138">
        <f>VLOOKUP(C138,'Probability-RAW'!$C$2:$D$160,2,FALSE)</f>
        <v>19</v>
      </c>
      <c r="E138">
        <v>8</v>
      </c>
      <c r="F138">
        <f>VLOOKUP(Table3[[#This Row],[Roll No.]], 'Probability-RAW2'!$C$2:$D$190, 2, FALSE)</f>
        <v>1.5</v>
      </c>
      <c r="H138">
        <f>_xlfn.RANK.EQ(Table3[[#This Row],[Total Weighted ABS Score]],Table3[Total Weighted ABS Score],0)</f>
        <v>135</v>
      </c>
      <c r="I138">
        <f>IFERROR( ROUND((Table3[[#This Row],[Quiz-1]]/$M$5)*$L$5 +(Table3[[#This Row],[Mid-Term]]/$M$7)*$L$7+(Table3[[#This Row],[Quiz-2 ]]/$M$6)*$L$6+(Table3[[#This Row],[End Term]]/$M$8)*$L$8,3), 0)</f>
        <v>0.22</v>
      </c>
    </row>
    <row r="139" spans="1:9">
      <c r="B139" t="s">
        <v>431</v>
      </c>
      <c r="C139" t="s">
        <v>188</v>
      </c>
      <c r="D139">
        <f>VLOOKUP(C139,'Probability-RAW'!$C$2:$D$160,2,FALSE)</f>
        <v>13</v>
      </c>
      <c r="E139">
        <v>13</v>
      </c>
      <c r="F139">
        <f>VLOOKUP(Table3[[#This Row],[Roll No.]], 'Probability-RAW2'!$C$2:$D$190, 2, FALSE)</f>
        <v>1.5</v>
      </c>
      <c r="H139">
        <f>_xlfn.RANK.EQ(Table3[[#This Row],[Total Weighted ABS Score]],Table3[Total Weighted ABS Score],0)</f>
        <v>136</v>
      </c>
      <c r="I139">
        <f>IFERROR( ROUND((Table3[[#This Row],[Quiz-1]]/$M$5)*$L$5 +(Table3[[#This Row],[Mid-Term]]/$M$7)*$L$7+(Table3[[#This Row],[Quiz-2 ]]/$M$6)*$L$6+(Table3[[#This Row],[End Term]]/$M$8)*$L$8,3), 0)</f>
        <v>0.217</v>
      </c>
    </row>
    <row r="140" spans="1:9">
      <c r="B140" t="s">
        <v>457</v>
      </c>
      <c r="C140" t="s">
        <v>243</v>
      </c>
      <c r="D140">
        <f>VLOOKUP(C140,'Probability-RAW'!$C$2:$D$160,2,FALSE)</f>
        <v>20</v>
      </c>
      <c r="E140">
        <v>5</v>
      </c>
      <c r="F140">
        <f>VLOOKUP(Table3[[#This Row],[Roll No.]], 'Probability-RAW2'!$C$2:$D$190, 2, FALSE)</f>
        <v>3</v>
      </c>
      <c r="H140">
        <f>_xlfn.RANK.EQ(Table3[[#This Row],[Total Weighted ABS Score]],Table3[Total Weighted ABS Score],0)</f>
        <v>137</v>
      </c>
      <c r="I140">
        <f>IFERROR( ROUND((Table3[[#This Row],[Quiz-1]]/$M$5)*$L$5 +(Table3[[#This Row],[Mid-Term]]/$M$7)*$L$7+(Table3[[#This Row],[Quiz-2 ]]/$M$6)*$L$6+(Table3[[#This Row],[End Term]]/$M$8)*$L$8,3), 0)</f>
        <v>0.214</v>
      </c>
    </row>
    <row r="141" spans="1:9">
      <c r="B141" t="s">
        <v>420</v>
      </c>
      <c r="C141" t="s">
        <v>170</v>
      </c>
      <c r="D141">
        <f>VLOOKUP(C141,'Probability-RAW'!$C$2:$D$160,2,FALSE)</f>
        <v>8</v>
      </c>
      <c r="E141">
        <v>11</v>
      </c>
      <c r="F141">
        <f>VLOOKUP(Table3[[#This Row],[Roll No.]], 'Probability-RAW2'!$C$2:$D$190, 2, FALSE)</f>
        <v>8</v>
      </c>
      <c r="H141">
        <f>_xlfn.RANK.EQ(Table3[[#This Row],[Total Weighted ABS Score]],Table3[Total Weighted ABS Score],0)</f>
        <v>138</v>
      </c>
      <c r="I141">
        <f>IFERROR( ROUND((Table3[[#This Row],[Quiz-1]]/$M$5)*$L$5 +(Table3[[#This Row],[Mid-Term]]/$M$7)*$L$7+(Table3[[#This Row],[Quiz-2 ]]/$M$6)*$L$6+(Table3[[#This Row],[End Term]]/$M$8)*$L$8,3), 0)</f>
        <v>0.21199999999999999</v>
      </c>
    </row>
    <row r="142" spans="1:9">
      <c r="B142" t="s">
        <v>486</v>
      </c>
      <c r="C142" t="s">
        <v>313</v>
      </c>
      <c r="D142">
        <f>VLOOKUP(C142,'Probability-RAW'!$C$2:$D$160,2,FALSE)</f>
        <v>14</v>
      </c>
      <c r="E142">
        <v>9.5</v>
      </c>
      <c r="F142">
        <f>VLOOKUP(Table3[[#This Row],[Roll No.]], 'Probability-RAW2'!$C$2:$D$190, 2, FALSE)</f>
        <v>3</v>
      </c>
      <c r="H142">
        <f>_xlfn.RANK.EQ(Table3[[#This Row],[Total Weighted ABS Score]],Table3[Total Weighted ABS Score],0)</f>
        <v>139</v>
      </c>
      <c r="I142">
        <f>IFERROR( ROUND((Table3[[#This Row],[Quiz-1]]/$M$5)*$L$5 +(Table3[[#This Row],[Mid-Term]]/$M$7)*$L$7+(Table3[[#This Row],[Quiz-2 ]]/$M$6)*$L$6+(Table3[[#This Row],[End Term]]/$M$8)*$L$8,3), 0)</f>
        <v>0.20699999999999999</v>
      </c>
    </row>
    <row r="143" spans="1:9">
      <c r="A143">
        <v>48</v>
      </c>
      <c r="B143" t="s">
        <v>385</v>
      </c>
      <c r="C143" t="s">
        <v>95</v>
      </c>
      <c r="D143">
        <f>VLOOKUP(C143,'Probability-RAW'!$C$2:$D$160,2,FALSE)</f>
        <v>14</v>
      </c>
      <c r="E143">
        <v>3.5</v>
      </c>
      <c r="F143">
        <f>VLOOKUP(Table3[[#This Row],[Roll No.]], 'Probability-RAW2'!$C$2:$D$190, 2, FALSE)</f>
        <v>9.5</v>
      </c>
      <c r="H143">
        <f>_xlfn.RANK.EQ(Table3[[#This Row],[Total Weighted ABS Score]],Table3[Total Weighted ABS Score],0)</f>
        <v>140</v>
      </c>
      <c r="I143">
        <f>IFERROR( ROUND((Table3[[#This Row],[Quiz-1]]/$M$5)*$L$5 +(Table3[[#This Row],[Mid-Term]]/$M$7)*$L$7+(Table3[[#This Row],[Quiz-2 ]]/$M$6)*$L$6+(Table3[[#This Row],[End Term]]/$M$8)*$L$8,3), 0)</f>
        <v>0.20499999999999999</v>
      </c>
    </row>
    <row r="144" spans="1:9">
      <c r="B144" t="s">
        <v>465</v>
      </c>
      <c r="C144" t="s">
        <v>263</v>
      </c>
      <c r="D144">
        <f>VLOOKUP(C144,'Probability-RAW'!$C$2:$D$160,2,FALSE)</f>
        <v>14</v>
      </c>
      <c r="E144">
        <v>3</v>
      </c>
      <c r="F144">
        <f>VLOOKUP(Table3[[#This Row],[Roll No.]], 'Probability-RAW2'!$C$2:$D$190, 2, FALSE)</f>
        <v>8</v>
      </c>
      <c r="H144">
        <f>_xlfn.RANK.EQ(Table3[[#This Row],[Total Weighted ABS Score]],Table3[Total Weighted ABS Score],0)</f>
        <v>141</v>
      </c>
      <c r="I144">
        <f>IFERROR( ROUND((Table3[[#This Row],[Quiz-1]]/$M$5)*$L$5 +(Table3[[#This Row],[Mid-Term]]/$M$7)*$L$7+(Table3[[#This Row],[Quiz-2 ]]/$M$6)*$L$6+(Table3[[#This Row],[End Term]]/$M$8)*$L$8,3), 0)</f>
        <v>0.19</v>
      </c>
    </row>
    <row r="145" spans="1:9">
      <c r="B145" t="s">
        <v>504</v>
      </c>
      <c r="C145" t="s">
        <v>204</v>
      </c>
      <c r="D145">
        <f>VLOOKUP(C145,'Probability-RAW'!$C$2:$D$160,2,FALSE)</f>
        <v>8</v>
      </c>
      <c r="E145">
        <v>7</v>
      </c>
      <c r="F145">
        <f>VLOOKUP(Table3[[#This Row],[Roll No.]], 'Probability-RAW2'!$C$2:$D$190, 2, FALSE)</f>
        <v>8</v>
      </c>
      <c r="H145">
        <f>_xlfn.RANK.EQ(Table3[[#This Row],[Total Weighted ABS Score]],Table3[Total Weighted ABS Score],0)</f>
        <v>142</v>
      </c>
      <c r="I145">
        <f>IFERROR( ROUND((Table3[[#This Row],[Quiz-1]]/$M$5)*$L$5 +(Table3[[#This Row],[Mid-Term]]/$M$7)*$L$7+(Table3[[#This Row],[Quiz-2 ]]/$M$6)*$L$6+(Table3[[#This Row],[End Term]]/$M$8)*$L$8,3), 0)</f>
        <v>0.17799999999999999</v>
      </c>
    </row>
    <row r="146" spans="1:9">
      <c r="A146">
        <v>2</v>
      </c>
      <c r="B146" t="s">
        <v>339</v>
      </c>
      <c r="C146" t="s">
        <v>3</v>
      </c>
      <c r="D146">
        <f>VLOOKUP(C146,'Probability-RAW'!$C$2:$D$160,2,FALSE)</f>
        <v>14</v>
      </c>
      <c r="E146">
        <v>6</v>
      </c>
      <c r="F146">
        <f>VLOOKUP(Table3[[#This Row],[Roll No.]], 'Probability-RAW2'!$C$2:$D$190, 2, FALSE)</f>
        <v>2</v>
      </c>
      <c r="H146">
        <f>_xlfn.RANK.EQ(Table3[[#This Row],[Total Weighted ABS Score]],Table3[Total Weighted ABS Score],0)</f>
        <v>143</v>
      </c>
      <c r="I146">
        <f>IFERROR( ROUND((Table3[[#This Row],[Quiz-1]]/$M$5)*$L$5 +(Table3[[#This Row],[Mid-Term]]/$M$7)*$L$7+(Table3[[#This Row],[Quiz-2 ]]/$M$6)*$L$6+(Table3[[#This Row],[End Term]]/$M$8)*$L$8,3), 0)</f>
        <v>0.17</v>
      </c>
    </row>
    <row r="147" spans="1:9">
      <c r="B147" t="s">
        <v>505</v>
      </c>
      <c r="C147" t="s">
        <v>210</v>
      </c>
      <c r="D147">
        <f>VLOOKUP(C147,'Probability-RAW'!$C$2:$D$160,2,FALSE)</f>
        <v>14</v>
      </c>
      <c r="E147">
        <v>4</v>
      </c>
      <c r="F147">
        <f>VLOOKUP(Table3[[#This Row],[Roll No.]], 'Probability-RAW2'!$C$2:$D$190, 2, FALSE)</f>
        <v>4</v>
      </c>
      <c r="H147">
        <f>_xlfn.RANK.EQ(Table3[[#This Row],[Total Weighted ABS Score]],Table3[Total Weighted ABS Score],0)</f>
        <v>144</v>
      </c>
      <c r="I147">
        <f>IFERROR( ROUND((Table3[[#This Row],[Quiz-1]]/$M$5)*$L$5 +(Table3[[#This Row],[Mid-Term]]/$M$7)*$L$7+(Table3[[#This Row],[Quiz-2 ]]/$M$6)*$L$6+(Table3[[#This Row],[End Term]]/$M$8)*$L$8,3), 0)</f>
        <v>0.16800000000000001</v>
      </c>
    </row>
    <row r="148" spans="1:9">
      <c r="B148" t="s">
        <v>427</v>
      </c>
      <c r="C148" t="s">
        <v>180</v>
      </c>
      <c r="D148">
        <f>VLOOKUP(C148,'Probability-RAW'!$C$2:$D$160,2,FALSE)</f>
        <v>2</v>
      </c>
      <c r="E148">
        <v>14</v>
      </c>
      <c r="F148">
        <f>VLOOKUP(Table3[[#This Row],[Roll No.]], 'Probability-RAW2'!$C$2:$D$190, 2, FALSE)</f>
        <v>1.5</v>
      </c>
      <c r="H148">
        <f>_xlfn.RANK.EQ(Table3[[#This Row],[Total Weighted ABS Score]],Table3[Total Weighted ABS Score],0)</f>
        <v>145</v>
      </c>
      <c r="I148">
        <f>IFERROR( ROUND((Table3[[#This Row],[Quiz-1]]/$M$5)*$L$5 +(Table3[[#This Row],[Mid-Term]]/$M$7)*$L$7+(Table3[[#This Row],[Quiz-2 ]]/$M$6)*$L$6+(Table3[[#This Row],[End Term]]/$M$8)*$L$8,3), 0)</f>
        <v>0.14299999999999999</v>
      </c>
    </row>
    <row r="149" spans="1:9">
      <c r="A149">
        <v>73</v>
      </c>
      <c r="B149" t="s">
        <v>412</v>
      </c>
      <c r="C149" t="s">
        <v>145</v>
      </c>
      <c r="D149">
        <f>VLOOKUP(C149,'Probability-RAW'!$C$2:$D$160,2,FALSE)</f>
        <v>1</v>
      </c>
      <c r="E149">
        <v>14</v>
      </c>
      <c r="F149">
        <f>VLOOKUP(Table3[[#This Row],[Roll No.]], 'Probability-RAW2'!$C$2:$D$190, 2, FALSE)</f>
        <v>0</v>
      </c>
      <c r="H149">
        <f>_xlfn.RANK.EQ(Table3[[#This Row],[Total Weighted ABS Score]],Table3[Total Weighted ABS Score],0)</f>
        <v>146</v>
      </c>
      <c r="I149">
        <f>IFERROR( ROUND((Table3[[#This Row],[Quiz-1]]/$M$5)*$L$5 +(Table3[[#This Row],[Mid-Term]]/$M$7)*$L$7+(Table3[[#This Row],[Quiz-2 ]]/$M$6)*$L$6+(Table3[[#This Row],[End Term]]/$M$8)*$L$8,3), 0)</f>
        <v>0.124</v>
      </c>
    </row>
    <row r="150" spans="1:9">
      <c r="B150" t="s">
        <v>493</v>
      </c>
      <c r="C150" t="s">
        <v>275</v>
      </c>
      <c r="D150">
        <f>VLOOKUP(C150,'Probability-RAW'!$C$2:$D$160,2,FALSE)</f>
        <v>10</v>
      </c>
      <c r="E150">
        <v>4</v>
      </c>
      <c r="F150">
        <f>VLOOKUP(Table3[[#This Row],[Roll No.]], 'Probability-RAW2'!$C$2:$D$190, 2, FALSE)</f>
        <v>1.5</v>
      </c>
      <c r="H150">
        <f>_xlfn.RANK.EQ(Table3[[#This Row],[Total Weighted ABS Score]],Table3[Total Weighted ABS Score],0)</f>
        <v>147</v>
      </c>
      <c r="I150">
        <f>IFERROR( ROUND((Table3[[#This Row],[Quiz-1]]/$M$5)*$L$5 +(Table3[[#This Row],[Mid-Term]]/$M$7)*$L$7+(Table3[[#This Row],[Quiz-2 ]]/$M$6)*$L$6+(Table3[[#This Row],[End Term]]/$M$8)*$L$8,3), 0)</f>
        <v>0.12</v>
      </c>
    </row>
    <row r="151" spans="1:9">
      <c r="B151" t="s">
        <v>498</v>
      </c>
      <c r="C151" t="s">
        <v>271</v>
      </c>
      <c r="D151" s="22">
        <v>0</v>
      </c>
      <c r="E151">
        <v>12</v>
      </c>
      <c r="F151">
        <f>VLOOKUP(Table3[[#This Row],[Roll No.]], 'Probability-RAW2'!$C$2:$D$190, 2, FALSE)</f>
        <v>2.5</v>
      </c>
      <c r="H151">
        <f>_xlfn.RANK.EQ(Table3[[#This Row],[Total Weighted ABS Score]],Table3[Total Weighted ABS Score],0)</f>
        <v>148</v>
      </c>
      <c r="I151">
        <f>IFERROR( ROUND((Table3[[#This Row],[Quiz-1]]/$M$5)*$L$5 +(Table3[[#This Row],[Mid-Term]]/$M$7)*$L$7+(Table3[[#This Row],[Quiz-2 ]]/$M$6)*$L$6+(Table3[[#This Row],[End Term]]/$M$8)*$L$8,3), 0)</f>
        <v>0.11899999999999999</v>
      </c>
    </row>
    <row r="152" spans="1:9">
      <c r="A152">
        <v>1</v>
      </c>
      <c r="B152" t="s">
        <v>338</v>
      </c>
      <c r="C152" t="s">
        <v>1</v>
      </c>
      <c r="D152">
        <f>VLOOKUP(C152,'Probability-RAW'!$C$2:$D$160,2,FALSE)</f>
        <v>5</v>
      </c>
      <c r="E152">
        <v>0.5</v>
      </c>
      <c r="F152">
        <f>VLOOKUP(Table3[[#This Row],[Roll No.]], 'Probability-RAW2'!$C$2:$D$190, 2, FALSE)</f>
        <v>9.5</v>
      </c>
      <c r="H152">
        <f>_xlfn.RANK.EQ(Table3[[#This Row],[Total Weighted ABS Score]],Table3[Total Weighted ABS Score],0)</f>
        <v>149</v>
      </c>
      <c r="I152">
        <f>IFERROR( ROUND((Table3[[#This Row],[Quiz-1]]/$M$5)*$L$5 +(Table3[[#This Row],[Mid-Term]]/$M$7)*$L$7+(Table3[[#This Row],[Quiz-2 ]]/$M$6)*$L$6+(Table3[[#This Row],[End Term]]/$M$8)*$L$8,3), 0)</f>
        <v>0.113</v>
      </c>
    </row>
    <row r="153" spans="1:9">
      <c r="A153">
        <v>75</v>
      </c>
      <c r="B153" t="s">
        <v>414</v>
      </c>
      <c r="C153" t="s">
        <v>149</v>
      </c>
      <c r="D153">
        <f>VLOOKUP(C153,'Probability-RAW'!$C$2:$D$160,2,FALSE)</f>
        <v>1</v>
      </c>
      <c r="E153">
        <v>8</v>
      </c>
      <c r="F153">
        <f>VLOOKUP(Table3[[#This Row],[Roll No.]], 'Probability-RAW2'!$C$2:$D$190, 2, FALSE)</f>
        <v>5</v>
      </c>
      <c r="H153">
        <f>_xlfn.RANK.EQ(Table3[[#This Row],[Total Weighted ABS Score]],Table3[Total Weighted ABS Score],0)</f>
        <v>150</v>
      </c>
      <c r="I153">
        <f>IFERROR( ROUND((Table3[[#This Row],[Quiz-1]]/$M$5)*$L$5 +(Table3[[#This Row],[Mid-Term]]/$M$7)*$L$7+(Table3[[#This Row],[Quiz-2 ]]/$M$6)*$L$6+(Table3[[#This Row],[End Term]]/$M$8)*$L$8,3), 0)</f>
        <v>0.112</v>
      </c>
    </row>
    <row r="154" spans="1:9">
      <c r="B154" t="s">
        <v>464</v>
      </c>
      <c r="C154" t="s">
        <v>261</v>
      </c>
      <c r="D154">
        <f>VLOOKUP(C154,'Probability-RAW'!$C$2:$D$160,2,FALSE)</f>
        <v>8</v>
      </c>
      <c r="E154">
        <v>3.5</v>
      </c>
      <c r="F154">
        <f>VLOOKUP(Table3[[#This Row],[Roll No.]], 'Probability-RAW2'!$C$2:$D$190, 2, FALSE)</f>
        <v>2</v>
      </c>
      <c r="H154">
        <f>_xlfn.RANK.EQ(Table3[[#This Row],[Total Weighted ABS Score]],Table3[Total Weighted ABS Score],0)</f>
        <v>151</v>
      </c>
      <c r="I154">
        <f>IFERROR( ROUND((Table3[[#This Row],[Quiz-1]]/$M$5)*$L$5 +(Table3[[#This Row],[Mid-Term]]/$M$7)*$L$7+(Table3[[#This Row],[Quiz-2 ]]/$M$6)*$L$6+(Table3[[#This Row],[End Term]]/$M$8)*$L$8,3), 0)</f>
        <v>0.104</v>
      </c>
    </row>
    <row r="155" spans="1:9">
      <c r="B155" t="s">
        <v>426</v>
      </c>
      <c r="C155" t="s">
        <v>176</v>
      </c>
      <c r="D155">
        <f>VLOOKUP(C155,'Probability-RAW'!$C$2:$D$160,2,FALSE)</f>
        <v>4</v>
      </c>
      <c r="E155">
        <v>0</v>
      </c>
      <c r="F155">
        <f>VLOOKUP(Table3[[#This Row],[Roll No.]], 'Probability-RAW2'!$C$2:$D$190, 2, FALSE)</f>
        <v>9.5</v>
      </c>
      <c r="H155">
        <f>_xlfn.RANK.EQ(Table3[[#This Row],[Total Weighted ABS Score]],Table3[Total Weighted ABS Score],0)</f>
        <v>152</v>
      </c>
      <c r="I155">
        <f>IFERROR( ROUND((Table3[[#This Row],[Quiz-1]]/$M$5)*$L$5 +(Table3[[#This Row],[Mid-Term]]/$M$7)*$L$7+(Table3[[#This Row],[Quiz-2 ]]/$M$6)*$L$6+(Table3[[#This Row],[End Term]]/$M$8)*$L$8,3), 0)</f>
        <v>0.10100000000000001</v>
      </c>
    </row>
    <row r="156" spans="1:9">
      <c r="A156">
        <v>10</v>
      </c>
      <c r="B156" t="s">
        <v>347</v>
      </c>
      <c r="C156" t="s">
        <v>19</v>
      </c>
      <c r="D156">
        <f>VLOOKUP(C156,'Probability-RAW'!$C$2:$D$160,2,FALSE)</f>
        <v>9</v>
      </c>
      <c r="E156">
        <v>1</v>
      </c>
      <c r="F156">
        <f>VLOOKUP(Table3[[#This Row],[Roll No.]], 'Probability-RAW2'!$C$2:$D$190, 2, FALSE)</f>
        <v>1.5</v>
      </c>
      <c r="H156">
        <f>_xlfn.RANK.EQ(Table3[[#This Row],[Total Weighted ABS Score]],Table3[Total Weighted ABS Score],0)</f>
        <v>153</v>
      </c>
      <c r="I156">
        <f>IFERROR( ROUND((Table3[[#This Row],[Quiz-1]]/$M$5)*$L$5 +(Table3[[#This Row],[Mid-Term]]/$M$7)*$L$7+(Table3[[#This Row],[Quiz-2 ]]/$M$6)*$L$6+(Table3[[#This Row],[End Term]]/$M$8)*$L$8,3), 0)</f>
        <v>8.6999999999999994E-2</v>
      </c>
    </row>
    <row r="157" spans="1:9">
      <c r="A157">
        <v>79</v>
      </c>
      <c r="B157" t="s">
        <v>418</v>
      </c>
      <c r="C157" t="s">
        <v>157</v>
      </c>
      <c r="D157">
        <f>VLOOKUP(C157,'Probability-RAW'!$C$2:$D$160,2,FALSE)</f>
        <v>5.5</v>
      </c>
      <c r="E157">
        <v>2</v>
      </c>
      <c r="F157">
        <f>VLOOKUP(Table3[[#This Row],[Roll No.]], 'Probability-RAW2'!$C$2:$D$190, 2, FALSE)</f>
        <v>3.5</v>
      </c>
      <c r="H157">
        <f>_xlfn.RANK.EQ(Table3[[#This Row],[Total Weighted ABS Score]],Table3[Total Weighted ABS Score],0)</f>
        <v>154</v>
      </c>
      <c r="I157">
        <f>IFERROR( ROUND((Table3[[#This Row],[Quiz-1]]/$M$5)*$L$5 +(Table3[[#This Row],[Mid-Term]]/$M$7)*$L$7+(Table3[[#This Row],[Quiz-2 ]]/$M$6)*$L$6+(Table3[[#This Row],[End Term]]/$M$8)*$L$8,3), 0)</f>
        <v>8.4000000000000005E-2</v>
      </c>
    </row>
    <row r="158" spans="1:9">
      <c r="B158" t="s">
        <v>480</v>
      </c>
      <c r="C158" t="s">
        <v>299</v>
      </c>
      <c r="D158" s="22">
        <v>0</v>
      </c>
      <c r="E158">
        <v>7</v>
      </c>
      <c r="F158">
        <f>VLOOKUP(Table3[[#This Row],[Roll No.]], 'Probability-RAW2'!$C$2:$D$190, 2, FALSE)</f>
        <v>3</v>
      </c>
      <c r="H158">
        <f>_xlfn.RANK.EQ(Table3[[#This Row],[Total Weighted ABS Score]],Table3[Total Weighted ABS Score],0)</f>
        <v>155</v>
      </c>
      <c r="I158">
        <f>IFERROR( ROUND((Table3[[#This Row],[Quiz-1]]/$M$5)*$L$5 +(Table3[[#This Row],[Mid-Term]]/$M$7)*$L$7+(Table3[[#This Row],[Quiz-2 ]]/$M$6)*$L$6+(Table3[[#This Row],[End Term]]/$M$8)*$L$8,3), 0)</f>
        <v>8.1000000000000003E-2</v>
      </c>
    </row>
    <row r="159" spans="1:9">
      <c r="B159" t="s">
        <v>424</v>
      </c>
      <c r="C159" t="s">
        <v>172</v>
      </c>
      <c r="D159" s="22">
        <v>0</v>
      </c>
      <c r="E159">
        <v>6</v>
      </c>
      <c r="F159">
        <f>VLOOKUP(Table3[[#This Row],[Roll No.]], 'Probability-RAW2'!$C$2:$D$190, 2, FALSE)</f>
        <v>1</v>
      </c>
      <c r="H159">
        <f>_xlfn.RANK.EQ(Table3[[#This Row],[Total Weighted ABS Score]],Table3[Total Weighted ABS Score],0)</f>
        <v>156</v>
      </c>
      <c r="I159">
        <f>IFERROR( ROUND((Table3[[#This Row],[Quiz-1]]/$M$5)*$L$5 +(Table3[[#This Row],[Mid-Term]]/$M$7)*$L$7+(Table3[[#This Row],[Quiz-2 ]]/$M$6)*$L$6+(Table3[[#This Row],[End Term]]/$M$8)*$L$8,3), 0)</f>
        <v>5.8000000000000003E-2</v>
      </c>
    </row>
    <row r="160" spans="1:9">
      <c r="B160" t="s">
        <v>421</v>
      </c>
      <c r="C160" t="s">
        <v>178</v>
      </c>
      <c r="D160" s="22">
        <v>0</v>
      </c>
      <c r="E160">
        <v>4.5</v>
      </c>
      <c r="F160">
        <f>VLOOKUP(Table3[[#This Row],[Roll No.]], 'Probability-RAW2'!$C$2:$D$190, 2, FALSE)</f>
        <v>2.5</v>
      </c>
      <c r="H160">
        <f>_xlfn.RANK.EQ(Table3[[#This Row],[Total Weighted ABS Score]],Table3[Total Weighted ABS Score],0)</f>
        <v>157</v>
      </c>
      <c r="I160">
        <f>IFERROR( ROUND((Table3[[#This Row],[Quiz-1]]/$M$5)*$L$5 +(Table3[[#This Row],[Mid-Term]]/$M$7)*$L$7+(Table3[[#This Row],[Quiz-2 ]]/$M$6)*$L$6+(Table3[[#This Row],[End Term]]/$M$8)*$L$8,3), 0)</f>
        <v>5.6000000000000001E-2</v>
      </c>
    </row>
    <row r="161" spans="1:9">
      <c r="B161" t="s">
        <v>434</v>
      </c>
      <c r="C161" t="s">
        <v>194</v>
      </c>
      <c r="D161">
        <f>VLOOKUP(C161,'Probability-RAW'!$C$2:$D$160,2,FALSE)</f>
        <v>15</v>
      </c>
      <c r="E161">
        <v>1</v>
      </c>
      <c r="F161" t="str">
        <f>VLOOKUP(Table3[[#This Row],[Roll No.]], 'Probability-RAW2'!$C$2:$D$190, 2, FALSE)</f>
        <v xml:space="preserve">Absent </v>
      </c>
      <c r="H161">
        <f>_xlfn.RANK.EQ(Table3[[#This Row],[Total Weighted ABS Score]],Table3[Total Weighted ABS Score],0)</f>
        <v>158</v>
      </c>
      <c r="I161">
        <f>IFERROR( ROUND((Table3[[#This Row],[Quiz-1]]/$M$5)*$L$5 +(Table3[[#This Row],[Mid-Term]]/$M$7)*$L$7+(Table3[[#This Row],[Quiz-2 ]]/$M$6)*$L$6+(Table3[[#This Row],[End Term]]/$M$8)*$L$8,3), 0)</f>
        <v>0</v>
      </c>
    </row>
    <row r="162" spans="1:9">
      <c r="A162">
        <v>62</v>
      </c>
      <c r="B162" t="s">
        <v>402</v>
      </c>
      <c r="C162" t="s">
        <v>123</v>
      </c>
      <c r="D162">
        <f>VLOOKUP(C162,'Probability-RAW'!$C$2:$D$160,2,FALSE)</f>
        <v>0</v>
      </c>
      <c r="E162">
        <v>16</v>
      </c>
      <c r="F162" t="str">
        <f>VLOOKUP(Table3[[#This Row],[Roll No.]], 'Probability-RAW2'!$C$2:$D$190, 2, FALSE)</f>
        <v>Absent</v>
      </c>
      <c r="H162">
        <f>_xlfn.RANK.EQ(Table3[[#This Row],[Total Weighted ABS Score]],Table3[Total Weighted ABS Score],0)</f>
        <v>158</v>
      </c>
      <c r="I162">
        <f>IFERROR( ROUND((Table3[[#This Row],[Quiz-1]]/$M$5)*$L$5 +(Table3[[#This Row],[Mid-Term]]/$M$7)*$L$7+(Table3[[#This Row],[Quiz-2 ]]/$M$6)*$L$6+(Table3[[#This Row],[End Term]]/$M$8)*$L$8,3), 0)</f>
        <v>0</v>
      </c>
    </row>
  </sheetData>
  <mergeCells count="2">
    <mergeCell ref="A1:K1"/>
    <mergeCell ref="J35:Q35"/>
  </mergeCells>
  <conditionalFormatting sqref="D4:E162 F156">
    <cfRule type="containsText" dxfId="2" priority="3" operator="containsText" text="absent">
      <formula>NOT(ISERROR(SEARCH("absent",D4)))</formula>
    </cfRule>
  </conditionalFormatting>
  <conditionalFormatting sqref="H4:H162">
    <cfRule type="cellIs" dxfId="1" priority="1" operator="greaterThan">
      <formula>149</formula>
    </cfRule>
    <cfRule type="cellIs" dxfId="0" priority="2" operator="lessThan">
      <formula>79.5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DDA5-D4A1-41B4-85C5-2EC017619D95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8A65-9345-4F6D-A90D-75A5B3EE69BF}">
  <dimension ref="A1:D161"/>
  <sheetViews>
    <sheetView topLeftCell="A42" workbookViewId="0">
      <selection activeCell="B54" sqref="B54"/>
    </sheetView>
  </sheetViews>
  <sheetFormatPr defaultRowHeight="14.5"/>
  <cols>
    <col min="2" max="2" width="29.26953125" customWidth="1"/>
    <col min="3" max="3" width="15.54296875" customWidth="1"/>
  </cols>
  <sheetData>
    <row r="1" spans="1:4">
      <c r="A1" t="s">
        <v>542</v>
      </c>
    </row>
    <row r="2" spans="1:4">
      <c r="D2" t="s">
        <v>543</v>
      </c>
    </row>
    <row r="3" spans="1:4">
      <c r="A3">
        <v>1</v>
      </c>
      <c r="B3" t="s">
        <v>0</v>
      </c>
      <c r="C3" t="s">
        <v>1</v>
      </c>
      <c r="D3">
        <v>4</v>
      </c>
    </row>
    <row r="4" spans="1:4">
      <c r="A4">
        <v>2</v>
      </c>
      <c r="B4" t="s">
        <v>2</v>
      </c>
      <c r="C4" t="s">
        <v>3</v>
      </c>
      <c r="D4">
        <v>4.25</v>
      </c>
    </row>
    <row r="5" spans="1:4">
      <c r="A5">
        <v>3</v>
      </c>
      <c r="B5" t="s">
        <v>4</v>
      </c>
      <c r="C5" t="s">
        <v>5</v>
      </c>
      <c r="D5">
        <v>8.75</v>
      </c>
    </row>
    <row r="6" spans="1:4">
      <c r="A6">
        <v>4</v>
      </c>
      <c r="B6" t="s">
        <v>6</v>
      </c>
      <c r="C6" t="s">
        <v>7</v>
      </c>
      <c r="D6">
        <v>6.25</v>
      </c>
    </row>
    <row r="7" spans="1:4">
      <c r="A7">
        <v>5</v>
      </c>
      <c r="B7" t="s">
        <v>8</v>
      </c>
      <c r="C7" t="s">
        <v>9</v>
      </c>
      <c r="D7">
        <v>6.25</v>
      </c>
    </row>
    <row r="8" spans="1:4">
      <c r="A8">
        <v>6</v>
      </c>
      <c r="B8" t="s">
        <v>10</v>
      </c>
      <c r="C8" t="s">
        <v>11</v>
      </c>
      <c r="D8">
        <v>9.25</v>
      </c>
    </row>
    <row r="9" spans="1:4">
      <c r="A9">
        <v>7</v>
      </c>
      <c r="B9" t="s">
        <v>12</v>
      </c>
      <c r="C9" t="s">
        <v>13</v>
      </c>
      <c r="D9">
        <v>7</v>
      </c>
    </row>
    <row r="10" spans="1:4">
      <c r="A10">
        <v>8</v>
      </c>
      <c r="B10" t="s">
        <v>14</v>
      </c>
      <c r="C10" t="s">
        <v>15</v>
      </c>
      <c r="D10">
        <v>10</v>
      </c>
    </row>
    <row r="11" spans="1:4">
      <c r="A11">
        <v>9</v>
      </c>
      <c r="B11" t="s">
        <v>16</v>
      </c>
      <c r="C11" t="s">
        <v>17</v>
      </c>
      <c r="D11">
        <v>6.75</v>
      </c>
    </row>
    <row r="12" spans="1:4">
      <c r="A12">
        <v>10</v>
      </c>
      <c r="B12" t="s">
        <v>18</v>
      </c>
      <c r="C12" t="s">
        <v>19</v>
      </c>
      <c r="D12">
        <v>12.75</v>
      </c>
    </row>
    <row r="13" spans="1:4">
      <c r="A13">
        <v>11</v>
      </c>
      <c r="B13" t="s">
        <v>20</v>
      </c>
      <c r="C13" t="s">
        <v>21</v>
      </c>
      <c r="D13">
        <v>7.5</v>
      </c>
    </row>
    <row r="14" spans="1:4">
      <c r="A14">
        <v>12</v>
      </c>
      <c r="B14" t="s">
        <v>22</v>
      </c>
      <c r="C14" t="s">
        <v>23</v>
      </c>
      <c r="D14">
        <v>10</v>
      </c>
    </row>
    <row r="15" spans="1:4">
      <c r="A15">
        <v>13</v>
      </c>
      <c r="B15" t="s">
        <v>24</v>
      </c>
      <c r="C15" t="s">
        <v>25</v>
      </c>
      <c r="D15">
        <v>10.5</v>
      </c>
    </row>
    <row r="16" spans="1:4">
      <c r="A16">
        <v>14</v>
      </c>
      <c r="B16" t="s">
        <v>26</v>
      </c>
      <c r="C16" t="s">
        <v>27</v>
      </c>
      <c r="D16">
        <v>7</v>
      </c>
    </row>
    <row r="17" spans="1:4">
      <c r="A17">
        <v>15</v>
      </c>
      <c r="B17" t="s">
        <v>28</v>
      </c>
      <c r="C17" t="s">
        <v>29</v>
      </c>
      <c r="D17" t="s">
        <v>515</v>
      </c>
    </row>
    <row r="18" spans="1:4">
      <c r="A18">
        <v>16</v>
      </c>
      <c r="B18" t="s">
        <v>30</v>
      </c>
      <c r="C18" t="s">
        <v>31</v>
      </c>
      <c r="D18">
        <v>6.5</v>
      </c>
    </row>
    <row r="19" spans="1:4">
      <c r="A19">
        <v>17</v>
      </c>
      <c r="B19" t="s">
        <v>32</v>
      </c>
      <c r="C19" t="s">
        <v>33</v>
      </c>
      <c r="D19">
        <v>5.5</v>
      </c>
    </row>
    <row r="20" spans="1:4">
      <c r="A20">
        <v>18</v>
      </c>
      <c r="B20" t="s">
        <v>34</v>
      </c>
      <c r="C20" t="s">
        <v>35</v>
      </c>
      <c r="D20">
        <v>11.5</v>
      </c>
    </row>
    <row r="21" spans="1:4">
      <c r="A21">
        <v>19</v>
      </c>
      <c r="B21" t="s">
        <v>36</v>
      </c>
      <c r="C21" t="s">
        <v>37</v>
      </c>
      <c r="D21">
        <v>9</v>
      </c>
    </row>
    <row r="22" spans="1:4">
      <c r="A22">
        <v>20</v>
      </c>
      <c r="B22" t="s">
        <v>38</v>
      </c>
      <c r="C22" t="s">
        <v>39</v>
      </c>
      <c r="D22">
        <v>9.5</v>
      </c>
    </row>
    <row r="23" spans="1:4">
      <c r="A23">
        <v>21</v>
      </c>
      <c r="B23" t="s">
        <v>40</v>
      </c>
      <c r="C23" t="s">
        <v>41</v>
      </c>
      <c r="D23">
        <v>10</v>
      </c>
    </row>
    <row r="24" spans="1:4">
      <c r="A24">
        <v>22</v>
      </c>
      <c r="B24" t="s">
        <v>42</v>
      </c>
      <c r="C24" t="s">
        <v>43</v>
      </c>
      <c r="D24">
        <v>9</v>
      </c>
    </row>
    <row r="25" spans="1:4">
      <c r="A25">
        <v>23</v>
      </c>
      <c r="B25" t="s">
        <v>44</v>
      </c>
      <c r="C25" t="s">
        <v>45</v>
      </c>
      <c r="D25">
        <v>10.25</v>
      </c>
    </row>
    <row r="26" spans="1:4">
      <c r="A26">
        <v>24</v>
      </c>
      <c r="B26" t="s">
        <v>46</v>
      </c>
      <c r="C26" t="s">
        <v>47</v>
      </c>
      <c r="D26">
        <v>8.75</v>
      </c>
    </row>
    <row r="27" spans="1:4">
      <c r="A27">
        <v>25</v>
      </c>
      <c r="B27" t="s">
        <v>48</v>
      </c>
      <c r="C27" t="s">
        <v>49</v>
      </c>
      <c r="D27">
        <v>11.5</v>
      </c>
    </row>
    <row r="28" spans="1:4">
      <c r="A28">
        <v>26</v>
      </c>
      <c r="B28" t="s">
        <v>50</v>
      </c>
      <c r="C28" t="s">
        <v>51</v>
      </c>
      <c r="D28">
        <v>11.25</v>
      </c>
    </row>
    <row r="29" spans="1:4">
      <c r="A29">
        <v>27</v>
      </c>
      <c r="B29" t="s">
        <v>52</v>
      </c>
      <c r="C29" t="s">
        <v>53</v>
      </c>
      <c r="D29">
        <v>6.25</v>
      </c>
    </row>
    <row r="30" spans="1:4">
      <c r="A30">
        <v>28</v>
      </c>
      <c r="B30" t="s">
        <v>54</v>
      </c>
      <c r="C30" t="s">
        <v>55</v>
      </c>
      <c r="D30">
        <v>11.25</v>
      </c>
    </row>
    <row r="31" spans="1:4">
      <c r="A31">
        <v>29</v>
      </c>
      <c r="B31" t="s">
        <v>56</v>
      </c>
      <c r="C31" t="s">
        <v>57</v>
      </c>
      <c r="D31">
        <v>9</v>
      </c>
    </row>
    <row r="32" spans="1:4">
      <c r="A32">
        <v>30</v>
      </c>
      <c r="B32" t="s">
        <v>58</v>
      </c>
      <c r="C32" t="s">
        <v>59</v>
      </c>
      <c r="D32">
        <v>4.5</v>
      </c>
    </row>
    <row r="33" spans="1:4">
      <c r="A33">
        <v>31</v>
      </c>
      <c r="B33" t="s">
        <v>60</v>
      </c>
      <c r="C33" t="s">
        <v>61</v>
      </c>
      <c r="D33">
        <v>6</v>
      </c>
    </row>
    <row r="34" spans="1:4">
      <c r="A34">
        <v>32</v>
      </c>
      <c r="B34" t="s">
        <v>62</v>
      </c>
      <c r="C34" t="s">
        <v>63</v>
      </c>
      <c r="D34">
        <v>9</v>
      </c>
    </row>
    <row r="35" spans="1:4">
      <c r="A35">
        <v>33</v>
      </c>
      <c r="B35" t="s">
        <v>64</v>
      </c>
      <c r="C35" t="s">
        <v>65</v>
      </c>
      <c r="D35">
        <v>3.25</v>
      </c>
    </row>
    <row r="36" spans="1:4">
      <c r="A36">
        <v>34</v>
      </c>
      <c r="B36" t="s">
        <v>66</v>
      </c>
      <c r="C36" t="s">
        <v>67</v>
      </c>
      <c r="D36">
        <v>0.5</v>
      </c>
    </row>
    <row r="37" spans="1:4">
      <c r="A37">
        <v>35</v>
      </c>
      <c r="B37" t="s">
        <v>68</v>
      </c>
      <c r="C37" t="s">
        <v>69</v>
      </c>
      <c r="D37">
        <v>11.25</v>
      </c>
    </row>
    <row r="38" spans="1:4">
      <c r="A38">
        <v>36</v>
      </c>
      <c r="B38" t="s">
        <v>70</v>
      </c>
      <c r="C38" t="s">
        <v>71</v>
      </c>
      <c r="D38">
        <v>8.75</v>
      </c>
    </row>
    <row r="39" spans="1:4">
      <c r="A39">
        <v>37</v>
      </c>
      <c r="B39" t="s">
        <v>72</v>
      </c>
      <c r="C39" t="s">
        <v>73</v>
      </c>
      <c r="D39">
        <v>9</v>
      </c>
    </row>
    <row r="40" spans="1:4">
      <c r="A40">
        <v>38</v>
      </c>
      <c r="B40" t="s">
        <v>74</v>
      </c>
      <c r="C40" t="s">
        <v>75</v>
      </c>
      <c r="D40">
        <v>3</v>
      </c>
    </row>
    <row r="41" spans="1:4">
      <c r="A41">
        <v>39</v>
      </c>
      <c r="B41" t="s">
        <v>76</v>
      </c>
      <c r="C41" t="s">
        <v>77</v>
      </c>
      <c r="D41">
        <v>7.5</v>
      </c>
    </row>
    <row r="42" spans="1:4">
      <c r="A42">
        <v>40</v>
      </c>
      <c r="B42" t="s">
        <v>78</v>
      </c>
      <c r="C42" t="s">
        <v>79</v>
      </c>
      <c r="D42">
        <v>10.25</v>
      </c>
    </row>
    <row r="43" spans="1:4">
      <c r="A43">
        <v>41</v>
      </c>
      <c r="B43" t="s">
        <v>80</v>
      </c>
      <c r="C43" t="s">
        <v>81</v>
      </c>
      <c r="D43">
        <v>4.25</v>
      </c>
    </row>
    <row r="44" spans="1:4">
      <c r="A44">
        <v>42</v>
      </c>
      <c r="B44" t="s">
        <v>82</v>
      </c>
      <c r="C44" t="s">
        <v>83</v>
      </c>
      <c r="D44">
        <v>7.75</v>
      </c>
    </row>
    <row r="45" spans="1:4">
      <c r="A45">
        <v>43</v>
      </c>
      <c r="B45" t="s">
        <v>84</v>
      </c>
      <c r="C45" t="s">
        <v>85</v>
      </c>
      <c r="D45">
        <v>10</v>
      </c>
    </row>
    <row r="46" spans="1:4">
      <c r="A46">
        <v>44</v>
      </c>
      <c r="B46" t="s">
        <v>86</v>
      </c>
      <c r="C46" t="s">
        <v>87</v>
      </c>
      <c r="D46">
        <v>8</v>
      </c>
    </row>
    <row r="47" spans="1:4">
      <c r="A47">
        <v>45</v>
      </c>
      <c r="B47" t="s">
        <v>88</v>
      </c>
      <c r="C47" t="s">
        <v>89</v>
      </c>
      <c r="D47">
        <v>6.5</v>
      </c>
    </row>
    <row r="48" spans="1:4">
      <c r="A48">
        <v>46</v>
      </c>
      <c r="B48" t="s">
        <v>90</v>
      </c>
      <c r="C48" t="s">
        <v>91</v>
      </c>
      <c r="D48">
        <v>4.5</v>
      </c>
    </row>
    <row r="49" spans="1:4">
      <c r="A49">
        <v>47</v>
      </c>
      <c r="B49" t="s">
        <v>92</v>
      </c>
      <c r="C49" t="s">
        <v>93</v>
      </c>
      <c r="D49">
        <v>6.5</v>
      </c>
    </row>
    <row r="50" spans="1:4">
      <c r="A50">
        <v>48</v>
      </c>
      <c r="B50" t="s">
        <v>94</v>
      </c>
      <c r="C50" t="s">
        <v>95</v>
      </c>
      <c r="D50">
        <v>2.75</v>
      </c>
    </row>
    <row r="51" spans="1:4">
      <c r="A51">
        <v>49</v>
      </c>
      <c r="B51" t="s">
        <v>96</v>
      </c>
      <c r="C51" t="s">
        <v>97</v>
      </c>
      <c r="D51">
        <v>11.5</v>
      </c>
    </row>
    <row r="52" spans="1:4">
      <c r="A52">
        <v>50</v>
      </c>
      <c r="B52" t="s">
        <v>98</v>
      </c>
      <c r="C52" t="s">
        <v>99</v>
      </c>
      <c r="D52">
        <v>8.25</v>
      </c>
    </row>
    <row r="53" spans="1:4">
      <c r="A53">
        <v>51</v>
      </c>
      <c r="B53" t="s">
        <v>100</v>
      </c>
      <c r="C53" t="s">
        <v>101</v>
      </c>
      <c r="D53">
        <v>10</v>
      </c>
    </row>
    <row r="54" spans="1:4">
      <c r="A54">
        <v>52</v>
      </c>
      <c r="B54" t="s">
        <v>102</v>
      </c>
      <c r="C54" t="s">
        <v>103</v>
      </c>
      <c r="D54">
        <v>7</v>
      </c>
    </row>
    <row r="55" spans="1:4">
      <c r="A55">
        <v>53</v>
      </c>
      <c r="B55" t="s">
        <v>104</v>
      </c>
      <c r="C55" t="s">
        <v>105</v>
      </c>
      <c r="D55">
        <v>7.5</v>
      </c>
    </row>
    <row r="56" spans="1:4">
      <c r="A56">
        <v>54</v>
      </c>
      <c r="B56" t="s">
        <v>106</v>
      </c>
      <c r="C56" t="s">
        <v>107</v>
      </c>
      <c r="D56">
        <v>10.5</v>
      </c>
    </row>
    <row r="57" spans="1:4">
      <c r="A57">
        <v>55</v>
      </c>
      <c r="B57" t="s">
        <v>108</v>
      </c>
      <c r="C57" t="s">
        <v>109</v>
      </c>
      <c r="D57">
        <v>9.25</v>
      </c>
    </row>
    <row r="58" spans="1:4">
      <c r="A58">
        <v>56</v>
      </c>
      <c r="B58" t="s">
        <v>110</v>
      </c>
      <c r="C58" t="s">
        <v>111</v>
      </c>
      <c r="D58">
        <v>6.75</v>
      </c>
    </row>
    <row r="59" spans="1:4">
      <c r="A59">
        <v>57</v>
      </c>
      <c r="B59" t="s">
        <v>112</v>
      </c>
      <c r="C59" t="s">
        <v>113</v>
      </c>
      <c r="D59">
        <v>7.75</v>
      </c>
    </row>
    <row r="60" spans="1:4">
      <c r="A60">
        <v>58</v>
      </c>
      <c r="B60" t="s">
        <v>114</v>
      </c>
      <c r="C60" t="s">
        <v>115</v>
      </c>
      <c r="D60">
        <v>5.25</v>
      </c>
    </row>
    <row r="61" spans="1:4">
      <c r="A61">
        <v>59</v>
      </c>
      <c r="B61" t="s">
        <v>116</v>
      </c>
      <c r="C61" t="s">
        <v>117</v>
      </c>
      <c r="D61">
        <v>7</v>
      </c>
    </row>
    <row r="62" spans="1:4">
      <c r="A62">
        <v>60</v>
      </c>
      <c r="B62" t="s">
        <v>118</v>
      </c>
      <c r="C62" t="s">
        <v>119</v>
      </c>
      <c r="D62">
        <v>6.75</v>
      </c>
    </row>
    <row r="63" spans="1:4">
      <c r="A63">
        <v>61</v>
      </c>
      <c r="B63" t="s">
        <v>120</v>
      </c>
      <c r="C63" t="s">
        <v>121</v>
      </c>
      <c r="D63">
        <v>11.5</v>
      </c>
    </row>
    <row r="64" spans="1:4">
      <c r="A64">
        <v>62</v>
      </c>
      <c r="B64" t="s">
        <v>122</v>
      </c>
      <c r="C64" t="s">
        <v>123</v>
      </c>
      <c r="D64">
        <v>5.75</v>
      </c>
    </row>
    <row r="65" spans="1:4">
      <c r="A65">
        <v>63</v>
      </c>
      <c r="B65" t="s">
        <v>124</v>
      </c>
      <c r="C65" t="s">
        <v>125</v>
      </c>
      <c r="D65">
        <v>6</v>
      </c>
    </row>
    <row r="66" spans="1:4">
      <c r="A66">
        <v>64</v>
      </c>
      <c r="B66" t="s">
        <v>126</v>
      </c>
      <c r="C66" t="s">
        <v>127</v>
      </c>
      <c r="D66">
        <v>10.25</v>
      </c>
    </row>
    <row r="67" spans="1:4">
      <c r="A67">
        <v>65</v>
      </c>
      <c r="B67" t="s">
        <v>128</v>
      </c>
      <c r="C67" t="s">
        <v>129</v>
      </c>
      <c r="D67">
        <v>3.25</v>
      </c>
    </row>
    <row r="68" spans="1:4">
      <c r="A68">
        <v>66</v>
      </c>
      <c r="B68" t="s">
        <v>130</v>
      </c>
      <c r="C68" t="s">
        <v>131</v>
      </c>
      <c r="D68">
        <v>7.75</v>
      </c>
    </row>
    <row r="69" spans="1:4">
      <c r="A69">
        <v>67</v>
      </c>
      <c r="B69" t="s">
        <v>132</v>
      </c>
      <c r="C69" t="s">
        <v>133</v>
      </c>
      <c r="D69">
        <v>6.25</v>
      </c>
    </row>
    <row r="70" spans="1:4">
      <c r="A70">
        <v>68</v>
      </c>
      <c r="B70" t="s">
        <v>134</v>
      </c>
      <c r="C70" t="s">
        <v>135</v>
      </c>
      <c r="D70">
        <v>4.75</v>
      </c>
    </row>
    <row r="71" spans="1:4">
      <c r="A71">
        <v>69</v>
      </c>
      <c r="B71" t="s">
        <v>136</v>
      </c>
      <c r="C71" t="s">
        <v>137</v>
      </c>
      <c r="D71">
        <v>3.5</v>
      </c>
    </row>
    <row r="72" spans="1:4">
      <c r="A72">
        <v>70</v>
      </c>
      <c r="B72" t="s">
        <v>138</v>
      </c>
      <c r="C72" t="s">
        <v>139</v>
      </c>
      <c r="D72">
        <v>9</v>
      </c>
    </row>
    <row r="73" spans="1:4">
      <c r="A73">
        <v>71</v>
      </c>
      <c r="B73" t="s">
        <v>140</v>
      </c>
      <c r="C73" t="s">
        <v>141</v>
      </c>
      <c r="D73">
        <v>5.5</v>
      </c>
    </row>
    <row r="74" spans="1:4">
      <c r="A74">
        <v>72</v>
      </c>
      <c r="B74" t="s">
        <v>142</v>
      </c>
      <c r="C74" t="s">
        <v>143</v>
      </c>
      <c r="D74">
        <v>6</v>
      </c>
    </row>
    <row r="75" spans="1:4">
      <c r="A75">
        <v>73</v>
      </c>
      <c r="B75" t="s">
        <v>144</v>
      </c>
      <c r="C75" t="s">
        <v>145</v>
      </c>
      <c r="D75">
        <v>8.75</v>
      </c>
    </row>
    <row r="76" spans="1:4">
      <c r="A76">
        <v>74</v>
      </c>
      <c r="B76" t="s">
        <v>146</v>
      </c>
      <c r="C76" t="s">
        <v>147</v>
      </c>
      <c r="D76">
        <v>10</v>
      </c>
    </row>
    <row r="77" spans="1:4">
      <c r="A77">
        <v>75</v>
      </c>
      <c r="B77" t="s">
        <v>148</v>
      </c>
      <c r="C77" t="s">
        <v>149</v>
      </c>
      <c r="D77">
        <v>5.5</v>
      </c>
    </row>
    <row r="78" spans="1:4">
      <c r="A78">
        <v>76</v>
      </c>
      <c r="B78" t="s">
        <v>150</v>
      </c>
      <c r="C78" t="s">
        <v>151</v>
      </c>
      <c r="D78">
        <v>2</v>
      </c>
    </row>
    <row r="79" spans="1:4">
      <c r="A79">
        <v>77</v>
      </c>
      <c r="B79" t="s">
        <v>152</v>
      </c>
      <c r="C79" t="s">
        <v>153</v>
      </c>
      <c r="D79">
        <v>11.25</v>
      </c>
    </row>
    <row r="80" spans="1:4">
      <c r="A80">
        <v>78</v>
      </c>
      <c r="B80" t="s">
        <v>154</v>
      </c>
      <c r="C80" t="s">
        <v>155</v>
      </c>
      <c r="D80">
        <v>6.25</v>
      </c>
    </row>
    <row r="81" spans="1:4">
      <c r="A81">
        <v>79</v>
      </c>
      <c r="B81" t="s">
        <v>156</v>
      </c>
      <c r="C81" t="s">
        <v>157</v>
      </c>
      <c r="D81">
        <v>5.25</v>
      </c>
    </row>
    <row r="82" spans="1:4">
      <c r="A82">
        <v>80</v>
      </c>
      <c r="B82" t="s">
        <v>158</v>
      </c>
      <c r="C82" t="s">
        <v>159</v>
      </c>
      <c r="D82">
        <v>9</v>
      </c>
    </row>
    <row r="83" spans="1:4">
      <c r="A83">
        <v>1</v>
      </c>
      <c r="B83" t="s">
        <v>177</v>
      </c>
      <c r="C83" t="s">
        <v>178</v>
      </c>
      <c r="D83">
        <v>4.75</v>
      </c>
    </row>
    <row r="84" spans="1:4">
      <c r="A84">
        <v>2</v>
      </c>
      <c r="B84" t="s">
        <v>169</v>
      </c>
      <c r="C84" t="s">
        <v>170</v>
      </c>
      <c r="D84">
        <v>0.25</v>
      </c>
    </row>
    <row r="85" spans="1:4">
      <c r="A85">
        <v>3</v>
      </c>
      <c r="B85" t="s">
        <v>167</v>
      </c>
      <c r="C85" t="s">
        <v>168</v>
      </c>
      <c r="D85">
        <v>10.25</v>
      </c>
    </row>
    <row r="86" spans="1:4">
      <c r="A86">
        <v>4</v>
      </c>
      <c r="B86" t="s">
        <v>171</v>
      </c>
      <c r="C86" t="s">
        <v>172</v>
      </c>
      <c r="D86">
        <v>8.25</v>
      </c>
    </row>
    <row r="87" spans="1:4">
      <c r="A87">
        <v>5</v>
      </c>
      <c r="B87" t="s">
        <v>173</v>
      </c>
      <c r="C87" t="s">
        <v>174</v>
      </c>
      <c r="D87">
        <v>12.5</v>
      </c>
    </row>
    <row r="88" spans="1:4">
      <c r="A88">
        <v>6</v>
      </c>
      <c r="B88" t="s">
        <v>175</v>
      </c>
      <c r="C88" t="s">
        <v>176</v>
      </c>
      <c r="D88">
        <v>1.25</v>
      </c>
    </row>
    <row r="89" spans="1:4">
      <c r="A89">
        <v>7</v>
      </c>
      <c r="B89" t="s">
        <v>179</v>
      </c>
      <c r="C89" t="s">
        <v>180</v>
      </c>
      <c r="D89">
        <v>5.5</v>
      </c>
    </row>
    <row r="90" spans="1:4">
      <c r="A90">
        <v>8</v>
      </c>
      <c r="B90" t="s">
        <v>181</v>
      </c>
      <c r="C90" t="s">
        <v>182</v>
      </c>
      <c r="D90">
        <v>9.25</v>
      </c>
    </row>
    <row r="91" spans="1:4">
      <c r="A91">
        <v>9</v>
      </c>
      <c r="B91" t="s">
        <v>183</v>
      </c>
      <c r="C91" t="s">
        <v>184</v>
      </c>
      <c r="D91">
        <v>9</v>
      </c>
    </row>
    <row r="92" spans="1:4">
      <c r="A92">
        <v>10</v>
      </c>
      <c r="B92" t="s">
        <v>185</v>
      </c>
      <c r="C92" t="s">
        <v>186</v>
      </c>
      <c r="D92">
        <v>3</v>
      </c>
    </row>
    <row r="93" spans="1:4">
      <c r="A93">
        <v>11</v>
      </c>
      <c r="B93" t="s">
        <v>187</v>
      </c>
      <c r="C93" t="s">
        <v>188</v>
      </c>
      <c r="D93">
        <v>8.25</v>
      </c>
    </row>
    <row r="94" spans="1:4">
      <c r="A94">
        <v>12</v>
      </c>
      <c r="B94" t="s">
        <v>189</v>
      </c>
      <c r="C94" t="s">
        <v>190</v>
      </c>
      <c r="D94">
        <v>7</v>
      </c>
    </row>
    <row r="95" spans="1:4">
      <c r="A95">
        <v>13</v>
      </c>
      <c r="B95" t="s">
        <v>191</v>
      </c>
      <c r="C95" t="s">
        <v>192</v>
      </c>
      <c r="D95">
        <v>10</v>
      </c>
    </row>
    <row r="96" spans="1:4">
      <c r="A96">
        <v>14</v>
      </c>
      <c r="B96" t="s">
        <v>193</v>
      </c>
      <c r="C96" t="s">
        <v>194</v>
      </c>
      <c r="D96">
        <v>6</v>
      </c>
    </row>
    <row r="97" spans="1:4">
      <c r="A97">
        <v>15</v>
      </c>
      <c r="B97" t="s">
        <v>195</v>
      </c>
      <c r="C97" t="s">
        <v>196</v>
      </c>
      <c r="D97">
        <v>10.5</v>
      </c>
    </row>
    <row r="98" spans="1:4">
      <c r="A98">
        <v>16</v>
      </c>
      <c r="B98" t="s">
        <v>197</v>
      </c>
      <c r="C98" t="s">
        <v>198</v>
      </c>
      <c r="D98">
        <v>4.25</v>
      </c>
    </row>
    <row r="99" spans="1:4">
      <c r="A99">
        <v>17</v>
      </c>
      <c r="B99" t="s">
        <v>199</v>
      </c>
      <c r="C99" t="s">
        <v>200</v>
      </c>
      <c r="D99">
        <v>10</v>
      </c>
    </row>
    <row r="100" spans="1:4">
      <c r="A100">
        <v>18</v>
      </c>
      <c r="B100" t="s">
        <v>201</v>
      </c>
      <c r="C100" t="s">
        <v>202</v>
      </c>
      <c r="D100">
        <v>6.5</v>
      </c>
    </row>
    <row r="101" spans="1:4">
      <c r="A101">
        <v>19</v>
      </c>
      <c r="B101" t="s">
        <v>203</v>
      </c>
      <c r="C101" t="s">
        <v>204</v>
      </c>
      <c r="D101">
        <v>7.25</v>
      </c>
    </row>
    <row r="102" spans="1:4">
      <c r="A102">
        <v>20</v>
      </c>
      <c r="B102" t="s">
        <v>205</v>
      </c>
      <c r="C102" t="s">
        <v>206</v>
      </c>
      <c r="D102">
        <v>12.5</v>
      </c>
    </row>
    <row r="103" spans="1:4">
      <c r="A103">
        <v>21</v>
      </c>
      <c r="B103" t="s">
        <v>207</v>
      </c>
      <c r="C103" t="s">
        <v>208</v>
      </c>
      <c r="D103">
        <v>10.25</v>
      </c>
    </row>
    <row r="104" spans="1:4">
      <c r="A104">
        <v>22</v>
      </c>
      <c r="B104" t="s">
        <v>209</v>
      </c>
      <c r="C104" t="s">
        <v>210</v>
      </c>
      <c r="D104">
        <v>2.75</v>
      </c>
    </row>
    <row r="105" spans="1:4">
      <c r="A105">
        <v>23</v>
      </c>
      <c r="B105" t="s">
        <v>211</v>
      </c>
      <c r="C105" t="s">
        <v>212</v>
      </c>
      <c r="D105">
        <v>12.5</v>
      </c>
    </row>
    <row r="106" spans="1:4">
      <c r="A106">
        <v>24</v>
      </c>
      <c r="B106" t="s">
        <v>213</v>
      </c>
      <c r="C106" t="s">
        <v>214</v>
      </c>
      <c r="D106">
        <v>8.75</v>
      </c>
    </row>
    <row r="107" spans="1:4">
      <c r="A107">
        <v>25</v>
      </c>
      <c r="B107" t="s">
        <v>216</v>
      </c>
      <c r="C107" t="s">
        <v>217</v>
      </c>
      <c r="D107">
        <v>7.5</v>
      </c>
    </row>
    <row r="108" spans="1:4">
      <c r="A108">
        <v>26</v>
      </c>
      <c r="B108" t="s">
        <v>220</v>
      </c>
      <c r="C108" t="s">
        <v>221</v>
      </c>
      <c r="D108">
        <v>4.25</v>
      </c>
    </row>
    <row r="109" spans="1:4">
      <c r="A109">
        <v>27</v>
      </c>
      <c r="B109" t="s">
        <v>222</v>
      </c>
      <c r="C109" t="s">
        <v>223</v>
      </c>
      <c r="D109">
        <v>8.75</v>
      </c>
    </row>
    <row r="110" spans="1:4">
      <c r="A110">
        <v>28</v>
      </c>
      <c r="B110" t="s">
        <v>224</v>
      </c>
      <c r="C110" t="s">
        <v>225</v>
      </c>
      <c r="D110">
        <v>10</v>
      </c>
    </row>
    <row r="111" spans="1:4">
      <c r="A111">
        <v>29</v>
      </c>
      <c r="B111" t="s">
        <v>226</v>
      </c>
      <c r="C111" t="s">
        <v>227</v>
      </c>
      <c r="D111">
        <v>7.5</v>
      </c>
    </row>
    <row r="112" spans="1:4">
      <c r="A112">
        <v>30</v>
      </c>
      <c r="B112" t="s">
        <v>228</v>
      </c>
      <c r="C112" t="s">
        <v>229</v>
      </c>
      <c r="D112">
        <v>8.75</v>
      </c>
    </row>
    <row r="113" spans="1:4">
      <c r="A113">
        <v>31</v>
      </c>
      <c r="B113" t="s">
        <v>230</v>
      </c>
      <c r="C113" t="s">
        <v>231</v>
      </c>
      <c r="D113">
        <v>3.5</v>
      </c>
    </row>
    <row r="114" spans="1:4">
      <c r="A114">
        <v>32</v>
      </c>
      <c r="B114" t="s">
        <v>232</v>
      </c>
      <c r="C114" t="s">
        <v>233</v>
      </c>
      <c r="D114">
        <v>7.25</v>
      </c>
    </row>
    <row r="115" spans="1:4">
      <c r="A115">
        <v>33</v>
      </c>
      <c r="B115" t="s">
        <v>234</v>
      </c>
      <c r="C115" t="s">
        <v>235</v>
      </c>
      <c r="D115">
        <v>9.25</v>
      </c>
    </row>
    <row r="116" spans="1:4">
      <c r="A116">
        <v>34</v>
      </c>
      <c r="B116" t="s">
        <v>236</v>
      </c>
      <c r="C116" t="s">
        <v>237</v>
      </c>
      <c r="D116">
        <v>6.5</v>
      </c>
    </row>
    <row r="117" spans="1:4">
      <c r="A117">
        <v>35</v>
      </c>
      <c r="B117" t="s">
        <v>238</v>
      </c>
      <c r="C117" t="s">
        <v>239</v>
      </c>
      <c r="D117">
        <v>10.5</v>
      </c>
    </row>
    <row r="118" spans="1:4">
      <c r="A118">
        <v>36</v>
      </c>
      <c r="B118" t="s">
        <v>240</v>
      </c>
      <c r="C118" t="s">
        <v>241</v>
      </c>
      <c r="D118">
        <v>6.75</v>
      </c>
    </row>
    <row r="119" spans="1:4">
      <c r="A119">
        <v>37</v>
      </c>
      <c r="B119" t="s">
        <v>242</v>
      </c>
      <c r="C119" t="s">
        <v>243</v>
      </c>
      <c r="D119">
        <v>3.75</v>
      </c>
    </row>
    <row r="120" spans="1:4">
      <c r="A120">
        <v>38</v>
      </c>
      <c r="B120" t="s">
        <v>246</v>
      </c>
      <c r="C120" t="s">
        <v>247</v>
      </c>
      <c r="D120">
        <v>8.25</v>
      </c>
    </row>
    <row r="121" spans="1:4">
      <c r="A121">
        <v>39</v>
      </c>
      <c r="B121" t="s">
        <v>248</v>
      </c>
      <c r="C121" t="s">
        <v>249</v>
      </c>
      <c r="D121">
        <v>10.25</v>
      </c>
    </row>
    <row r="122" spans="1:4">
      <c r="A122">
        <v>40</v>
      </c>
      <c r="B122" t="s">
        <v>250</v>
      </c>
      <c r="C122" t="s">
        <v>251</v>
      </c>
      <c r="D122">
        <v>6.75</v>
      </c>
    </row>
    <row r="123" spans="1:4">
      <c r="A123">
        <v>41</v>
      </c>
      <c r="B123" t="s">
        <v>252</v>
      </c>
      <c r="C123" t="s">
        <v>253</v>
      </c>
      <c r="D123">
        <v>9</v>
      </c>
    </row>
    <row r="124" spans="1:4">
      <c r="A124">
        <v>42</v>
      </c>
      <c r="B124" t="s">
        <v>254</v>
      </c>
      <c r="C124" t="s">
        <v>255</v>
      </c>
      <c r="D124">
        <v>8.75</v>
      </c>
    </row>
    <row r="125" spans="1:4">
      <c r="A125">
        <v>43</v>
      </c>
      <c r="B125" t="s">
        <v>256</v>
      </c>
      <c r="C125" t="s">
        <v>257</v>
      </c>
      <c r="D125">
        <v>11.25</v>
      </c>
    </row>
    <row r="126" spans="1:4">
      <c r="A126">
        <v>44</v>
      </c>
      <c r="B126" t="s">
        <v>260</v>
      </c>
      <c r="C126" t="s">
        <v>261</v>
      </c>
      <c r="D126">
        <v>3.5</v>
      </c>
    </row>
    <row r="127" spans="1:4">
      <c r="A127">
        <v>45</v>
      </c>
      <c r="B127" t="s">
        <v>262</v>
      </c>
      <c r="C127" t="s">
        <v>263</v>
      </c>
      <c r="D127">
        <v>7.5</v>
      </c>
    </row>
    <row r="128" spans="1:4">
      <c r="A128">
        <v>46</v>
      </c>
      <c r="B128" t="s">
        <v>264</v>
      </c>
      <c r="C128" t="s">
        <v>265</v>
      </c>
      <c r="D128">
        <v>3.75</v>
      </c>
    </row>
    <row r="129" spans="1:4">
      <c r="A129">
        <v>47</v>
      </c>
      <c r="B129" t="s">
        <v>266</v>
      </c>
      <c r="C129" t="s">
        <v>267</v>
      </c>
      <c r="D129">
        <v>8</v>
      </c>
    </row>
    <row r="130" spans="1:4">
      <c r="A130">
        <v>48</v>
      </c>
      <c r="B130" t="s">
        <v>268</v>
      </c>
      <c r="C130" t="s">
        <v>269</v>
      </c>
      <c r="D130">
        <v>10.25</v>
      </c>
    </row>
    <row r="131" spans="1:4">
      <c r="A131">
        <v>49</v>
      </c>
      <c r="B131" t="s">
        <v>272</v>
      </c>
      <c r="C131" t="s">
        <v>273</v>
      </c>
      <c r="D131">
        <v>10</v>
      </c>
    </row>
    <row r="132" spans="1:4">
      <c r="A132">
        <v>50</v>
      </c>
      <c r="B132" t="s">
        <v>276</v>
      </c>
      <c r="C132" t="s">
        <v>277</v>
      </c>
      <c r="D132">
        <v>6.25</v>
      </c>
    </row>
    <row r="133" spans="1:4">
      <c r="A133">
        <v>51</v>
      </c>
      <c r="B133" t="s">
        <v>278</v>
      </c>
      <c r="C133" t="s">
        <v>279</v>
      </c>
      <c r="D133">
        <v>10.5</v>
      </c>
    </row>
    <row r="134" spans="1:4">
      <c r="A134">
        <v>52</v>
      </c>
      <c r="B134" t="s">
        <v>280</v>
      </c>
      <c r="C134" t="s">
        <v>281</v>
      </c>
      <c r="D134">
        <v>7</v>
      </c>
    </row>
    <row r="135" spans="1:4">
      <c r="A135">
        <v>53</v>
      </c>
      <c r="B135" t="s">
        <v>282</v>
      </c>
      <c r="C135" t="s">
        <v>283</v>
      </c>
      <c r="D135">
        <v>7.5</v>
      </c>
    </row>
    <row r="136" spans="1:4">
      <c r="A136">
        <v>54</v>
      </c>
      <c r="B136" t="s">
        <v>286</v>
      </c>
      <c r="C136" t="s">
        <v>287</v>
      </c>
      <c r="D136">
        <v>6.25</v>
      </c>
    </row>
    <row r="137" spans="1:4">
      <c r="A137">
        <v>55</v>
      </c>
      <c r="B137" t="s">
        <v>288</v>
      </c>
      <c r="C137" t="s">
        <v>289</v>
      </c>
      <c r="D137">
        <v>2.25</v>
      </c>
    </row>
    <row r="138" spans="1:4">
      <c r="A138">
        <v>56</v>
      </c>
      <c r="B138" t="s">
        <v>290</v>
      </c>
      <c r="C138" t="s">
        <v>291</v>
      </c>
      <c r="D138">
        <v>5.5</v>
      </c>
    </row>
    <row r="139" spans="1:4">
      <c r="A139">
        <v>57</v>
      </c>
      <c r="B139" t="s">
        <v>292</v>
      </c>
      <c r="C139" t="s">
        <v>293</v>
      </c>
      <c r="D139">
        <v>8.25</v>
      </c>
    </row>
    <row r="140" spans="1:4">
      <c r="A140">
        <v>58</v>
      </c>
      <c r="B140" t="s">
        <v>294</v>
      </c>
      <c r="C140" t="s">
        <v>295</v>
      </c>
      <c r="D140">
        <v>7.5</v>
      </c>
    </row>
    <row r="141" spans="1:4">
      <c r="A141">
        <v>59</v>
      </c>
      <c r="B141" t="s">
        <v>296</v>
      </c>
      <c r="C141" t="s">
        <v>297</v>
      </c>
      <c r="D141">
        <v>4.25</v>
      </c>
    </row>
    <row r="142" spans="1:4">
      <c r="A142">
        <v>60</v>
      </c>
      <c r="B142" t="s">
        <v>298</v>
      </c>
      <c r="C142" t="s">
        <v>299</v>
      </c>
      <c r="D142">
        <v>3.75</v>
      </c>
    </row>
    <row r="143" spans="1:4">
      <c r="A143">
        <v>61</v>
      </c>
      <c r="B143" t="s">
        <v>300</v>
      </c>
      <c r="C143" t="s">
        <v>301</v>
      </c>
      <c r="D143">
        <v>10.25</v>
      </c>
    </row>
    <row r="144" spans="1:4">
      <c r="A144">
        <v>62</v>
      </c>
      <c r="B144" t="s">
        <v>302</v>
      </c>
      <c r="C144" t="s">
        <v>303</v>
      </c>
      <c r="D144">
        <v>12.5</v>
      </c>
    </row>
    <row r="145" spans="1:4">
      <c r="A145">
        <v>63</v>
      </c>
      <c r="B145" t="s">
        <v>304</v>
      </c>
      <c r="C145" t="s">
        <v>305</v>
      </c>
      <c r="D145">
        <v>6.75</v>
      </c>
    </row>
    <row r="146" spans="1:4">
      <c r="A146">
        <v>64</v>
      </c>
      <c r="B146" t="s">
        <v>308</v>
      </c>
      <c r="C146" t="s">
        <v>309</v>
      </c>
      <c r="D146">
        <v>7.5</v>
      </c>
    </row>
    <row r="147" spans="1:4">
      <c r="A147">
        <v>65</v>
      </c>
      <c r="B147" t="s">
        <v>310</v>
      </c>
      <c r="C147" t="s">
        <v>311</v>
      </c>
      <c r="D147">
        <v>9</v>
      </c>
    </row>
    <row r="148" spans="1:4">
      <c r="A148">
        <v>66</v>
      </c>
      <c r="B148" t="s">
        <v>312</v>
      </c>
      <c r="C148" t="s">
        <v>313</v>
      </c>
      <c r="D148">
        <v>3.5</v>
      </c>
    </row>
    <row r="149" spans="1:4">
      <c r="A149">
        <v>67</v>
      </c>
      <c r="B149" t="s">
        <v>314</v>
      </c>
      <c r="C149" t="s">
        <v>315</v>
      </c>
      <c r="D149">
        <v>6.25</v>
      </c>
    </row>
    <row r="150" spans="1:4">
      <c r="A150">
        <v>68</v>
      </c>
      <c r="B150" t="s">
        <v>317</v>
      </c>
      <c r="C150" t="s">
        <v>318</v>
      </c>
      <c r="D150">
        <v>11.5</v>
      </c>
    </row>
    <row r="151" spans="1:4">
      <c r="A151">
        <v>69</v>
      </c>
      <c r="B151" t="s">
        <v>319</v>
      </c>
      <c r="C151" t="s">
        <v>320</v>
      </c>
      <c r="D151">
        <v>8.75</v>
      </c>
    </row>
    <row r="152" spans="1:4">
      <c r="A152">
        <v>70</v>
      </c>
      <c r="B152" t="s">
        <v>321</v>
      </c>
      <c r="C152" t="s">
        <v>322</v>
      </c>
      <c r="D152">
        <v>7.75</v>
      </c>
    </row>
    <row r="153" spans="1:4">
      <c r="A153">
        <v>71</v>
      </c>
      <c r="B153" t="s">
        <v>323</v>
      </c>
      <c r="C153" t="s">
        <v>324</v>
      </c>
      <c r="D153">
        <v>3.25</v>
      </c>
    </row>
    <row r="154" spans="1:4">
      <c r="A154">
        <v>72</v>
      </c>
      <c r="B154" t="s">
        <v>325</v>
      </c>
      <c r="C154" t="s">
        <v>326</v>
      </c>
      <c r="D154">
        <v>10.5</v>
      </c>
    </row>
    <row r="155" spans="1:4">
      <c r="A155">
        <v>73</v>
      </c>
      <c r="B155" t="s">
        <v>274</v>
      </c>
      <c r="C155" t="s">
        <v>275</v>
      </c>
      <c r="D155">
        <v>6.5</v>
      </c>
    </row>
    <row r="156" spans="1:4">
      <c r="A156">
        <v>74</v>
      </c>
      <c r="B156" t="s">
        <v>258</v>
      </c>
      <c r="C156" t="s">
        <v>259</v>
      </c>
      <c r="D156">
        <v>3.5</v>
      </c>
    </row>
    <row r="157" spans="1:4">
      <c r="A157">
        <v>75</v>
      </c>
      <c r="B157" t="s">
        <v>244</v>
      </c>
      <c r="C157" t="s">
        <v>245</v>
      </c>
      <c r="D157">
        <v>10.25</v>
      </c>
    </row>
    <row r="158" spans="1:4">
      <c r="A158">
        <v>76</v>
      </c>
      <c r="B158" t="s">
        <v>284</v>
      </c>
      <c r="C158" t="s">
        <v>285</v>
      </c>
      <c r="D158">
        <v>6.75</v>
      </c>
    </row>
    <row r="159" spans="1:4">
      <c r="A159">
        <v>77</v>
      </c>
      <c r="B159" t="s">
        <v>218</v>
      </c>
      <c r="C159" t="s">
        <v>219</v>
      </c>
      <c r="D159">
        <v>6.75</v>
      </c>
    </row>
    <row r="160" spans="1:4">
      <c r="A160">
        <v>78</v>
      </c>
      <c r="B160" t="s">
        <v>270</v>
      </c>
      <c r="C160" t="s">
        <v>271</v>
      </c>
      <c r="D160">
        <v>9</v>
      </c>
    </row>
    <row r="161" spans="1:4">
      <c r="A161">
        <v>79</v>
      </c>
      <c r="B161" t="s">
        <v>306</v>
      </c>
      <c r="C161" t="s">
        <v>307</v>
      </c>
      <c r="D1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4 o 1 i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O K N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j W J Y k G j 6 L m E B A A C L B g A A E w A c A E Z v c m 1 1 b G F z L 1 N l Y 3 R p b 2 4 x L m 0 g o h g A K K A U A A A A A A A A A A A A A A A A A A A A A A A A A A A A 7 Z R N a 4 N A E I b v g v 9 h 2 F w U j E T T J P 3 A Q z G U 5 h A Q Y k 8 x h z V O E q m u Y X e F h p D / X s 1 X G + o e S k v J o X s R n n d 2 m J W H E T i X a c F g c v g 6 D 7 q m a 2 J F O S b Q I i G N M + x 0 H D A C u k R w T A I e Z C h 1 D a o z K U o + x 4 o E y c L e l w r j K c 3 Q 9 g s m k U l h E P 8 + e h H I R f Q c R M N i X u Y 1 j k L k e d u F y Q p R R g E v Y h q n W S o 3 M E 6 T t q x C G F P + K u D R X i c L Y l o w H e X r D O v L t J 7 S I 4 7 d J T P T O s x x n t I 7 j r S d j h L v P D y Z 7 a Z D K u n s W N 4 i / o q y Z f X A c L P G + k X 7 S j v k l I l F w X O / y M q c 1 a E w T k 2 s 7 Z Y c u E M s k F U G E t / k z o I T d x W 8 q + A 3 C t 5 T 8 L 6 C D x T 8 V s H v F N z p X A Q 7 U 9 d S 1 v j H G h 1 x j 4 6 4 V + 2 I 2 + y I + x u O u J e O j J j s 3 9 h 1 x Q 8 l a W z U U w V 9 V T B Q B W d R W J n H y J t U + Z L s Z f n U 7 b u 2 f G w U M K 7 b m P + t 8 l d b 5 R 1 Q S w E C L Q A U A A I A C A D i j W J Y C h c v 2 a U A A A D 2 A A A A E g A A A A A A A A A A A A A A A A A A A A A A Q 2 9 u Z m l n L 1 B h Y 2 t h Z 2 U u e G 1 s U E s B A i 0 A F A A C A A g A 4 o 1 i W A / K 6 a u k A A A A 6 Q A A A B M A A A A A A A A A A A A A A A A A 8 Q A A A F t D b 2 5 0 Z W 5 0 X 1 R 5 c G V z X S 5 4 b W x Q S w E C L Q A U A A I A C A D i j W J Y k G j 6 L m E B A A C L B g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K A A A A A A A A G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T Q x M T J l N y 1 m O T E y L T Q 2 N G U t Y j Q 4 O C 1 j N z c w M z I y M G R j N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y V D E y O j A 3 O j M 4 L j A 3 M D A x M z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y w m c X V v d D t T Z W N 0 a W 9 u M S 9 U Y W J s Z T A w M S A o U G F n Z S A x K S 9 D a G F u Z 2 V k I F R 5 c G U u e 0 N v b H V t b j c s N n 0 m c X V v d D s s J n F 1 b 3 Q 7 U 2 V j d G l v b j E v V G F i b G U w M D E g K F B h Z 2 U g M S k v Q 2 h h b m d l Z C B U e X B l L n t D b 2 x 1 b W 4 4 L D d 9 J n F 1 b 3 Q 7 L C Z x d W 9 0 O 1 N l Y 3 R p b 2 4 x L 1 R h Y m x l M D A x I C h Q Y W d l I D E p L 0 N o Y W 5 n Z W Q g V H l w Z S 5 7 Q 2 9 s d W 1 u O S w 4 f S Z x d W 9 0 O y w m c X V v d D t T Z W N 0 a W 9 u M S 9 U Y W J s Z T A w M S A o U G F n Z S A x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S A o U G F n Z S A x K S 9 D a G F u Z 2 V k I F R 5 c G U u e 0 N v b H V t b j E s M H 0 m c X V v d D s s J n F 1 b 3 Q 7 U 2 V j d G l v b j E v V G F i b G U w M D E g K F B h Z 2 U g M S k v Q 2 h h b m d l Z C B U e X B l L n t D b 2 x 1 b W 4 y L D F 9 J n F 1 b 3 Q 7 L C Z x d W 9 0 O 1 N l Y 3 R p b 2 4 x L 1 R h Y m x l M D A x I C h Q Y W d l I D E p L 0 N o Y W 5 n Z W Q g V H l w Z S 5 7 Q 2 9 s d W 1 u M y w y f S Z x d W 9 0 O y w m c X V v d D t T Z W N 0 a W 9 u M S 9 U Y W J s Z T A w M S A o U G F n Z S A x K S 9 D a G F u Z 2 V k I F R 5 c G U u e 0 N v b H V t b j Q s M 3 0 m c X V v d D s s J n F 1 b 3 Q 7 U 2 V j d G l v b j E v V G F i b G U w M D E g K F B h Z 2 U g M S k v Q 2 h h b m d l Z C B U e X B l L n t D b 2 x 1 b W 4 1 L D R 9 J n F 1 b 3 Q 7 L C Z x d W 9 0 O 1 N l Y 3 R p b 2 4 x L 1 R h Y m x l M D A x I C h Q Y W d l I D E p L 0 N o Y W 5 n Z W Q g V H l w Z S 5 7 Q 2 9 s d W 1 u N i w 1 f S Z x d W 9 0 O y w m c X V v d D t T Z W N 0 a W 9 u M S 9 U Y W J s Z T A w M S A o U G F n Z S A x K S 9 D a G F u Z 2 V k I F R 5 c G U u e 0 N v b H V t b j c s N n 0 m c X V v d D s s J n F 1 b 3 Q 7 U 2 V j d G l v b j E v V G F i b G U w M D E g K F B h Z 2 U g M S k v Q 2 h h b m d l Z C B U e X B l L n t D b 2 x 1 b W 4 4 L D d 9 J n F 1 b 3 Q 7 L C Z x d W 9 0 O 1 N l Y 3 R p b 2 4 x L 1 R h Y m x l M D A x I C h Q Y W d l I D E p L 0 N o Y W 5 n Z W Q g V H l w Z S 5 7 Q 2 9 s d W 1 u O S w 4 f S Z x d W 9 0 O y w m c X V v d D t T Z W N 0 a W 9 u M S 9 U Y W J s Z T A w M S A o U G F n Z S A x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E z N T d l Y T U t Z j g 4 O C 0 0 N T Y 3 L T l i Y W M t Y j Z h Z T Y y Y z h m Y T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s s J n F 1 b 3 Q 7 U 2 V j d G l v b j E v V G F i b G U w M D I g K F B h Z 2 U g M i k v Q 2 h h b m d l Z C B U e X B l L n t D b 2 x 1 b W 4 3 L D Z 9 J n F 1 b 3 Q 7 L C Z x d W 9 0 O 1 N l Y 3 R p b 2 4 x L 1 R h Y m x l M D A y I C h Q Y W d l I D I p L 0 N o Y W 5 n Z W Q g V H l w Z S 5 7 Q 2 9 s d W 1 u O C w 3 f S Z x d W 9 0 O y w m c X V v d D t T Z W N 0 a W 9 u M S 9 U Y W J s Z T A w M i A o U G F n Z S A y K S 9 D a G F u Z 2 V k I F R 5 c G U u e 0 N v b H V t b j k s O H 0 m c X V v d D s s J n F 1 b 3 Q 7 U 2 V j d G l v b j E v V G F i b G U w M D I g K F B h Z 2 U g M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D I g K F B h Z 2 U g M i k v Q 2 h h b m d l Z C B U e X B l L n t D b 2 x 1 b W 4 x L D B 9 J n F 1 b 3 Q 7 L C Z x d W 9 0 O 1 N l Y 3 R p b 2 4 x L 1 R h Y m x l M D A y I C h Q Y W d l I D I p L 0 N o Y W 5 n Z W Q g V H l w Z S 5 7 Q 2 9 s d W 1 u M i w x f S Z x d W 9 0 O y w m c X V v d D t T Z W N 0 a W 9 u M S 9 U Y W J s Z T A w M i A o U G F n Z S A y K S 9 D a G F u Z 2 V k I F R 5 c G U u e 0 N v b H V t b j M s M n 0 m c X V v d D s s J n F 1 b 3 Q 7 U 2 V j d G l v b j E v V G F i b G U w M D I g K F B h Z 2 U g M i k v Q 2 h h b m d l Z C B U e X B l L n t D b 2 x 1 b W 4 0 L D N 9 J n F 1 b 3 Q 7 L C Z x d W 9 0 O 1 N l Y 3 R p b 2 4 x L 1 R h Y m x l M D A y I C h Q Y W d l I D I p L 0 N o Y W 5 n Z W Q g V H l w Z S 5 7 Q 2 9 s d W 1 u N S w 0 f S Z x d W 9 0 O y w m c X V v d D t T Z W N 0 a W 9 u M S 9 U Y W J s Z T A w M i A o U G F n Z S A y K S 9 D a G F u Z 2 V k I F R 5 c G U u e 0 N v b H V t b j Y s N X 0 m c X V v d D s s J n F 1 b 3 Q 7 U 2 V j d G l v b j E v V G F i b G U w M D I g K F B h Z 2 U g M i k v Q 2 h h b m d l Z C B U e X B l L n t D b 2 x 1 b W 4 3 L D Z 9 J n F 1 b 3 Q 7 L C Z x d W 9 0 O 1 N l Y 3 R p b 2 4 x L 1 R h Y m x l M D A y I C h Q Y W d l I D I p L 0 N o Y W 5 n Z W Q g V H l w Z S 5 7 Q 2 9 s d W 1 u O C w 3 f S Z x d W 9 0 O y w m c X V v d D t T Z W N 0 a W 9 u M S 9 U Y W J s Z T A w M i A o U G F n Z S A y K S 9 D a G F u Z 2 V k I F R 5 c G U u e 0 N v b H V t b j k s O H 0 m c X V v d D s s J n F 1 b 3 Q 7 U 2 V j d G l v b j E v V G F i b G U w M D I g K F B h Z 2 U g M i k v Q 2 h h b m d l Z C B U e X B l L n t D b 2 x 1 b W 4 x M C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Q 2 9 s d W 1 u V H l w Z X M i I F Z h b H V l P S J z Q X d Z R 0 F 3 T U R B d 1 V G Q X c 9 P S I g L z 4 8 R W 5 0 c n k g V H l w Z T 0 i R m l s b E x h c 3 R V c G R h d G V k I i B W Y W x 1 Z T 0 i Z D I w M j Q t M D M t M D J U M T I 6 M T A 6 M D I u N D M w N j k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i M z J h Z T F m L W I y M j E t N G E 4 Z i 0 4 N T F m L T E 0 Y W N m M 2 V j Z D c x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M j o w O D o 0 N i 4 x N D A 1 M j k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X Y P o P d H M 0 W B 4 7 / I n F T J L w A A A A A C A A A A A A A Q Z g A A A A E A A C A A A A B m h k A M u a C s l h p D Q z P / + q 0 2 o b O f 7 c z z S f l a J a 4 O I D + F s w A A A A A O g A A A A A I A A C A A A A D Z p e c Y p v O z + M b J z h C G 3 s N D 6 G e s o 8 2 W 7 E f q B / p q i m u Y U l A A A A D o R r w 2 F Y h D X X U k 5 N i b / D a i F X K J 3 t B x d m X d b d J y + / O 5 F 1 1 2 u R w u j g d V z P G O O Z d w 3 u f J R B + 4 g T Z 4 u P z k r S N 8 C L 4 w D 9 5 n M v c Q o r W S T q N x r m o t 9 E A A A A A U G v j j T T 3 V V r y 0 A 2 l l j N 1 D z X S 5 d G j V R k Y S / V d Y d 8 5 N 9 C I C f / y 6 d s v O 1 1 N 3 2 t p l L J 2 H a i w / c 1 5 R 5 I D E 5 M O b q L 3 C < / D a t a M a s h u p > 
</file>

<file path=customXml/itemProps1.xml><?xml version="1.0" encoding="utf-8"?>
<ds:datastoreItem xmlns:ds="http://schemas.openxmlformats.org/officeDocument/2006/customXml" ds:itemID="{7208A9EA-AEDB-4D3E-8CD2-3134ECC320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Analytics</vt:lpstr>
      <vt:lpstr>Total</vt:lpstr>
      <vt:lpstr>ITDS</vt:lpstr>
      <vt:lpstr>MACRO</vt:lpstr>
      <vt:lpstr>IC</vt:lpstr>
      <vt:lpstr>ITC</vt:lpstr>
      <vt:lpstr>PROB</vt:lpstr>
      <vt:lpstr>Sheet1</vt:lpstr>
      <vt:lpstr>ITDS-Raw</vt:lpstr>
      <vt:lpstr>Macro-Raw</vt:lpstr>
      <vt:lpstr>IC-Raw</vt:lpstr>
      <vt:lpstr>Probability-RAW</vt:lpstr>
      <vt:lpstr>Probability-RAW2</vt:lpstr>
      <vt:lpstr>ITC-Raw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Joe</dc:creator>
  <cp:lastModifiedBy>Franklin Joe</cp:lastModifiedBy>
  <dcterms:created xsi:type="dcterms:W3CDTF">2024-03-02T11:15:46Z</dcterms:created>
  <dcterms:modified xsi:type="dcterms:W3CDTF">2024-03-15T06:20:42Z</dcterms:modified>
</cp:coreProperties>
</file>