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!CFI Drive\Courses - thinkific\15. FP&amp;A 12-Month Rolling Forecast\Attachments\"/>
    </mc:Choice>
  </mc:AlternateContent>
  <xr:revisionPtr revIDLastSave="0" documentId="13_ncr:1_{1F792AF8-2A2D-4FED-A59F-A56A79B5C2C4}" xr6:coauthVersionLast="40" xr6:coauthVersionMax="40" xr10:uidLastSave="{00000000-0000-0000-0000-000000000000}"/>
  <bookViews>
    <workbookView xWindow="0" yWindow="0" windowWidth="24000" windowHeight="9648" tabRatio="521" xr2:uid="{00000000-000D-0000-FFFF-FFFF00000000}"/>
  </bookViews>
  <sheets>
    <sheet name="Cover Page" sheetId="4" r:id="rId1"/>
    <sheet name="12 Month Rolling Forecast" sheetId="2" r:id="rId2"/>
    <sheet name="Data" sheetId="5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Page'!$B$3:$O$25</definedName>
  </definedNames>
  <calcPr calcId="181029"/>
</workbook>
</file>

<file path=xl/calcChain.xml><?xml version="1.0" encoding="utf-8"?>
<calcChain xmlns="http://schemas.openxmlformats.org/spreadsheetml/2006/main">
  <c r="D134" i="2" l="1"/>
  <c r="E134" i="2"/>
  <c r="F134" i="2"/>
  <c r="C134" i="2"/>
  <c r="E107" i="2" l="1"/>
  <c r="F107" i="2"/>
  <c r="D107" i="2"/>
  <c r="F112" i="2"/>
  <c r="E112" i="2"/>
  <c r="D112" i="2"/>
  <c r="F106" i="2"/>
  <c r="E106" i="2"/>
  <c r="D106" i="2"/>
  <c r="F102" i="2"/>
  <c r="F103" i="2" s="1"/>
  <c r="E102" i="2"/>
  <c r="E103" i="2" s="1"/>
  <c r="D102" i="2"/>
  <c r="D103" i="2" s="1"/>
  <c r="F98" i="2"/>
  <c r="E98" i="2"/>
  <c r="D98" i="2"/>
  <c r="F97" i="2"/>
  <c r="E97" i="2"/>
  <c r="D97" i="2"/>
  <c r="F96" i="2"/>
  <c r="E96" i="2"/>
  <c r="D96" i="2"/>
  <c r="F94" i="2"/>
  <c r="E94" i="2"/>
  <c r="D94" i="2"/>
  <c r="C144" i="2"/>
  <c r="C141" i="2"/>
  <c r="D144" i="2"/>
  <c r="C138" i="2"/>
  <c r="C121" i="2"/>
  <c r="C70" i="2"/>
  <c r="C73" i="2" s="1"/>
  <c r="C84" i="2"/>
  <c r="D138" i="2"/>
  <c r="C126" i="2"/>
  <c r="E138" i="2"/>
  <c r="F138" i="2"/>
  <c r="C50" i="2"/>
  <c r="C52" i="2" s="1"/>
  <c r="D50" i="2"/>
  <c r="E50" i="2"/>
  <c r="E52" i="2" s="1"/>
  <c r="F50" i="2"/>
  <c r="D121" i="2"/>
  <c r="D126" i="2"/>
  <c r="E121" i="2"/>
  <c r="E126" i="2"/>
  <c r="F121" i="2"/>
  <c r="F126" i="2"/>
  <c r="D70" i="2"/>
  <c r="D73" i="2" s="1"/>
  <c r="E70" i="2"/>
  <c r="E73" i="2" s="1"/>
  <c r="F70" i="2"/>
  <c r="F73" i="2" s="1"/>
  <c r="C140" i="2" l="1"/>
  <c r="F52" i="2"/>
  <c r="F143" i="2" s="1"/>
  <c r="C128" i="2"/>
  <c r="D128" i="2"/>
  <c r="D108" i="2"/>
  <c r="D109" i="2" s="1"/>
  <c r="F128" i="2"/>
  <c r="F108" i="2"/>
  <c r="F109" i="2" s="1"/>
  <c r="F79" i="2"/>
  <c r="E144" i="2"/>
  <c r="D52" i="2"/>
  <c r="E79" i="2"/>
  <c r="E128" i="2"/>
  <c r="E143" i="2"/>
  <c r="E54" i="2"/>
  <c r="E56" i="2" s="1"/>
  <c r="C54" i="2"/>
  <c r="C56" i="2" s="1"/>
  <c r="C143" i="2"/>
  <c r="D141" i="2"/>
  <c r="F144" i="2"/>
  <c r="E108" i="2"/>
  <c r="E109" i="2" s="1"/>
  <c r="D79" i="2"/>
  <c r="C79" i="2" l="1"/>
  <c r="C85" i="2" s="1"/>
  <c r="C87" i="2" s="1"/>
  <c r="C3" i="2" s="1"/>
  <c r="F54" i="2"/>
  <c r="F56" i="2" s="1"/>
  <c r="C58" i="2"/>
  <c r="E58" i="2"/>
  <c r="E93" i="2" s="1"/>
  <c r="E99" i="2" s="1"/>
  <c r="D143" i="2"/>
  <c r="D54" i="2"/>
  <c r="D56" i="2" s="1"/>
  <c r="E141" i="2"/>
  <c r="E111" i="2" l="1"/>
  <c r="E113" i="2" s="1"/>
  <c r="D58" i="2"/>
  <c r="F58" i="2"/>
  <c r="F93" i="2" s="1"/>
  <c r="F99" i="2" s="1"/>
  <c r="F141" i="2"/>
  <c r="D93" i="2" l="1"/>
  <c r="D99" i="2" s="1"/>
  <c r="D111" i="2" s="1"/>
  <c r="D113" i="2" s="1"/>
  <c r="F111" i="2"/>
  <c r="F113" i="2" s="1"/>
  <c r="D84" i="2"/>
  <c r="D140" i="2" l="1"/>
  <c r="D85" i="2"/>
  <c r="D87" i="2" s="1"/>
  <c r="D3" i="2" s="1"/>
  <c r="F84" i="2"/>
  <c r="F140" i="2" s="1"/>
  <c r="E84" i="2"/>
  <c r="F85" i="2" l="1"/>
  <c r="F87" i="2" s="1"/>
  <c r="F3" i="2" s="1"/>
  <c r="E140" i="2"/>
  <c r="E85" i="2"/>
  <c r="E87" i="2" s="1"/>
  <c r="E3" i="2" s="1"/>
  <c r="G3" i="2" l="1"/>
  <c r="H3" i="2" l="1"/>
  <c r="I3" i="2" l="1"/>
  <c r="J3" i="2" l="1"/>
  <c r="K3" i="2" l="1"/>
  <c r="L3" i="2" l="1"/>
  <c r="M3" i="2" l="1"/>
  <c r="N3" i="2" l="1"/>
  <c r="O3" i="2" l="1"/>
  <c r="P3" i="2" l="1"/>
  <c r="R3" i="2" l="1"/>
  <c r="Q3" i="2"/>
</calcChain>
</file>

<file path=xl/sharedStrings.xml><?xml version="1.0" encoding="utf-8"?>
<sst xmlns="http://schemas.openxmlformats.org/spreadsheetml/2006/main" count="160" uniqueCount="126">
  <si>
    <t>Income before taxes</t>
  </si>
  <si>
    <t>Taxes</t>
  </si>
  <si>
    <t>Interest</t>
  </si>
  <si>
    <t>Assets</t>
  </si>
  <si>
    <t>Cash</t>
  </si>
  <si>
    <t>Trade and other receivables</t>
  </si>
  <si>
    <t>Inventories</t>
  </si>
  <si>
    <t>Non-current assets</t>
  </si>
  <si>
    <t>Property and equipment, net</t>
  </si>
  <si>
    <t>Accumulated depreciation</t>
  </si>
  <si>
    <t>Liabilities and shareholders' equity</t>
  </si>
  <si>
    <t>Current assets:</t>
  </si>
  <si>
    <t>Total current assets</t>
  </si>
  <si>
    <t>Shareholder's equity:</t>
  </si>
  <si>
    <t>Retained earnings</t>
  </si>
  <si>
    <t>Total shareholders' equity</t>
  </si>
  <si>
    <t>Total liabilities and shareholders' equity</t>
  </si>
  <si>
    <t>Trade and other payables</t>
  </si>
  <si>
    <t>Net income</t>
  </si>
  <si>
    <t>Depreciation</t>
  </si>
  <si>
    <t xml:space="preserve">  Inventories</t>
  </si>
  <si>
    <t xml:space="preserve">  Trade and other receivables</t>
  </si>
  <si>
    <t xml:space="preserve">  Trade and other payables</t>
  </si>
  <si>
    <t>Cash flows from financing activities</t>
  </si>
  <si>
    <t>Investing activities:</t>
  </si>
  <si>
    <t>Financing activities:</t>
  </si>
  <si>
    <t xml:space="preserve">  Issuance of common stock</t>
  </si>
  <si>
    <t>Total assets</t>
  </si>
  <si>
    <t>Revenues</t>
  </si>
  <si>
    <t>COGS</t>
  </si>
  <si>
    <t>Gross profit</t>
  </si>
  <si>
    <t>EBIT</t>
  </si>
  <si>
    <t>SG&amp;A</t>
  </si>
  <si>
    <t>Revenue assumption</t>
  </si>
  <si>
    <t>Operating cost assumptions</t>
  </si>
  <si>
    <t>Tax assumptions</t>
  </si>
  <si>
    <t>Opening balance</t>
  </si>
  <si>
    <t>Capital expenditure assumptions</t>
  </si>
  <si>
    <t>Working capital assumptions</t>
  </si>
  <si>
    <t>Term loan</t>
  </si>
  <si>
    <t>Number of stores</t>
  </si>
  <si>
    <t>Number of new stores</t>
  </si>
  <si>
    <t>Sq ft per store</t>
  </si>
  <si>
    <t>Gross margins</t>
  </si>
  <si>
    <t>SG&amp;A as a percent of revenues</t>
  </si>
  <si>
    <t>Effective tax rate</t>
  </si>
  <si>
    <t>Closing balance</t>
  </si>
  <si>
    <t>Depreciation rate</t>
  </si>
  <si>
    <t>CAPEX</t>
  </si>
  <si>
    <t>At start of month</t>
  </si>
  <si>
    <t>At end of month</t>
  </si>
  <si>
    <t>Current month expense</t>
  </si>
  <si>
    <t>Cost to build per square foot</t>
  </si>
  <si>
    <t xml:space="preserve">  Increase/(decrease) in term debt</t>
  </si>
  <si>
    <t>EBITDA</t>
  </si>
  <si>
    <t>Balance Sheet Check</t>
  </si>
  <si>
    <t>Assumptions</t>
  </si>
  <si>
    <t>Balance Sheet</t>
  </si>
  <si>
    <t>Income Statement</t>
  </si>
  <si>
    <t>Supporting Schedules</t>
  </si>
  <si>
    <t>Cash Flow Statement</t>
  </si>
  <si>
    <t>Financing assumptions</t>
  </si>
  <si>
    <t>Equity raised (repurchased)</t>
  </si>
  <si>
    <t>Term debt interest rate</t>
  </si>
  <si>
    <t>Term debt principal repayment</t>
  </si>
  <si>
    <t>Dividends paid</t>
  </si>
  <si>
    <t>Check</t>
  </si>
  <si>
    <t>Current liabilities</t>
  </si>
  <si>
    <t>Total liabilities</t>
  </si>
  <si>
    <t>Term debt issued</t>
  </si>
  <si>
    <t>PP&amp;E Gross cost</t>
  </si>
  <si>
    <t>Net book value of PP&amp;E</t>
  </si>
  <si>
    <t>Debt Schedule</t>
  </si>
  <si>
    <t>Repayments</t>
  </si>
  <si>
    <t>Interest payment</t>
  </si>
  <si>
    <t>Debt/Equity ratio</t>
  </si>
  <si>
    <t>Common stock and paid-in capital</t>
  </si>
  <si>
    <t>Changes in working capital:</t>
  </si>
  <si>
    <t xml:space="preserve">  Acquisitions of PP&amp;E</t>
  </si>
  <si>
    <t>Cash from investing activities</t>
  </si>
  <si>
    <t>Increase/(decrease) in cash</t>
  </si>
  <si>
    <t>Cash from operating activities:</t>
  </si>
  <si>
    <t>Cash from operating activities</t>
  </si>
  <si>
    <t>Actuals --&gt;</t>
  </si>
  <si>
    <t>Forecast --&gt;</t>
  </si>
  <si>
    <t>Debt/Eqtuiy covenant</t>
  </si>
  <si>
    <t>Debt/Equity ratio covenant</t>
  </si>
  <si>
    <t>Debt service coverage ratio covenant</t>
  </si>
  <si>
    <t>Total debt service</t>
  </si>
  <si>
    <t>Debt service ratio</t>
  </si>
  <si>
    <t>Debt service ratio covenant</t>
  </si>
  <si>
    <t>© Corporate Finance Institute</t>
  </si>
  <si>
    <t>Monthly cash balance</t>
  </si>
  <si>
    <t>Cash Flow Summary</t>
  </si>
  <si>
    <t>Receivable Days</t>
  </si>
  <si>
    <t>Inventory Days</t>
  </si>
  <si>
    <t>Payable Days</t>
  </si>
  <si>
    <t>Operating cash flow</t>
  </si>
  <si>
    <t>Investing cash flow</t>
  </si>
  <si>
    <t>Financing cash flow</t>
  </si>
  <si>
    <t>Debt Service Ratio</t>
  </si>
  <si>
    <t>Monthly Cash Flow &amp; Cash Balance</t>
  </si>
  <si>
    <t>Summary Charts</t>
  </si>
  <si>
    <t>US$ thousands</t>
  </si>
  <si>
    <t xml:space="preserve">  Dividends paid</t>
  </si>
  <si>
    <t>Cash, end of the month</t>
  </si>
  <si>
    <t>Cash, beginning of the month</t>
  </si>
  <si>
    <t>Debt Service Ratio and Covenant</t>
  </si>
  <si>
    <t>Time Periods</t>
  </si>
  <si>
    <t>Days in Period</t>
  </si>
  <si>
    <t>Periods in Year</t>
  </si>
  <si>
    <t>Issuance</t>
  </si>
  <si>
    <t>Days in Year</t>
  </si>
  <si>
    <t>Sales per square foot ($/ft/yr)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</si>
  <si>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</si>
  <si>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</si>
  <si>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</si>
  <si>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</si>
  <si>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</si>
  <si>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</si>
  <si>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12 Month Rolling Forecast</t>
  </si>
  <si>
    <t>Monthly Cash Flow Forecasting Model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</si>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</sst>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0.0%"/>
    <numFmt numFmtId="165" formatCode="[Blue]0.0%"/>
    <numFmt numFmtId="166" formatCode="[Blue]#,##0;[Blue]\(#,##0\);\-"/>
    <numFmt numFmtId="167" formatCode="[$-409]dd/mmm/yy;@"/>
    <numFmt numFmtId="168" formatCode="#,##0;\(#,##0\);\-"/>
    <numFmt numFmtId="169" formatCode="#,##0.0;[Red]\(#,##0.0\);\-"/>
    <numFmt numFmtId="170" formatCode="0.00%;[Red]\(0.00%\);\-"/>
    <numFmt numFmtId="171" formatCode="#,##0.0_);[Red]\(#,##0.0\);\-"/>
    <numFmt numFmtId="172" formatCode="[Blue]#,##0.0;[Blue]\(#,##0.0\);\-"/>
    <numFmt numFmtId="173" formatCode="#,##0.0;\(#,##0.0\);\-"/>
    <numFmt numFmtId="174" formatCode="_-* #,##0_-;\(#,##0\)_-;_-* &quot;-&quot;_-;_-@_-"/>
    <numFmt numFmtId="175" formatCode="#,##0.0_);\(#,##0.0\)"/>
    <numFmt numFmtId="176" formatCode="#,##0.000_);\(#,##0.000\)"/>
    <numFmt numFmtId="177" formatCode="#,##0.000000000_);\(#,##0.000000000\)"/>
    <numFmt numFmtId="178" formatCode="0.00\x"/>
  </numFmts>
  <fonts count="4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man"/>
    </font>
    <font>
      <sz val="8"/>
      <name val="Book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Book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sz val="11"/>
      <color rgb="FF0000FF"/>
      <name val="Arial Narrow"/>
      <family val="2"/>
    </font>
    <font>
      <i/>
      <sz val="8"/>
      <name val="Arial Narrow"/>
      <family val="2"/>
    </font>
    <font>
      <i/>
      <sz val="11"/>
      <name val="Arial Narrow"/>
      <family val="2"/>
    </font>
    <font>
      <sz val="9"/>
      <color theme="0"/>
      <name val="Arial Narrow"/>
      <family val="2"/>
    </font>
    <font>
      <b/>
      <sz val="11"/>
      <color theme="0"/>
      <name val="Arial Narrow"/>
      <family val="2"/>
    </font>
    <font>
      <i/>
      <sz val="10"/>
      <color theme="0"/>
      <name val="Arial Narrow"/>
      <family val="2"/>
    </font>
    <font>
      <u/>
      <sz val="10"/>
      <color theme="10"/>
      <name val="Arial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 tint="-0.249977111117893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theme="0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5" fillId="23" borderId="7" applyNumberFormat="0" applyFont="0" applyAlignment="0" applyProtection="0"/>
    <xf numFmtId="0" fontId="20" fillId="20" borderId="8" applyNumberFormat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37" fillId="0" borderId="0" applyNumberFormat="0" applyFill="0" applyBorder="0" applyAlignment="0" applyProtection="0"/>
    <xf numFmtId="0" fontId="2" fillId="0" borderId="0"/>
    <xf numFmtId="0" fontId="1" fillId="0" borderId="0"/>
    <xf numFmtId="0" fontId="37" fillId="0" borderId="0" applyNumberFormat="0" applyFill="0" applyBorder="0" applyAlignment="0" applyProtection="0"/>
  </cellStyleXfs>
  <cellXfs count="118">
    <xf numFmtId="0" fontId="0" fillId="0" borderId="0" xfId="0"/>
    <xf numFmtId="37" fontId="24" fillId="0" borderId="0" xfId="0" applyNumberFormat="1" applyFont="1"/>
    <xf numFmtId="174" fontId="25" fillId="0" borderId="0" xfId="28" applyNumberFormat="1" applyFont="1" applyProtection="1">
      <protection locked="0"/>
    </xf>
    <xf numFmtId="174" fontId="25" fillId="0" borderId="0" xfId="28" applyNumberFormat="1" applyFont="1" applyAlignment="1" applyProtection="1">
      <alignment horizontal="center"/>
      <protection locked="0"/>
    </xf>
    <xf numFmtId="174" fontId="25" fillId="0" borderId="0" xfId="28" applyNumberFormat="1" applyFont="1" applyAlignment="1" applyProtection="1">
      <alignment horizontal="right"/>
    </xf>
    <xf numFmtId="174" fontId="24" fillId="0" borderId="0" xfId="28" applyNumberFormat="1" applyFont="1" applyProtection="1">
      <protection locked="0"/>
    </xf>
    <xf numFmtId="0" fontId="26" fillId="0" borderId="0" xfId="0" applyFont="1" applyProtection="1"/>
    <xf numFmtId="0" fontId="27" fillId="0" borderId="0" xfId="0" applyFont="1" applyProtection="1"/>
    <xf numFmtId="0" fontId="28" fillId="0" borderId="0" xfId="0" applyFont="1" applyProtection="1"/>
    <xf numFmtId="172" fontId="26" fillId="0" borderId="0" xfId="0" applyNumberFormat="1" applyFont="1" applyFill="1" applyProtection="1">
      <protection locked="0"/>
    </xf>
    <xf numFmtId="171" fontId="26" fillId="0" borderId="11" xfId="0" applyNumberFormat="1" applyFont="1" applyFill="1" applyBorder="1" applyProtection="1"/>
    <xf numFmtId="0" fontId="26" fillId="0" borderId="0" xfId="45" applyFont="1" applyProtection="1"/>
    <xf numFmtId="0" fontId="26" fillId="0" borderId="0" xfId="0" applyFont="1" applyFill="1" applyBorder="1" applyProtection="1"/>
    <xf numFmtId="169" fontId="26" fillId="0" borderId="0" xfId="45" applyNumberFormat="1" applyFont="1" applyFill="1" applyProtection="1"/>
    <xf numFmtId="0" fontId="28" fillId="0" borderId="0" xfId="45" applyFont="1" applyProtection="1"/>
    <xf numFmtId="170" fontId="26" fillId="0" borderId="0" xfId="45" applyNumberFormat="1" applyFont="1" applyProtection="1"/>
    <xf numFmtId="164" fontId="26" fillId="0" borderId="0" xfId="40" applyNumberFormat="1" applyFont="1" applyFill="1" applyProtection="1"/>
    <xf numFmtId="165" fontId="26" fillId="0" borderId="0" xfId="40" applyNumberFormat="1" applyFont="1" applyFill="1" applyProtection="1">
      <protection locked="0"/>
    </xf>
    <xf numFmtId="168" fontId="26" fillId="0" borderId="0" xfId="0" applyNumberFormat="1" applyFont="1" applyFill="1" applyProtection="1"/>
    <xf numFmtId="164" fontId="26" fillId="0" borderId="0" xfId="0" applyNumberFormat="1" applyFont="1" applyFill="1" applyBorder="1" applyProtection="1"/>
    <xf numFmtId="0" fontId="26" fillId="0" borderId="0" xfId="0" applyFont="1" applyFill="1" applyProtection="1"/>
    <xf numFmtId="37" fontId="29" fillId="25" borderId="0" xfId="0" applyNumberFormat="1" applyFont="1" applyFill="1" applyAlignment="1">
      <alignment vertical="center"/>
    </xf>
    <xf numFmtId="37" fontId="30" fillId="0" borderId="0" xfId="0" applyNumberFormat="1" applyFont="1" applyAlignment="1">
      <alignment vertical="center"/>
    </xf>
    <xf numFmtId="164" fontId="31" fillId="0" borderId="0" xfId="40" applyNumberFormat="1" applyFont="1" applyFill="1" applyProtection="1"/>
    <xf numFmtId="173" fontId="26" fillId="0" borderId="0" xfId="0" applyNumberFormat="1" applyFont="1" applyFill="1" applyBorder="1" applyProtection="1"/>
    <xf numFmtId="173" fontId="26" fillId="0" borderId="12" xfId="0" applyNumberFormat="1" applyFont="1" applyFill="1" applyBorder="1" applyProtection="1"/>
    <xf numFmtId="171" fontId="26" fillId="0" borderId="0" xfId="45" applyNumberFormat="1" applyFont="1" applyProtection="1"/>
    <xf numFmtId="0" fontId="26" fillId="0" borderId="0" xfId="45" applyFont="1" applyFill="1" applyProtection="1"/>
    <xf numFmtId="171" fontId="26" fillId="0" borderId="11" xfId="45" applyNumberFormat="1" applyFont="1" applyFill="1" applyBorder="1" applyProtection="1"/>
    <xf numFmtId="0" fontId="28" fillId="0" borderId="0" xfId="0" applyFont="1"/>
    <xf numFmtId="0" fontId="26" fillId="0" borderId="0" xfId="0" applyFont="1"/>
    <xf numFmtId="0" fontId="26" fillId="0" borderId="0" xfId="0" applyFont="1" applyFill="1"/>
    <xf numFmtId="175" fontId="26" fillId="0" borderId="0" xfId="0" applyNumberFormat="1" applyFont="1" applyProtection="1"/>
    <xf numFmtId="176" fontId="33" fillId="0" borderId="0" xfId="0" applyNumberFormat="1" applyFont="1" applyProtection="1"/>
    <xf numFmtId="0" fontId="33" fillId="0" borderId="0" xfId="0" applyFont="1" applyProtection="1"/>
    <xf numFmtId="10" fontId="31" fillId="0" borderId="0" xfId="40" applyNumberFormat="1" applyFont="1" applyProtection="1"/>
    <xf numFmtId="169" fontId="26" fillId="0" borderId="14" xfId="45" applyNumberFormat="1" applyFont="1" applyFill="1" applyBorder="1" applyProtection="1"/>
    <xf numFmtId="0" fontId="26" fillId="0" borderId="14" xfId="0" applyFont="1" applyBorder="1" applyProtection="1"/>
    <xf numFmtId="0" fontId="28" fillId="0" borderId="14" xfId="0" applyFont="1" applyBorder="1" applyProtection="1"/>
    <xf numFmtId="37" fontId="34" fillId="24" borderId="0" xfId="0" applyNumberFormat="1" applyFont="1" applyFill="1" applyAlignment="1">
      <alignment vertical="top"/>
    </xf>
    <xf numFmtId="175" fontId="31" fillId="0" borderId="0" xfId="0" applyNumberFormat="1" applyFont="1" applyProtection="1"/>
    <xf numFmtId="177" fontId="26" fillId="0" borderId="0" xfId="0" applyNumberFormat="1" applyFont="1" applyFill="1" applyProtection="1"/>
    <xf numFmtId="178" fontId="26" fillId="0" borderId="0" xfId="0" applyNumberFormat="1" applyFont="1" applyProtection="1"/>
    <xf numFmtId="178" fontId="31" fillId="0" borderId="0" xfId="0" applyNumberFormat="1" applyFont="1" applyProtection="1"/>
    <xf numFmtId="178" fontId="26" fillId="0" borderId="0" xfId="45" applyNumberFormat="1" applyFont="1" applyFill="1" applyProtection="1"/>
    <xf numFmtId="171" fontId="28" fillId="0" borderId="11" xfId="45" applyNumberFormat="1" applyFont="1" applyFill="1" applyBorder="1" applyProtection="1"/>
    <xf numFmtId="0" fontId="26" fillId="0" borderId="14" xfId="45" applyFont="1" applyBorder="1" applyProtection="1"/>
    <xf numFmtId="0" fontId="26" fillId="0" borderId="14" xfId="0" applyFont="1" applyBorder="1"/>
    <xf numFmtId="0" fontId="28" fillId="0" borderId="14" xfId="0" applyFont="1" applyBorder="1"/>
    <xf numFmtId="0" fontId="35" fillId="24" borderId="0" xfId="0" applyFont="1" applyFill="1" applyAlignment="1" applyProtection="1">
      <alignment horizontal="centerContinuous" vertical="center"/>
    </xf>
    <xf numFmtId="174" fontId="36" fillId="24" borderId="0" xfId="28" applyNumberFormat="1" applyFont="1" applyFill="1" applyAlignment="1" applyProtection="1">
      <alignment horizontal="left"/>
      <protection locked="0"/>
    </xf>
    <xf numFmtId="169" fontId="26" fillId="0" borderId="0" xfId="45" applyNumberFormat="1" applyFont="1" applyFill="1" applyProtection="1">
      <protection locked="0"/>
    </xf>
    <xf numFmtId="0" fontId="26" fillId="0" borderId="0" xfId="0" applyFont="1" applyProtection="1">
      <protection locked="0"/>
    </xf>
    <xf numFmtId="164" fontId="26" fillId="0" borderId="0" xfId="40" applyNumberFormat="1" applyFont="1" applyFill="1" applyProtection="1">
      <protection locked="0"/>
    </xf>
    <xf numFmtId="164" fontId="26" fillId="0" borderId="0" xfId="0" applyNumberFormat="1" applyFont="1" applyFill="1" applyBorder="1" applyProtection="1">
      <protection locked="0"/>
    </xf>
    <xf numFmtId="0" fontId="26" fillId="0" borderId="0" xfId="0" applyFont="1" applyFill="1" applyProtection="1">
      <protection locked="0"/>
    </xf>
    <xf numFmtId="164" fontId="31" fillId="0" borderId="0" xfId="40" applyNumberFormat="1" applyFont="1" applyFill="1" applyProtection="1">
      <protection locked="0"/>
    </xf>
    <xf numFmtId="10" fontId="31" fillId="0" borderId="0" xfId="40" applyNumberFormat="1" applyFont="1" applyProtection="1">
      <protection locked="0"/>
    </xf>
    <xf numFmtId="175" fontId="26" fillId="0" borderId="0" xfId="0" applyNumberFormat="1" applyFont="1" applyFill="1"/>
    <xf numFmtId="175" fontId="31" fillId="0" borderId="0" xfId="0" applyNumberFormat="1" applyFont="1" applyFill="1" applyProtection="1">
      <protection locked="0"/>
    </xf>
    <xf numFmtId="175" fontId="31" fillId="0" borderId="0" xfId="45" applyNumberFormat="1" applyFont="1" applyProtection="1"/>
    <xf numFmtId="175" fontId="26" fillId="0" borderId="0" xfId="45" applyNumberFormat="1" applyFont="1" applyFill="1" applyProtection="1"/>
    <xf numFmtId="175" fontId="26" fillId="0" borderId="0" xfId="45" applyNumberFormat="1" applyFont="1" applyProtection="1"/>
    <xf numFmtId="175" fontId="26" fillId="0" borderId="14" xfId="45" applyNumberFormat="1" applyFont="1" applyFill="1" applyBorder="1" applyProtection="1"/>
    <xf numFmtId="175" fontId="26" fillId="0" borderId="11" xfId="45" applyNumberFormat="1" applyFont="1" applyFill="1" applyBorder="1" applyProtection="1"/>
    <xf numFmtId="175" fontId="32" fillId="0" borderId="0" xfId="45" applyNumberFormat="1" applyFont="1" applyAlignment="1" applyProtection="1">
      <alignment horizontal="right"/>
    </xf>
    <xf numFmtId="175" fontId="31" fillId="0" borderId="0" xfId="45" applyNumberFormat="1" applyFont="1" applyFill="1" applyProtection="1"/>
    <xf numFmtId="175" fontId="28" fillId="0" borderId="0" xfId="0" applyNumberFormat="1" applyFont="1"/>
    <xf numFmtId="175" fontId="26" fillId="0" borderId="0" xfId="0" applyNumberFormat="1" applyFont="1"/>
    <xf numFmtId="175" fontId="26" fillId="0" borderId="13" xfId="0" applyNumberFormat="1" applyFont="1" applyFill="1" applyBorder="1"/>
    <xf numFmtId="175" fontId="31" fillId="0" borderId="0" xfId="0" applyNumberFormat="1" applyFont="1" applyFill="1" applyProtection="1"/>
    <xf numFmtId="175" fontId="26" fillId="0" borderId="0" xfId="0" applyNumberFormat="1" applyFont="1" applyFill="1" applyProtection="1"/>
    <xf numFmtId="175" fontId="26" fillId="0" borderId="0" xfId="0" applyNumberFormat="1" applyFont="1" applyFill="1" applyProtection="1">
      <protection locked="0"/>
    </xf>
    <xf numFmtId="175" fontId="26" fillId="0" borderId="10" xfId="0" applyNumberFormat="1" applyFont="1" applyFill="1" applyBorder="1" applyProtection="1"/>
    <xf numFmtId="175" fontId="26" fillId="0" borderId="0" xfId="0" applyNumberFormat="1" applyFont="1" applyFill="1" applyBorder="1" applyProtection="1"/>
    <xf numFmtId="175" fontId="28" fillId="0" borderId="0" xfId="0" applyNumberFormat="1" applyFont="1" applyProtection="1"/>
    <xf numFmtId="175" fontId="26" fillId="0" borderId="12" xfId="0" applyNumberFormat="1" applyFont="1" applyFill="1" applyBorder="1" applyProtection="1"/>
    <xf numFmtId="175" fontId="27" fillId="0" borderId="0" xfId="0" applyNumberFormat="1" applyFont="1" applyProtection="1"/>
    <xf numFmtId="175" fontId="26" fillId="0" borderId="13" xfId="0" applyNumberFormat="1" applyFont="1" applyFill="1" applyBorder="1" applyProtection="1"/>
    <xf numFmtId="175" fontId="26" fillId="0" borderId="14" xfId="0" applyNumberFormat="1" applyFont="1" applyFill="1" applyBorder="1" applyProtection="1"/>
    <xf numFmtId="175" fontId="26" fillId="0" borderId="11" xfId="0" applyNumberFormat="1" applyFont="1" applyFill="1" applyBorder="1" applyProtection="1"/>
    <xf numFmtId="10" fontId="26" fillId="0" borderId="0" xfId="40" applyNumberFormat="1" applyFont="1" applyFill="1" applyProtection="1"/>
    <xf numFmtId="165" fontId="31" fillId="0" borderId="0" xfId="40" applyNumberFormat="1" applyFont="1" applyFill="1" applyProtection="1">
      <protection locked="0"/>
    </xf>
    <xf numFmtId="166" fontId="31" fillId="0" borderId="0" xfId="0" applyNumberFormat="1" applyFont="1" applyProtection="1">
      <protection locked="0"/>
    </xf>
    <xf numFmtId="175" fontId="31" fillId="0" borderId="0" xfId="0" applyNumberFormat="1" applyFont="1" applyFill="1" applyBorder="1" applyProtection="1">
      <protection locked="0"/>
    </xf>
    <xf numFmtId="175" fontId="31" fillId="0" borderId="10" xfId="0" applyNumberFormat="1" applyFont="1" applyFill="1" applyBorder="1" applyProtection="1">
      <protection locked="0"/>
    </xf>
    <xf numFmtId="175" fontId="31" fillId="0" borderId="0" xfId="0" applyNumberFormat="1" applyFont="1" applyFill="1" applyBorder="1" applyProtection="1"/>
    <xf numFmtId="175" fontId="31" fillId="0" borderId="10" xfId="0" applyNumberFormat="1" applyFont="1" applyFill="1" applyBorder="1" applyProtection="1"/>
    <xf numFmtId="37" fontId="38" fillId="24" borderId="0" xfId="0" applyNumberFormat="1" applyFont="1" applyFill="1" applyAlignment="1">
      <alignment vertical="top"/>
    </xf>
    <xf numFmtId="37" fontId="39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horizontal="right" vertical="top"/>
    </xf>
    <xf numFmtId="37" fontId="39" fillId="24" borderId="0" xfId="0" applyNumberFormat="1" applyFont="1" applyFill="1" applyAlignment="1">
      <alignment vertical="top"/>
    </xf>
    <xf numFmtId="37" fontId="38" fillId="24" borderId="0" xfId="0" applyNumberFormat="1" applyFont="1" applyFill="1" applyAlignment="1">
      <alignment horizontal="right" vertical="top"/>
    </xf>
    <xf numFmtId="167" fontId="38" fillId="26" borderId="0" xfId="0" applyNumberFormat="1" applyFont="1" applyFill="1" applyAlignment="1" applyProtection="1">
      <alignment horizontal="right"/>
    </xf>
    <xf numFmtId="167" fontId="38" fillId="24" borderId="0" xfId="0" applyNumberFormat="1" applyFont="1" applyFill="1" applyAlignment="1" applyProtection="1">
      <alignment horizontal="right"/>
    </xf>
    <xf numFmtId="0" fontId="28" fillId="0" borderId="0" xfId="45" applyFont="1" applyFill="1" applyProtection="1"/>
    <xf numFmtId="175" fontId="32" fillId="0" borderId="0" xfId="45" applyNumberFormat="1" applyFont="1" applyFill="1" applyAlignment="1" applyProtection="1">
      <alignment horizontal="right"/>
    </xf>
    <xf numFmtId="0" fontId="26" fillId="0" borderId="14" xfId="45" applyFont="1" applyFill="1" applyBorder="1" applyProtection="1"/>
    <xf numFmtId="0" fontId="28" fillId="0" borderId="0" xfId="0" applyFont="1" applyFill="1" applyProtection="1"/>
    <xf numFmtId="37" fontId="31" fillId="0" borderId="0" xfId="0" applyNumberFormat="1" applyFont="1" applyFill="1" applyProtection="1"/>
    <xf numFmtId="175" fontId="26" fillId="27" borderId="0" xfId="0" applyNumberFormat="1" applyFont="1" applyFill="1"/>
    <xf numFmtId="167" fontId="40" fillId="26" borderId="0" xfId="0" applyNumberFormat="1" applyFont="1" applyFill="1" applyAlignment="1" applyProtection="1">
      <alignment horizontal="right"/>
    </xf>
    <xf numFmtId="0" fontId="24" fillId="25" borderId="0" xfId="47" applyFont="1" applyFill="1"/>
    <xf numFmtId="0" fontId="24" fillId="0" borderId="0" xfId="47" applyFont="1" applyFill="1" applyBorder="1"/>
    <xf numFmtId="0" fontId="41" fillId="0" borderId="0" xfId="47" applyFont="1" applyFill="1" applyBorder="1" applyProtection="1">
      <protection locked="0"/>
    </xf>
    <xf numFmtId="0" fontId="42" fillId="0" borderId="0" xfId="47" applyFont="1" applyFill="1" applyBorder="1" applyAlignment="1">
      <alignment horizontal="right"/>
    </xf>
    <xf numFmtId="0" fontId="24" fillId="0" borderId="0" xfId="47" applyFont="1" applyFill="1" applyBorder="1" applyProtection="1">
      <protection locked="0"/>
    </xf>
    <xf numFmtId="0" fontId="42" fillId="0" borderId="0" xfId="47" applyFont="1" applyFill="1" applyBorder="1" applyProtection="1">
      <protection locked="0"/>
    </xf>
    <xf numFmtId="0" fontId="43" fillId="0" borderId="0" xfId="46" applyFont="1" applyFill="1" applyBorder="1" applyProtection="1">
      <protection locked="0"/>
    </xf>
    <xf numFmtId="0" fontId="45" fillId="0" borderId="14" xfId="46" quotePrefix="1" applyFont="1" applyFill="1" applyBorder="1" applyProtection="1">
      <protection locked="0"/>
    </xf>
    <xf numFmtId="0" fontId="24" fillId="0" borderId="0" xfId="48" applyFont="1" applyFill="1" applyBorder="1"/>
    <xf numFmtId="0" fontId="24" fillId="0" borderId="14" xfId="48" applyFont="1" applyFill="1" applyBorder="1"/>
    <xf numFmtId="0" fontId="44" fillId="0" borderId="0" xfId="49" applyFont="1" applyFill="1" applyBorder="1"/>
    <xf numFmtId="0" fontId="46" fillId="24" borderId="0" xfId="48" applyFont="1" applyFill="1" applyBorder="1"/>
    <xf numFmtId="0" fontId="24" fillId="24" borderId="0" xfId="48" applyFont="1" applyFill="1" applyBorder="1"/>
    <xf numFmtId="0" fontId="24" fillId="28" borderId="0" xfId="48" applyFont="1" applyFill="1"/>
    <xf numFmtId="0" fontId="46" fillId="24" borderId="0" xfId="48" applyFont="1" applyFill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6" builtinId="8"/>
    <cellStyle name="Hyperlink 2 2" xfId="49" xr:uid="{FD84F872-BCFF-4071-B099-E1030AEB88C9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7" xr:uid="{708072CB-5594-4CBE-800C-28D569303AC3}"/>
    <cellStyle name="Normal 2 2" xfId="48" xr:uid="{D534CF57-BF20-418D-98F6-161A3723E2BD}"/>
    <cellStyle name="Normal_Copy of GAPValuationModelFullForecast2008" xfId="45" xr:uid="{00000000-0005-0000-0000-000026000000}"/>
    <cellStyle name="Note" xfId="38" builtinId="10" customBuiltin="1"/>
    <cellStyle name="Output" xfId="39" builtinId="21" customBuiltin="1"/>
    <cellStyle name="Percent" xfId="40" builtinId="5"/>
    <cellStyle name="Percent 2" xfId="41" xr:uid="{00000000-0005-0000-0000-00002A000000}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colors>
    <mruColors>
      <color rgb="FF0000FF"/>
      <color rgb="FF132E57"/>
      <color rgb="FF1E8496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711520598969"/>
          <c:y val="3.7453703703703704E-2"/>
          <c:w val="0.87064037382099357"/>
          <c:h val="0.73493875765529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 Month Rolling Forecast'!$A$150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numRef>
              <c:f>'12 Month Rolling Forecast'!$C$2:$R$2</c:f>
              <c:numCache>
                <c:formatCode>[$-409]dd/mmm/yy;@</c:formatCode>
                <c:ptCount val="16"/>
              </c:numCache>
            </c:numRef>
          </c:cat>
          <c:val>
            <c:numRef>
              <c:f>'12 Month Rolling Forecast'!$C$150:$R$150</c:f>
            </c:numRef>
          </c:val>
          <c:extLst>
            <c:ext xmlns:c16="http://schemas.microsoft.com/office/drawing/2014/chart" uri="{C3380CC4-5D6E-409C-BE32-E72D297353CC}">
              <c16:uniqueId val="{00000000-C877-4C13-A6C6-EF91424D9A20}"/>
            </c:ext>
          </c:extLst>
        </c:ser>
        <c:ser>
          <c:idx val="2"/>
          <c:order val="2"/>
          <c:tx>
            <c:strRef>
              <c:f>'12 Month Rolling Forecast'!$A$151</c:f>
              <c:strCache>
                <c:ptCount val="1"/>
                <c:pt idx="0">
                  <c:v>Investing cash flow</c:v>
                </c:pt>
              </c:strCache>
            </c:strRef>
          </c:tx>
          <c:spPr>
            <a:solidFill>
              <a:srgbClr val="ED942D"/>
            </a:solidFill>
            <a:ln>
              <a:noFill/>
            </a:ln>
            <a:effectLst/>
          </c:spPr>
          <c:invertIfNegative val="0"/>
          <c:val>
            <c:numRef>
              <c:f>'12 Month Rolling Forecast'!$C$151:$R$151</c:f>
            </c:numRef>
          </c:val>
          <c:extLst>
            <c:ext xmlns:c16="http://schemas.microsoft.com/office/drawing/2014/chart" uri="{C3380CC4-5D6E-409C-BE32-E72D297353CC}">
              <c16:uniqueId val="{00000002-C877-4C13-A6C6-EF91424D9A20}"/>
            </c:ext>
          </c:extLst>
        </c:ser>
        <c:ser>
          <c:idx val="3"/>
          <c:order val="3"/>
          <c:tx>
            <c:strRef>
              <c:f>'12 Month Rolling Forecast'!$A$152</c:f>
              <c:strCache>
                <c:ptCount val="1"/>
                <c:pt idx="0">
                  <c:v>Financing cash flow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'12 Month Rolling Forecast'!$C$152:$R$152</c:f>
            </c:numRef>
          </c:val>
          <c:extLst>
            <c:ext xmlns:c16="http://schemas.microsoft.com/office/drawing/2014/chart" uri="{C3380CC4-5D6E-409C-BE32-E72D297353CC}">
              <c16:uniqueId val="{00000003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76435440"/>
        <c:axId val="308032312"/>
      </c:barChart>
      <c:lineChart>
        <c:grouping val="standard"/>
        <c:varyColors val="0"/>
        <c:ser>
          <c:idx val="1"/>
          <c:order val="1"/>
          <c:tx>
            <c:strRef>
              <c:f>'12 Month Rolling Forecast'!$A$153</c:f>
              <c:strCache>
                <c:ptCount val="1"/>
                <c:pt idx="0">
                  <c:v>Monthly cash balance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'12 Month Rolling Forecast'!$C$153:$R$153</c:f>
            </c:numRef>
          </c:val>
          <c:smooth val="0"/>
          <c:extLst>
            <c:ext xmlns:c16="http://schemas.microsoft.com/office/drawing/2014/chart" uri="{C3380CC4-5D6E-409C-BE32-E72D297353CC}">
              <c16:uniqueId val="{00000001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35440"/>
        <c:axId val="308032312"/>
      </c:lineChart>
      <c:cat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Algn val="ctr"/>
        <c:lblOffset val="100"/>
        <c:noMultiLvlLbl val="1"/>
      </c:catAx>
      <c:valAx>
        <c:axId val="30803231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413166438536338E-2"/>
          <c:y val="0.53703703703703709"/>
          <c:w val="0.32187278146296"/>
          <c:h val="0.2355329542140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26700362875962E-2"/>
          <c:y val="3.7453703703703704E-2"/>
          <c:w val="0.88440074782368427"/>
          <c:h val="0.73493875765529304"/>
        </c:manualLayout>
      </c:layout>
      <c:lineChart>
        <c:grouping val="standard"/>
        <c:varyColors val="0"/>
        <c:ser>
          <c:idx val="1"/>
          <c:order val="0"/>
          <c:tx>
            <c:strRef>
              <c:f>'12 Month Rolling Forecast'!$A$156</c:f>
              <c:strCache>
                <c:ptCount val="1"/>
                <c:pt idx="0">
                  <c:v>Debt service ratio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</c:numCache>
            </c:numRef>
          </c:cat>
          <c:val>
            <c:numRef>
              <c:f>'12 Month Rolling Forecast'!$C$156:$R$156</c:f>
            </c:numRef>
          </c:val>
          <c:smooth val="0"/>
          <c:extLst>
            <c:ext xmlns:c16="http://schemas.microsoft.com/office/drawing/2014/chart" uri="{C3380CC4-5D6E-409C-BE32-E72D297353CC}">
              <c16:uniqueId val="{00000003-DD73-4226-BC99-D83367BBFC42}"/>
            </c:ext>
          </c:extLst>
        </c:ser>
        <c:ser>
          <c:idx val="0"/>
          <c:order val="1"/>
          <c:tx>
            <c:strRef>
              <c:f>'12 Month Rolling Forecast'!$A$157</c:f>
              <c:strCache>
                <c:ptCount val="1"/>
                <c:pt idx="0">
                  <c:v>Debt service ratio covenant</c:v>
                </c:pt>
              </c:strCache>
            </c:strRef>
          </c:tx>
          <c:spPr>
            <a:ln w="28575" cap="rnd">
              <a:solidFill>
                <a:srgbClr val="ED942D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</c:numCache>
            </c:numRef>
          </c:cat>
          <c:val>
            <c:numRef>
              <c:f>'12 Month Rolling Forecast'!$C$157:$R$157</c:f>
            </c:numRef>
          </c:val>
          <c:smooth val="0"/>
          <c:extLst>
            <c:ext xmlns:c16="http://schemas.microsoft.com/office/drawing/2014/chart" uri="{C3380CC4-5D6E-409C-BE32-E72D297353CC}">
              <c16:uniqueId val="{00000004-DD73-4226-BC99-D83367BB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35440"/>
        <c:axId val="308032312"/>
      </c:lineChart>
      <c:cat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Algn val="ctr"/>
        <c:lblOffset val="100"/>
        <c:noMultiLvlLbl val="1"/>
      </c:catAx>
      <c:valAx>
        <c:axId val="308032312"/>
        <c:scaling>
          <c:orientation val="minMax"/>
        </c:scaling>
        <c:delete val="0"/>
        <c:axPos val="l"/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28534847298627"/>
          <c:y val="0.60185185185185186"/>
          <c:w val="0.34949114600653775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656747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FD39A-1D27-48AE-A778-5557777CE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762000"/>
          <a:ext cx="35250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18899</xdr:colOff>
      <xdr:row>159</xdr:row>
      <xdr:rowOff>126206</xdr:rowOff>
    </xdr:from>
    <xdr:to>
      <xdr:col>9</xdr:col>
      <xdr:colOff>1</xdr:colOff>
      <xdr:row>175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159</xdr:row>
      <xdr:rowOff>150813</xdr:rowOff>
    </xdr:from>
    <xdr:to>
      <xdr:col>17</xdr:col>
      <xdr:colOff>706215</xdr:colOff>
      <xdr:row>175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3643-DC83-4BAE-BDAC-F90518C5DA7B}">
  <dimension ref="B1:O46"/>
  <sheetViews>
    <sheetView showGridLines="0" tabSelected="1" zoomScaleNormal="100" workbookViewId="0"/>
  </sheetViews>
  <sheetFormatPr defaultColWidth="9.21875" defaultRowHeight="13.8"/>
  <cols>
    <col min="1" max="2" width="11" style="103" customWidth="1"/>
    <col min="3" max="3" width="29.21875" style="103" customWidth="1"/>
    <col min="4" max="13" width="11" style="103" customWidth="1"/>
    <col min="14" max="14" width="15.109375" style="103" customWidth="1"/>
    <col min="15" max="22" width="11" style="103" customWidth="1"/>
    <col min="23" max="25" width="9.21875" style="103"/>
    <col min="26" max="26" width="9.21875" style="103" customWidth="1"/>
    <col min="27" max="16384" width="9.21875" style="103"/>
  </cols>
  <sheetData>
    <row r="1" spans="2:15" ht="19.5" customHeight="1"/>
    <row r="2" spans="2:15" ht="19.5" customHeight="1"/>
    <row r="3" spans="2:15" ht="19.5" customHeight="1"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spans="2:15" ht="19.5" customHeight="1"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19.5" customHeight="1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</row>
    <row r="6" spans="2:15" ht="19.5" customHeight="1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</row>
    <row r="7" spans="2:15" ht="19.5" customHeight="1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</row>
    <row r="8" spans="2:15" ht="19.5" customHeight="1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</row>
    <row r="9" spans="2:15" ht="19.5" customHeight="1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</row>
    <row r="10" spans="2:15" ht="19.5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</row>
    <row r="11" spans="2:15" ht="19.5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</row>
    <row r="12" spans="2:15" ht="28.2">
      <c r="B12" s="104"/>
      <c r="C12" s="105" t="s">
        <v>121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6" t="s">
        <v>114</v>
      </c>
      <c r="O12" s="104"/>
    </row>
    <row r="13" spans="2:15" ht="19.5" customHeight="1">
      <c r="B13" s="104"/>
      <c r="C13" s="107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2:15" ht="19.5" customHeight="1">
      <c r="B14" s="104"/>
      <c r="C14" s="108" t="s">
        <v>115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2:15" ht="19.5" customHeight="1">
      <c r="B15" s="104"/>
      <c r="C15" s="110" t="s">
        <v>120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15" ht="19.5" customHeight="1">
      <c r="B16" s="104"/>
      <c r="C16" s="109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 ht="19.5" customHeight="1">
      <c r="B17" s="104"/>
      <c r="C17" s="109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 ht="19.5" customHeight="1">
      <c r="B18" s="104"/>
      <c r="C18" s="109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 ht="19.5" customHeight="1">
      <c r="B19" s="111"/>
      <c r="C19" s="111" t="s">
        <v>116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</row>
    <row r="20" spans="2:15" ht="19.5" customHeight="1">
      <c r="B20" s="111"/>
      <c r="C20" s="112" t="s">
        <v>117</v>
      </c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1"/>
    </row>
    <row r="21" spans="2:15" ht="19.5" customHeight="1">
      <c r="B21" s="111"/>
      <c r="C21" s="111" t="s">
        <v>118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</row>
    <row r="22" spans="2:15" ht="19.5" customHeight="1">
      <c r="B22" s="111"/>
      <c r="C22" s="113" t="s">
        <v>119</v>
      </c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</row>
    <row r="23" spans="2:15" ht="19.5" customHeight="1">
      <c r="B23" s="111"/>
      <c r="C23" s="113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2:15" ht="19.5" customHeight="1">
      <c r="B24" s="111"/>
      <c r="C24" s="114" t="s">
        <v>122</v>
      </c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</row>
    <row r="25" spans="2:15" ht="19.5" customHeight="1">
      <c r="B25" s="116"/>
      <c r="C25" s="117" t="s">
        <v>123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6"/>
    </row>
    <row r="26" spans="2:15" ht="19.5" customHeight="1">
      <c r="B26" s="116"/>
      <c r="C26" s="117" t="s">
        <v>124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6"/>
    </row>
    <row r="27" spans="2:15" ht="19.5" customHeight="1">
      <c r="B27" s="116"/>
      <c r="C27" s="117" t="s">
        <v>125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6"/>
    </row>
    <row r="28" spans="2:15" ht="19.5" customHeight="1"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6"/>
    </row>
    <row r="29" spans="2:15" ht="19.5" customHeight="1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12 Month Rolling Forecast'!A1" display="'12 Month Rolling Forecast'!A1" xr:uid="{EDBD7811-EDEB-469C-B623-52109D28A82C}"/>
    <hyperlink ref="C22" r:id="rId1" xr:uid="{085C006E-00DE-4702-8651-C8E39947C957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8"/>
  <sheetViews>
    <sheetView showGridLines="0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21875" defaultRowHeight="13.8" outlineLevelRow="1"/>
  <cols>
    <col min="1" max="1" width="22.77734375" style="6" customWidth="1"/>
    <col min="2" max="18" width="11.21875" style="6" customWidth="1"/>
    <col min="19" max="16384" width="9.21875" style="6"/>
  </cols>
  <sheetData>
    <row r="1" spans="1:18" s="1" customFormat="1" ht="16.5" customHeight="1">
      <c r="A1" s="39" t="s">
        <v>91</v>
      </c>
      <c r="B1" s="89"/>
      <c r="C1" s="89" t="s">
        <v>83</v>
      </c>
      <c r="D1" s="90"/>
      <c r="E1" s="90"/>
      <c r="F1" s="91"/>
      <c r="G1" s="92" t="s">
        <v>84</v>
      </c>
      <c r="H1" s="88"/>
      <c r="I1" s="88"/>
      <c r="J1" s="88"/>
      <c r="K1" s="88"/>
      <c r="L1" s="93"/>
      <c r="M1" s="93"/>
      <c r="N1" s="93"/>
      <c r="O1" s="93"/>
      <c r="P1" s="93"/>
      <c r="Q1" s="93"/>
      <c r="R1" s="93"/>
    </row>
    <row r="2" spans="1:18" s="1" customFormat="1" ht="16.5" customHeight="1">
      <c r="A2" s="50" t="s">
        <v>103</v>
      </c>
      <c r="B2" s="102">
        <v>42978</v>
      </c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</row>
    <row r="3" spans="1:18" s="5" customFormat="1">
      <c r="A3" s="2" t="s">
        <v>55</v>
      </c>
      <c r="B3" s="2"/>
      <c r="C3" s="4" t="str">
        <f t="shared" ref="C3:N3" si="0">IFERROR(IF(ABS(C87)&gt;1,"ERROR","OK"),"OK")</f>
        <v>OK</v>
      </c>
      <c r="D3" s="4" t="str">
        <f t="shared" si="0"/>
        <v>OK</v>
      </c>
      <c r="E3" s="4" t="str">
        <f t="shared" si="0"/>
        <v>OK</v>
      </c>
      <c r="F3" s="4" t="str">
        <f t="shared" si="0"/>
        <v>OK</v>
      </c>
      <c r="G3" s="4" t="str">
        <f t="shared" si="0"/>
        <v>OK</v>
      </c>
      <c r="H3" s="4" t="str">
        <f t="shared" si="0"/>
        <v>OK</v>
      </c>
      <c r="I3" s="4" t="str">
        <f t="shared" si="0"/>
        <v>OK</v>
      </c>
      <c r="J3" s="4" t="str">
        <f t="shared" si="0"/>
        <v>OK</v>
      </c>
      <c r="K3" s="4" t="str">
        <f t="shared" si="0"/>
        <v>OK</v>
      </c>
      <c r="L3" s="4" t="str">
        <f t="shared" si="0"/>
        <v>OK</v>
      </c>
      <c r="M3" s="4" t="str">
        <f t="shared" si="0"/>
        <v>OK</v>
      </c>
      <c r="N3" s="4" t="str">
        <f t="shared" si="0"/>
        <v>OK</v>
      </c>
      <c r="O3" s="4" t="str">
        <f t="shared" ref="O3:R3" si="1">IFERROR(IF(ABS(O87)&gt;1,"ERROR","OK"),"OK")</f>
        <v>OK</v>
      </c>
      <c r="P3" s="4" t="str">
        <f t="shared" si="1"/>
        <v>OK</v>
      </c>
      <c r="Q3" s="4" t="str">
        <f t="shared" si="1"/>
        <v>OK</v>
      </c>
      <c r="R3" s="4" t="str">
        <f t="shared" si="1"/>
        <v>OK</v>
      </c>
    </row>
    <row r="4" spans="1:18" s="5" customFormat="1">
      <c r="A4" s="2"/>
      <c r="B4" s="2"/>
      <c r="C4" s="2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s="22" customFormat="1" ht="19.05" customHeight="1">
      <c r="A5" s="21" t="s">
        <v>56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hidden="1" outlineLevel="1">
      <c r="A6" s="99" t="s">
        <v>108</v>
      </c>
      <c r="B6" s="20"/>
      <c r="C6" s="71"/>
      <c r="D6" s="71"/>
      <c r="E6" s="71"/>
      <c r="F6" s="71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</row>
    <row r="7" spans="1:18" hidden="1" outlineLevel="1">
      <c r="A7" s="20" t="s">
        <v>112</v>
      </c>
      <c r="B7" s="20"/>
      <c r="C7" s="100">
        <v>365</v>
      </c>
      <c r="D7" s="100">
        <v>365</v>
      </c>
      <c r="E7" s="100">
        <v>365</v>
      </c>
      <c r="F7" s="100">
        <v>365</v>
      </c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</row>
    <row r="8" spans="1:18" hidden="1" outlineLevel="1">
      <c r="A8" s="20" t="s">
        <v>109</v>
      </c>
      <c r="B8" s="2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</row>
    <row r="9" spans="1:18" hidden="1" outlineLevel="1">
      <c r="A9" s="20" t="s">
        <v>110</v>
      </c>
      <c r="B9" s="2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</row>
    <row r="10" spans="1:18" hidden="1" outlineLevel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ht="14.4" hidden="1" outlineLevel="1">
      <c r="A11" s="8" t="s">
        <v>33</v>
      </c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idden="1" outlineLevel="1">
      <c r="A12" s="6" t="s">
        <v>40</v>
      </c>
      <c r="C12" s="59">
        <v>20</v>
      </c>
      <c r="D12" s="59">
        <v>20</v>
      </c>
      <c r="E12" s="59">
        <v>20</v>
      </c>
      <c r="F12" s="59">
        <v>20</v>
      </c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</row>
    <row r="13" spans="1:18" hidden="1" outlineLevel="1">
      <c r="A13" s="11" t="s">
        <v>41</v>
      </c>
      <c r="B13" s="11"/>
      <c r="C13" s="59">
        <v>0</v>
      </c>
      <c r="D13" s="59">
        <v>0</v>
      </c>
      <c r="E13" s="59">
        <v>0</v>
      </c>
      <c r="F13" s="59">
        <v>0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</row>
    <row r="14" spans="1:18" hidden="1" outlineLevel="1">
      <c r="A14" s="12" t="s">
        <v>42</v>
      </c>
      <c r="B14" s="12"/>
      <c r="C14" s="59">
        <v>46000</v>
      </c>
      <c r="D14" s="59">
        <v>46000</v>
      </c>
      <c r="E14" s="59">
        <v>46000</v>
      </c>
      <c r="F14" s="59">
        <v>46000</v>
      </c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</row>
    <row r="15" spans="1:18" hidden="1" outlineLevel="1">
      <c r="A15" s="12" t="s">
        <v>113</v>
      </c>
      <c r="B15" s="12"/>
      <c r="C15" s="66">
        <v>532.83521739130424</v>
      </c>
      <c r="D15" s="66">
        <v>535.43478260869563</v>
      </c>
      <c r="E15" s="66">
        <v>569.08956521739128</v>
      </c>
      <c r="F15" s="66">
        <v>576.60652173913047</v>
      </c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</row>
    <row r="16" spans="1:18" hidden="1" outlineLevel="1"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</row>
    <row r="17" spans="1:18" hidden="1" outlineLevel="1">
      <c r="A17" s="14" t="s">
        <v>34</v>
      </c>
      <c r="B17" s="14"/>
      <c r="C17" s="14"/>
      <c r="D17" s="14"/>
      <c r="E17" s="15"/>
      <c r="F17" s="13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</row>
    <row r="18" spans="1:18" hidden="1" outlineLevel="1">
      <c r="A18" s="6" t="s">
        <v>43</v>
      </c>
      <c r="C18" s="16"/>
      <c r="D18" s="16"/>
      <c r="E18" s="16"/>
      <c r="F18" s="16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</row>
    <row r="19" spans="1:18" hidden="1" outlineLevel="1">
      <c r="A19" s="6" t="s">
        <v>32</v>
      </c>
      <c r="C19" s="18"/>
      <c r="D19" s="18"/>
      <c r="E19" s="18"/>
      <c r="F19" s="18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</row>
    <row r="20" spans="1:18" hidden="1" outlineLevel="1">
      <c r="A20" s="6" t="s">
        <v>44</v>
      </c>
      <c r="C20" s="16"/>
      <c r="D20" s="16"/>
      <c r="E20" s="16"/>
      <c r="F20" s="16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hidden="1" outlineLevel="1">
      <c r="E21" s="19"/>
      <c r="F21" s="19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</row>
    <row r="22" spans="1:18" hidden="1" outlineLevel="1">
      <c r="A22" s="8" t="s">
        <v>35</v>
      </c>
      <c r="B22" s="8"/>
      <c r="E22" s="20"/>
      <c r="F22" s="20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</row>
    <row r="23" spans="1:18" hidden="1" outlineLevel="1">
      <c r="A23" s="6" t="s">
        <v>45</v>
      </c>
      <c r="C23" s="16"/>
      <c r="D23" s="16"/>
      <c r="E23" s="16"/>
      <c r="F23" s="16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</row>
    <row r="24" spans="1:18" hidden="1" outlineLevel="1"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</row>
    <row r="25" spans="1:18" hidden="1" outlineLevel="1">
      <c r="A25" s="8" t="s">
        <v>38</v>
      </c>
      <c r="B25" s="8"/>
      <c r="E25" s="20"/>
      <c r="F25" s="20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</row>
    <row r="26" spans="1:18" hidden="1" outlineLevel="1">
      <c r="A26" s="6" t="s">
        <v>94</v>
      </c>
      <c r="C26" s="71"/>
      <c r="D26" s="71"/>
      <c r="E26" s="71"/>
      <c r="F26" s="71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</row>
    <row r="27" spans="1:18" hidden="1" outlineLevel="1">
      <c r="A27" s="6" t="s">
        <v>95</v>
      </c>
      <c r="C27" s="71"/>
      <c r="D27" s="71"/>
      <c r="E27" s="71"/>
      <c r="F27" s="71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</row>
    <row r="28" spans="1:18" hidden="1" outlineLevel="1">
      <c r="A28" s="6" t="s">
        <v>96</v>
      </c>
      <c r="C28" s="71"/>
      <c r="D28" s="71"/>
      <c r="E28" s="71"/>
      <c r="F28" s="71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</row>
    <row r="29" spans="1:18" hidden="1" outlineLevel="1"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</row>
    <row r="30" spans="1:18" s="7" customFormat="1" ht="14.4" hidden="1" outlineLevel="1">
      <c r="A30" s="8" t="s">
        <v>37</v>
      </c>
      <c r="B30" s="8"/>
      <c r="C30" s="6"/>
      <c r="D30" s="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s="7" customFormat="1" ht="14.4" hidden="1" outlineLevel="1">
      <c r="A31" s="6" t="s">
        <v>47</v>
      </c>
      <c r="B31" s="6"/>
      <c r="C31" s="82">
        <v>0.1</v>
      </c>
      <c r="D31" s="23">
        <v>0.1</v>
      </c>
      <c r="E31" s="23">
        <v>0.1</v>
      </c>
      <c r="F31" s="23">
        <v>0.1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</row>
    <row r="32" spans="1:18" s="7" customFormat="1" ht="14.4" hidden="1" outlineLevel="1">
      <c r="A32" s="6" t="s">
        <v>52</v>
      </c>
      <c r="B32" s="6"/>
      <c r="C32" s="84">
        <v>100</v>
      </c>
      <c r="D32" s="84">
        <v>100</v>
      </c>
      <c r="E32" s="84">
        <v>100</v>
      </c>
      <c r="F32" s="84">
        <v>100</v>
      </c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</row>
    <row r="33" spans="1:18" hidden="1" outlineLevel="1"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</row>
    <row r="34" spans="1:18" hidden="1" outlineLevel="1">
      <c r="A34" s="8" t="s">
        <v>61</v>
      </c>
      <c r="B34" s="8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</row>
    <row r="35" spans="1:18" hidden="1" outlineLevel="1">
      <c r="A35" s="6" t="s">
        <v>62</v>
      </c>
      <c r="C35" s="40">
        <v>0</v>
      </c>
      <c r="D35" s="40">
        <v>0</v>
      </c>
      <c r="E35" s="40">
        <v>0</v>
      </c>
      <c r="F35" s="40">
        <v>0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hidden="1" outlineLevel="1">
      <c r="A36" s="6" t="s">
        <v>65</v>
      </c>
      <c r="C36" s="40">
        <v>0</v>
      </c>
      <c r="D36" s="40">
        <v>0</v>
      </c>
      <c r="E36" s="40">
        <v>0</v>
      </c>
      <c r="F36" s="40">
        <v>0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</row>
    <row r="37" spans="1:18" hidden="1" outlineLevel="1">
      <c r="C37" s="32"/>
      <c r="D37" s="32"/>
      <c r="E37" s="32"/>
      <c r="F37" s="3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</row>
    <row r="38" spans="1:18" hidden="1" outlineLevel="1">
      <c r="A38" s="6" t="s">
        <v>69</v>
      </c>
      <c r="C38" s="32"/>
      <c r="D38" s="40">
        <v>0</v>
      </c>
      <c r="E38" s="40">
        <v>0</v>
      </c>
      <c r="F38" s="40">
        <v>0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hidden="1" outlineLevel="1">
      <c r="A39" s="6" t="s">
        <v>64</v>
      </c>
      <c r="C39" s="84">
        <v>500</v>
      </c>
      <c r="D39" s="84">
        <v>500</v>
      </c>
      <c r="E39" s="84">
        <v>500</v>
      </c>
      <c r="F39" s="84">
        <v>500</v>
      </c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</row>
    <row r="40" spans="1:18" hidden="1" outlineLevel="1">
      <c r="A40" s="6" t="s">
        <v>63</v>
      </c>
      <c r="C40" s="35">
        <v>5.7500000000000002E-2</v>
      </c>
      <c r="D40" s="35">
        <v>5.7500000000000002E-2</v>
      </c>
      <c r="E40" s="35">
        <v>5.7500000000000002E-2</v>
      </c>
      <c r="F40" s="35">
        <v>5.7500000000000002E-2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8" hidden="1" outlineLevel="1"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 hidden="1" outlineLevel="1">
      <c r="A42" s="6" t="s">
        <v>86</v>
      </c>
      <c r="C42" s="43">
        <v>0.75</v>
      </c>
      <c r="D42" s="43">
        <v>0.75</v>
      </c>
      <c r="E42" s="43">
        <v>0.75</v>
      </c>
      <c r="F42" s="43">
        <v>0.75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1:18" hidden="1" outlineLevel="1">
      <c r="A43" s="6" t="s">
        <v>87</v>
      </c>
      <c r="C43" s="43">
        <v>3</v>
      </c>
      <c r="D43" s="43">
        <v>3</v>
      </c>
      <c r="E43" s="43">
        <v>3</v>
      </c>
      <c r="F43" s="43">
        <v>3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</row>
    <row r="44" spans="1:18" hidden="1" outlineLevel="1"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</row>
    <row r="45" spans="1:18" collapsed="1"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s="22" customFormat="1" ht="19.05" customHeight="1">
      <c r="A46" s="21" t="s">
        <v>58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 hidden="1" outlineLevel="1"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hidden="1" outlineLevel="1">
      <c r="A48" s="6" t="s">
        <v>28</v>
      </c>
      <c r="B48" s="8"/>
      <c r="C48" s="59">
        <v>40850.699999999997</v>
      </c>
      <c r="D48" s="59">
        <v>41050</v>
      </c>
      <c r="E48" s="59">
        <v>43630.2</v>
      </c>
      <c r="F48" s="59">
        <v>44206.5</v>
      </c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</row>
    <row r="49" spans="1:18" hidden="1" outlineLevel="1">
      <c r="A49" s="6" t="s">
        <v>29</v>
      </c>
      <c r="C49" s="85">
        <v>-29157.200000000001</v>
      </c>
      <c r="D49" s="85">
        <v>-29442.5</v>
      </c>
      <c r="E49" s="85">
        <v>-31836.5</v>
      </c>
      <c r="F49" s="85">
        <v>-32486.5</v>
      </c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</row>
    <row r="50" spans="1:18" hidden="1" outlineLevel="1">
      <c r="A50" s="37" t="s">
        <v>30</v>
      </c>
      <c r="B50" s="38"/>
      <c r="C50" s="71">
        <f>C48+C49</f>
        <v>11693.499999999996</v>
      </c>
      <c r="D50" s="71">
        <f>D48+D49</f>
        <v>11607.5</v>
      </c>
      <c r="E50" s="71">
        <f>E48+E49</f>
        <v>11793.699999999997</v>
      </c>
      <c r="F50" s="71">
        <f>F48+F49</f>
        <v>11720</v>
      </c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</row>
    <row r="51" spans="1:18" hidden="1" outlineLevel="1">
      <c r="A51" s="6" t="s">
        <v>32</v>
      </c>
      <c r="C51" s="85">
        <v>-9577</v>
      </c>
      <c r="D51" s="85">
        <v>-9687</v>
      </c>
      <c r="E51" s="85">
        <v>-9510.3000000000011</v>
      </c>
      <c r="F51" s="85">
        <v>-9481.6</v>
      </c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</row>
    <row r="52" spans="1:18" hidden="1" outlineLevel="1">
      <c r="A52" s="37" t="s">
        <v>54</v>
      </c>
      <c r="B52" s="38"/>
      <c r="C52" s="71">
        <f>SUM(C50:C51)</f>
        <v>2116.4999999999964</v>
      </c>
      <c r="D52" s="71">
        <f t="shared" ref="D52:F52" si="2">SUM(D50:D51)</f>
        <v>1920.5</v>
      </c>
      <c r="E52" s="71">
        <f t="shared" si="2"/>
        <v>2283.399999999996</v>
      </c>
      <c r="F52" s="71">
        <f t="shared" si="2"/>
        <v>2238.3999999999996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</row>
    <row r="53" spans="1:18" hidden="1" outlineLevel="1">
      <c r="A53" s="6" t="s">
        <v>19</v>
      </c>
      <c r="C53" s="85">
        <v>-848.96</v>
      </c>
      <c r="D53" s="85">
        <v>-848.96</v>
      </c>
      <c r="E53" s="85">
        <v>-848.96</v>
      </c>
      <c r="F53" s="85">
        <v>-848.96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</row>
    <row r="54" spans="1:18" hidden="1" outlineLevel="1">
      <c r="A54" s="37" t="s">
        <v>31</v>
      </c>
      <c r="B54" s="38"/>
      <c r="C54" s="71">
        <f>SUM(C52:C53)</f>
        <v>1267.5399999999963</v>
      </c>
      <c r="D54" s="71">
        <f t="shared" ref="D54:F54" si="3">SUM(D52:D53)</f>
        <v>1071.54</v>
      </c>
      <c r="E54" s="71">
        <f t="shared" si="3"/>
        <v>1434.439999999996</v>
      </c>
      <c r="F54" s="71">
        <f t="shared" si="3"/>
        <v>1389.4399999999996</v>
      </c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</row>
    <row r="55" spans="1:18" hidden="1" outlineLevel="1">
      <c r="A55" s="6" t="s">
        <v>2</v>
      </c>
      <c r="C55" s="86">
        <v>-143.75</v>
      </c>
      <c r="D55" s="87">
        <v>-141.35416666666666</v>
      </c>
      <c r="E55" s="87">
        <v>-138.95833333333334</v>
      </c>
      <c r="F55" s="87">
        <v>-136.5625</v>
      </c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</row>
    <row r="56" spans="1:18" hidden="1" outlineLevel="1">
      <c r="A56" s="37" t="s">
        <v>0</v>
      </c>
      <c r="B56" s="37"/>
      <c r="C56" s="79">
        <f>SUM(C54:C55)</f>
        <v>1123.7899999999963</v>
      </c>
      <c r="D56" s="71">
        <f>D54+D55</f>
        <v>930.18583333333333</v>
      </c>
      <c r="E56" s="71">
        <f>E54+E55</f>
        <v>1295.4816666666627</v>
      </c>
      <c r="F56" s="71">
        <f>F54+F55</f>
        <v>1252.8774999999996</v>
      </c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</row>
    <row r="57" spans="1:18" hidden="1" outlineLevel="1">
      <c r="A57" s="6" t="s">
        <v>1</v>
      </c>
      <c r="C57" s="59">
        <v>-647.86560416666532</v>
      </c>
      <c r="D57" s="59">
        <v>-721.1344762474132</v>
      </c>
      <c r="E57" s="59">
        <v>-708.09176109064913</v>
      </c>
      <c r="F57" s="59">
        <v>-692.38549055673707</v>
      </c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</row>
    <row r="58" spans="1:18" ht="14.4" hidden="1" outlineLevel="1" thickBot="1">
      <c r="A58" s="10" t="s">
        <v>18</v>
      </c>
      <c r="B58" s="10"/>
      <c r="C58" s="80">
        <f>C56+C57</f>
        <v>475.924395833331</v>
      </c>
      <c r="D58" s="80">
        <f>D56+D57</f>
        <v>209.05135708592013</v>
      </c>
      <c r="E58" s="80">
        <f>E56+E57</f>
        <v>587.38990557601358</v>
      </c>
      <c r="F58" s="80">
        <f>F56+F57</f>
        <v>560.49200944326253</v>
      </c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</row>
    <row r="59" spans="1:18" ht="14.4" hidden="1" outlineLevel="1" thickTop="1"/>
    <row r="60" spans="1:18" hidden="1" outlineLevel="1">
      <c r="A60" s="6" t="s">
        <v>65</v>
      </c>
      <c r="C60" s="40">
        <v>0</v>
      </c>
      <c r="D60" s="40">
        <v>0</v>
      </c>
      <c r="E60" s="40">
        <v>0</v>
      </c>
      <c r="F60" s="40">
        <v>0</v>
      </c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</row>
    <row r="61" spans="1:18" hidden="1" outlineLevel="1">
      <c r="C61" s="9"/>
      <c r="D61" s="9"/>
      <c r="E61" s="9"/>
      <c r="F61" s="9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 collapsed="1"/>
    <row r="63" spans="1:18" s="22" customFormat="1" ht="19.05" customHeight="1">
      <c r="A63" s="21" t="s">
        <v>57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 spans="1:18" hidden="1" outlineLevel="1"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idden="1" outlineLevel="1">
      <c r="A65" s="8" t="s">
        <v>3</v>
      </c>
      <c r="B65" s="8"/>
      <c r="C65" s="8"/>
      <c r="D65" s="8"/>
    </row>
    <row r="66" spans="1:18" hidden="1" outlineLevel="1">
      <c r="A66" s="8" t="s">
        <v>11</v>
      </c>
      <c r="B66" s="8"/>
      <c r="C66" s="8"/>
      <c r="D66" s="8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idden="1" outlineLevel="1">
      <c r="A67" s="6" t="s">
        <v>4</v>
      </c>
      <c r="C67" s="59">
        <v>6349.96000000001</v>
      </c>
      <c r="D67" s="70">
        <v>6007.9713570859303</v>
      </c>
      <c r="E67" s="70">
        <v>6014.1212626619399</v>
      </c>
      <c r="F67" s="70">
        <v>5220.5732721052</v>
      </c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</row>
    <row r="68" spans="1:18" hidden="1" outlineLevel="1">
      <c r="A68" s="6" t="s">
        <v>5</v>
      </c>
      <c r="C68" s="59">
        <v>6268.7999999999993</v>
      </c>
      <c r="D68" s="59">
        <v>6688.7999999999993</v>
      </c>
      <c r="E68" s="59">
        <v>7812</v>
      </c>
      <c r="F68" s="59">
        <v>10908</v>
      </c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</row>
    <row r="69" spans="1:18" hidden="1" outlineLevel="1">
      <c r="A69" s="6" t="s">
        <v>6</v>
      </c>
      <c r="C69" s="85">
        <v>30106.800000000003</v>
      </c>
      <c r="D69" s="85">
        <v>31480.800000000003</v>
      </c>
      <c r="E69" s="85">
        <v>29640</v>
      </c>
      <c r="F69" s="85">
        <v>30744</v>
      </c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hidden="1" outlineLevel="1">
      <c r="A70" s="37" t="s">
        <v>12</v>
      </c>
      <c r="B70" s="38"/>
      <c r="C70" s="74">
        <f t="shared" ref="C70:F70" si="4">SUM(C67:C69)</f>
        <v>42725.560000000012</v>
      </c>
      <c r="D70" s="74">
        <f t="shared" si="4"/>
        <v>44177.571357085937</v>
      </c>
      <c r="E70" s="74">
        <f t="shared" si="4"/>
        <v>43466.121262661938</v>
      </c>
      <c r="F70" s="74">
        <f t="shared" si="4"/>
        <v>46872.573272105205</v>
      </c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</row>
    <row r="71" spans="1:18" hidden="1" outlineLevel="1">
      <c r="A71" s="8" t="s">
        <v>7</v>
      </c>
      <c r="B71" s="8"/>
      <c r="C71" s="75"/>
      <c r="D71" s="75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</row>
    <row r="72" spans="1:18" hidden="1" outlineLevel="1">
      <c r="A72" s="6" t="s">
        <v>8</v>
      </c>
      <c r="C72" s="59">
        <v>63172.24</v>
      </c>
      <c r="D72" s="59">
        <v>62323.28</v>
      </c>
      <c r="E72" s="59">
        <v>61474.32</v>
      </c>
      <c r="F72" s="59">
        <v>60625.36</v>
      </c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</row>
    <row r="73" spans="1:18" ht="14.4" hidden="1" outlineLevel="1" thickBot="1">
      <c r="A73" s="25" t="s">
        <v>27</v>
      </c>
      <c r="B73" s="25"/>
      <c r="C73" s="76">
        <f>C72+C70</f>
        <v>105897.80000000002</v>
      </c>
      <c r="D73" s="76">
        <f>D72+D70</f>
        <v>106500.85135708594</v>
      </c>
      <c r="E73" s="76">
        <f>E72+E70</f>
        <v>104940.44126266195</v>
      </c>
      <c r="F73" s="76">
        <f>F72+F70</f>
        <v>107497.93327210521</v>
      </c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</row>
    <row r="74" spans="1:18" hidden="1" outlineLevel="1">
      <c r="C74" s="32"/>
      <c r="D74" s="32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</row>
    <row r="75" spans="1:18" hidden="1" outlineLevel="1">
      <c r="A75" s="8" t="s">
        <v>10</v>
      </c>
      <c r="B75" s="8"/>
      <c r="C75" s="75"/>
      <c r="D75" s="75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</row>
    <row r="76" spans="1:18" hidden="1" outlineLevel="1">
      <c r="A76" s="8" t="s">
        <v>67</v>
      </c>
      <c r="B76" s="8"/>
      <c r="C76" s="75"/>
      <c r="D76" s="75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</row>
    <row r="77" spans="1:18" hidden="1" outlineLevel="1">
      <c r="A77" s="6" t="s">
        <v>17</v>
      </c>
      <c r="C77" s="59">
        <v>29506.800000000003</v>
      </c>
      <c r="D77" s="59">
        <v>30400.800000000003</v>
      </c>
      <c r="E77" s="59">
        <v>28753</v>
      </c>
      <c r="F77" s="59">
        <v>31250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</row>
    <row r="78" spans="1:18" hidden="1" outlineLevel="1">
      <c r="A78" s="6" t="s">
        <v>39</v>
      </c>
      <c r="C78" s="59">
        <v>29500</v>
      </c>
      <c r="D78" s="59">
        <v>29000</v>
      </c>
      <c r="E78" s="59">
        <v>28500</v>
      </c>
      <c r="F78" s="59">
        <v>28000</v>
      </c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</row>
    <row r="79" spans="1:18" ht="14.4" hidden="1" outlineLevel="1" thickBot="1">
      <c r="A79" s="25" t="s">
        <v>68</v>
      </c>
      <c r="B79" s="25"/>
      <c r="C79" s="76">
        <f>SUM(C77:C78)</f>
        <v>59006.8</v>
      </c>
      <c r="D79" s="76">
        <f t="shared" ref="D79:F79" si="5">SUM(D77:D78)</f>
        <v>59400.800000000003</v>
      </c>
      <c r="E79" s="76">
        <f t="shared" si="5"/>
        <v>57253</v>
      </c>
      <c r="F79" s="76">
        <f t="shared" si="5"/>
        <v>59250</v>
      </c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</row>
    <row r="80" spans="1:18" hidden="1" outlineLevel="1">
      <c r="C80" s="32"/>
      <c r="D80" s="32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</row>
    <row r="81" spans="1:18" ht="14.4" hidden="1" outlineLevel="1">
      <c r="A81" s="8" t="s">
        <v>13</v>
      </c>
      <c r="B81" s="8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</row>
    <row r="82" spans="1:18" hidden="1" outlineLevel="1">
      <c r="A82" s="6" t="s">
        <v>76</v>
      </c>
      <c r="C82" s="59">
        <v>7025</v>
      </c>
      <c r="D82" s="59">
        <v>7025</v>
      </c>
      <c r="E82" s="59">
        <v>7025</v>
      </c>
      <c r="F82" s="59">
        <v>7025</v>
      </c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</row>
    <row r="83" spans="1:18" hidden="1" outlineLevel="1">
      <c r="A83" s="6" t="s">
        <v>14</v>
      </c>
      <c r="C83" s="59">
        <v>39866</v>
      </c>
      <c r="D83" s="59">
        <v>40075.051357085918</v>
      </c>
      <c r="E83" s="59">
        <v>40662.441262661931</v>
      </c>
      <c r="F83" s="59">
        <v>41222.933272105191</v>
      </c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</row>
    <row r="84" spans="1:18" hidden="1" outlineLevel="1">
      <c r="A84" s="37" t="s">
        <v>15</v>
      </c>
      <c r="B84" s="37"/>
      <c r="C84" s="78">
        <f>SUM(C81:C83)</f>
        <v>46891</v>
      </c>
      <c r="D84" s="78">
        <f>SUM(D81:D83)</f>
        <v>47100.051357085918</v>
      </c>
      <c r="E84" s="78">
        <f>SUM(E81:E83)</f>
        <v>47687.441262661931</v>
      </c>
      <c r="F84" s="78">
        <f t="shared" ref="F84" si="6">SUM(F82:F83)</f>
        <v>48247.933272105191</v>
      </c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</row>
    <row r="85" spans="1:18" ht="14.4" hidden="1" outlineLevel="1" thickBot="1">
      <c r="A85" s="25" t="s">
        <v>16</v>
      </c>
      <c r="B85" s="25"/>
      <c r="C85" s="76">
        <f>C84+C79</f>
        <v>105897.8</v>
      </c>
      <c r="D85" s="76">
        <f t="shared" ref="D85:F85" si="7">D84+D79</f>
        <v>106500.85135708592</v>
      </c>
      <c r="E85" s="76">
        <f t="shared" si="7"/>
        <v>104940.44126266193</v>
      </c>
      <c r="F85" s="76">
        <f t="shared" si="7"/>
        <v>107497.93327210519</v>
      </c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</row>
    <row r="86" spans="1:18" hidden="1" outlineLevel="1"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idden="1" outlineLevel="1">
      <c r="A87" s="34" t="s">
        <v>66</v>
      </c>
      <c r="B87" s="34"/>
      <c r="C87" s="33">
        <f t="shared" ref="C87:F87" si="8">C85-C73</f>
        <v>0</v>
      </c>
      <c r="D87" s="33">
        <f t="shared" si="8"/>
        <v>0</v>
      </c>
      <c r="E87" s="33">
        <f t="shared" si="8"/>
        <v>0</v>
      </c>
      <c r="F87" s="33">
        <f t="shared" si="8"/>
        <v>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</row>
    <row r="88" spans="1:18" hidden="1" outlineLevel="1">
      <c r="G88" s="20"/>
      <c r="H88" s="20"/>
      <c r="I88" s="20"/>
      <c r="J88" s="20"/>
      <c r="K88" s="20"/>
      <c r="L88" s="20"/>
      <c r="M88" s="20"/>
      <c r="N88" s="20"/>
      <c r="O88" s="41"/>
      <c r="P88" s="41"/>
      <c r="Q88" s="41"/>
      <c r="R88" s="41"/>
    </row>
    <row r="89" spans="1:18" collapsed="1"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s="22" customFormat="1" ht="19.05" customHeight="1">
      <c r="A90" s="21" t="s">
        <v>60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 spans="1:18" hidden="1" outlineLevel="1"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s="30" customFormat="1" hidden="1" outlineLevel="1">
      <c r="A92" s="29" t="s">
        <v>81</v>
      </c>
      <c r="B92" s="29"/>
      <c r="C92" s="67"/>
      <c r="D92" s="67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</row>
    <row r="93" spans="1:18" s="30" customFormat="1" hidden="1" outlineLevel="1">
      <c r="A93" s="30" t="s">
        <v>18</v>
      </c>
      <c r="C93" s="101"/>
      <c r="D93" s="58">
        <f>+D58</f>
        <v>209.05135708592013</v>
      </c>
      <c r="E93" s="58">
        <f>+E58</f>
        <v>587.38990557601358</v>
      </c>
      <c r="F93" s="58">
        <f>+F58</f>
        <v>560.49200944326253</v>
      </c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</row>
    <row r="94" spans="1:18" s="30" customFormat="1" hidden="1" outlineLevel="1">
      <c r="A94" s="30" t="s">
        <v>19</v>
      </c>
      <c r="C94" s="101"/>
      <c r="D94" s="58">
        <f>+-D53</f>
        <v>848.96</v>
      </c>
      <c r="E94" s="58">
        <f>+-E53</f>
        <v>848.96</v>
      </c>
      <c r="F94" s="58">
        <f>+-F53</f>
        <v>848.96</v>
      </c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</row>
    <row r="95" spans="1:18" s="30" customFormat="1" hidden="1" outlineLevel="1">
      <c r="A95" s="30" t="s">
        <v>77</v>
      </c>
      <c r="C95" s="101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</row>
    <row r="96" spans="1:18" s="30" customFormat="1" hidden="1" outlineLevel="1">
      <c r="A96" s="30" t="s">
        <v>21</v>
      </c>
      <c r="C96" s="101"/>
      <c r="D96" s="58">
        <f t="shared" ref="D96:F97" si="9">-(D68-C68)</f>
        <v>-420</v>
      </c>
      <c r="E96" s="58">
        <f t="shared" si="9"/>
        <v>-1123.2000000000007</v>
      </c>
      <c r="F96" s="58">
        <f t="shared" si="9"/>
        <v>-3096</v>
      </c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</row>
    <row r="97" spans="1:18" s="30" customFormat="1" hidden="1" outlineLevel="1">
      <c r="A97" s="30" t="s">
        <v>20</v>
      </c>
      <c r="C97" s="101"/>
      <c r="D97" s="58">
        <f t="shared" si="9"/>
        <v>-1374</v>
      </c>
      <c r="E97" s="58">
        <f t="shared" si="9"/>
        <v>1840.8000000000029</v>
      </c>
      <c r="F97" s="58">
        <f t="shared" si="9"/>
        <v>-1104</v>
      </c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</row>
    <row r="98" spans="1:18" s="30" customFormat="1" hidden="1" outlineLevel="1">
      <c r="A98" s="30" t="s">
        <v>22</v>
      </c>
      <c r="C98" s="101"/>
      <c r="D98" s="58">
        <f>D77-C77</f>
        <v>894</v>
      </c>
      <c r="E98" s="58">
        <f>E77-D77</f>
        <v>-1647.8000000000029</v>
      </c>
      <c r="F98" s="58">
        <f>F77-E77</f>
        <v>2497</v>
      </c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</row>
    <row r="99" spans="1:18" s="30" customFormat="1" hidden="1" outlineLevel="1">
      <c r="A99" s="47" t="s">
        <v>82</v>
      </c>
      <c r="B99" s="47"/>
      <c r="C99" s="69"/>
      <c r="D99" s="69">
        <f t="shared" ref="D99:F99" si="10">SUM(D93:D98)</f>
        <v>158.01135708592028</v>
      </c>
      <c r="E99" s="69">
        <f t="shared" si="10"/>
        <v>506.14990557601277</v>
      </c>
      <c r="F99" s="69">
        <f t="shared" si="10"/>
        <v>-293.5479905567372</v>
      </c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</row>
    <row r="100" spans="1:18" s="30" customFormat="1" hidden="1" outlineLevel="1">
      <c r="A100" s="47"/>
      <c r="B100" s="47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</row>
    <row r="101" spans="1:18" s="30" customFormat="1" hidden="1" outlineLevel="1">
      <c r="A101" s="29" t="s">
        <v>24</v>
      </c>
      <c r="B101" s="2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</row>
    <row r="102" spans="1:18" s="30" customFormat="1" hidden="1" outlineLevel="1">
      <c r="A102" s="30" t="s">
        <v>78</v>
      </c>
      <c r="C102" s="101"/>
      <c r="D102" s="58">
        <f>-D120</f>
        <v>0</v>
      </c>
      <c r="E102" s="58">
        <f>-E120</f>
        <v>0</v>
      </c>
      <c r="F102" s="58">
        <f>-F120</f>
        <v>0</v>
      </c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</row>
    <row r="103" spans="1:18" s="30" customFormat="1" hidden="1" outlineLevel="1">
      <c r="A103" s="47" t="s">
        <v>79</v>
      </c>
      <c r="B103" s="47"/>
      <c r="C103" s="69"/>
      <c r="D103" s="69">
        <f t="shared" ref="D103:F103" si="11">D102</f>
        <v>0</v>
      </c>
      <c r="E103" s="69">
        <f t="shared" si="11"/>
        <v>0</v>
      </c>
      <c r="F103" s="69">
        <f t="shared" si="11"/>
        <v>0</v>
      </c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</row>
    <row r="104" spans="1:18" s="30" customFormat="1" hidden="1" outlineLevel="1">
      <c r="A104" s="47"/>
      <c r="B104" s="47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</row>
    <row r="105" spans="1:18" s="30" customFormat="1" hidden="1" outlineLevel="1">
      <c r="A105" s="29" t="s">
        <v>25</v>
      </c>
      <c r="B105" s="2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</row>
    <row r="106" spans="1:18" s="30" customFormat="1" hidden="1" outlineLevel="1">
      <c r="A106" s="30" t="s">
        <v>26</v>
      </c>
      <c r="C106" s="101"/>
      <c r="D106" s="58">
        <f>D82-C82</f>
        <v>0</v>
      </c>
      <c r="E106" s="58">
        <f>E82-D82</f>
        <v>0</v>
      </c>
      <c r="F106" s="58">
        <f>F82-E82</f>
        <v>0</v>
      </c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</row>
    <row r="107" spans="1:18" s="30" customFormat="1" hidden="1" outlineLevel="1">
      <c r="A107" s="30" t="s">
        <v>104</v>
      </c>
      <c r="C107" s="101"/>
      <c r="D107" s="58">
        <f>-D60</f>
        <v>0</v>
      </c>
      <c r="E107" s="58">
        <f>-E60</f>
        <v>0</v>
      </c>
      <c r="F107" s="58">
        <f>-F60</f>
        <v>0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</row>
    <row r="108" spans="1:18" s="30" customFormat="1" hidden="1" outlineLevel="1">
      <c r="A108" s="30" t="s">
        <v>53</v>
      </c>
      <c r="C108" s="101"/>
      <c r="D108" s="58">
        <f t="shared" ref="D108:F108" si="12">D134-C134</f>
        <v>-500</v>
      </c>
      <c r="E108" s="58">
        <f t="shared" si="12"/>
        <v>-500</v>
      </c>
      <c r="F108" s="58">
        <f t="shared" si="12"/>
        <v>-500</v>
      </c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</row>
    <row r="109" spans="1:18" s="30" customFormat="1" hidden="1" outlineLevel="1">
      <c r="A109" s="47" t="s">
        <v>23</v>
      </c>
      <c r="B109" s="47"/>
      <c r="C109" s="69"/>
      <c r="D109" s="69">
        <f>SUM(D106:D108)</f>
        <v>-500</v>
      </c>
      <c r="E109" s="69">
        <f>SUM(E106:E108)</f>
        <v>-500</v>
      </c>
      <c r="F109" s="69">
        <f>SUM(F106:F108)</f>
        <v>-500</v>
      </c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</row>
    <row r="110" spans="1:18" s="30" customFormat="1" hidden="1" outlineLevel="1">
      <c r="A110" s="47"/>
      <c r="B110" s="47"/>
      <c r="C110" s="58"/>
      <c r="D110" s="58"/>
      <c r="E110" s="58"/>
      <c r="F110" s="5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</row>
    <row r="111" spans="1:18" s="30" customFormat="1" hidden="1" outlineLevel="1">
      <c r="A111" s="30" t="s">
        <v>80</v>
      </c>
      <c r="C111" s="101"/>
      <c r="D111" s="58">
        <f>D99+D103+D109</f>
        <v>-341.98864291407972</v>
      </c>
      <c r="E111" s="58">
        <f>E99+E103+E109</f>
        <v>6.1499055760127703</v>
      </c>
      <c r="F111" s="58">
        <f>F99+F103+F109</f>
        <v>-793.5479905567372</v>
      </c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</row>
    <row r="112" spans="1:18" s="30" customFormat="1" hidden="1" outlineLevel="1">
      <c r="A112" s="30" t="s">
        <v>106</v>
      </c>
      <c r="C112" s="101"/>
      <c r="D112" s="58">
        <f>+C67</f>
        <v>6349.96000000001</v>
      </c>
      <c r="E112" s="58">
        <f>+D67</f>
        <v>6007.9713570859303</v>
      </c>
      <c r="F112" s="58">
        <f>+E67</f>
        <v>6014.1212626619399</v>
      </c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</row>
    <row r="113" spans="1:18" s="30" customFormat="1" hidden="1" outlineLevel="1">
      <c r="A113" s="48" t="s">
        <v>105</v>
      </c>
      <c r="B113" s="48"/>
      <c r="C113" s="69"/>
      <c r="D113" s="69">
        <f t="shared" ref="D113:F113" si="13">SUM(D111:D112)</f>
        <v>6007.9713570859303</v>
      </c>
      <c r="E113" s="69">
        <f t="shared" si="13"/>
        <v>6014.1212626619435</v>
      </c>
      <c r="F113" s="69">
        <f t="shared" si="13"/>
        <v>5220.5732721052027</v>
      </c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</row>
    <row r="114" spans="1:18" s="30" customFormat="1" hidden="1" outlineLevel="1">
      <c r="A114" s="47"/>
      <c r="B114" s="47"/>
      <c r="C114" s="47"/>
      <c r="E114" s="31"/>
    </row>
    <row r="115" spans="1:18" collapsed="1"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s="22" customFormat="1" ht="19.05" customHeight="1">
      <c r="A116" s="21" t="s">
        <v>59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 spans="1:18" hidden="1" outlineLevel="1"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s="7" customFormat="1" ht="14.4" hidden="1" outlineLevel="1">
      <c r="A118" s="14" t="s">
        <v>70</v>
      </c>
      <c r="B118" s="14"/>
      <c r="C118" s="26"/>
      <c r="D118" s="26"/>
      <c r="E118" s="26"/>
      <c r="F118" s="26"/>
      <c r="G118" s="26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s="7" customFormat="1" ht="14.4" hidden="1" outlineLevel="1">
      <c r="A119" s="11" t="s">
        <v>49</v>
      </c>
      <c r="B119" s="11"/>
      <c r="C119" s="59">
        <v>101875.2</v>
      </c>
      <c r="D119" s="60">
        <v>101875.2</v>
      </c>
      <c r="E119" s="60">
        <v>101875.2</v>
      </c>
      <c r="F119" s="60">
        <v>101875.2</v>
      </c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</row>
    <row r="120" spans="1:18" s="7" customFormat="1" ht="14.4" hidden="1" outlineLevel="1">
      <c r="A120" s="11" t="s">
        <v>48</v>
      </c>
      <c r="B120" s="11"/>
      <c r="C120" s="60">
        <v>0</v>
      </c>
      <c r="D120" s="60">
        <v>0</v>
      </c>
      <c r="E120" s="60">
        <v>0</v>
      </c>
      <c r="F120" s="60">
        <v>0</v>
      </c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</row>
    <row r="121" spans="1:18" s="7" customFormat="1" ht="14.4" hidden="1" outlineLevel="1">
      <c r="A121" s="46" t="s">
        <v>50</v>
      </c>
      <c r="B121" s="46"/>
      <c r="C121" s="63">
        <f t="shared" ref="C121:F121" si="14">SUM(C119:C120)</f>
        <v>101875.2</v>
      </c>
      <c r="D121" s="63">
        <f t="shared" si="14"/>
        <v>101875.2</v>
      </c>
      <c r="E121" s="63">
        <f t="shared" si="14"/>
        <v>101875.2</v>
      </c>
      <c r="F121" s="63">
        <f t="shared" si="14"/>
        <v>101875.2</v>
      </c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</row>
    <row r="122" spans="1:18" s="7" customFormat="1" ht="14.4" hidden="1" outlineLevel="1">
      <c r="A122" s="11"/>
      <c r="B122" s="11"/>
      <c r="C122" s="62"/>
      <c r="D122" s="62"/>
      <c r="E122" s="62"/>
      <c r="F122" s="62"/>
      <c r="G122" s="62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</row>
    <row r="123" spans="1:18" s="7" customFormat="1" ht="14.4" hidden="1" outlineLevel="1">
      <c r="A123" s="14" t="s">
        <v>9</v>
      </c>
      <c r="B123" s="14"/>
      <c r="C123" s="62"/>
      <c r="D123" s="62"/>
      <c r="E123" s="62"/>
      <c r="F123" s="62"/>
      <c r="G123" s="62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</row>
    <row r="124" spans="1:18" s="7" customFormat="1" ht="14.4" hidden="1" outlineLevel="1">
      <c r="A124" s="11" t="s">
        <v>49</v>
      </c>
      <c r="B124" s="11"/>
      <c r="C124" s="59">
        <v>37854</v>
      </c>
      <c r="D124" s="60">
        <v>38702.959999999999</v>
      </c>
      <c r="E124" s="60">
        <v>39551.919999999998</v>
      </c>
      <c r="F124" s="60">
        <v>40400.879999999997</v>
      </c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</row>
    <row r="125" spans="1:18" s="7" customFormat="1" ht="14.4" hidden="1" outlineLevel="1">
      <c r="A125" s="11" t="s">
        <v>51</v>
      </c>
      <c r="B125" s="11"/>
      <c r="C125" s="60">
        <v>848.96</v>
      </c>
      <c r="D125" s="60">
        <v>848.96</v>
      </c>
      <c r="E125" s="60">
        <v>848.96</v>
      </c>
      <c r="F125" s="60">
        <v>848.96</v>
      </c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</row>
    <row r="126" spans="1:18" s="7" customFormat="1" ht="14.4" hidden="1" outlineLevel="1">
      <c r="A126" s="46" t="s">
        <v>50</v>
      </c>
      <c r="B126" s="46"/>
      <c r="C126" s="63">
        <f t="shared" ref="C126:F126" si="15">SUM(C124:C125)</f>
        <v>38702.959999999999</v>
      </c>
      <c r="D126" s="63">
        <f t="shared" si="15"/>
        <v>39551.919999999998</v>
      </c>
      <c r="E126" s="63">
        <f t="shared" si="15"/>
        <v>40400.879999999997</v>
      </c>
      <c r="F126" s="63">
        <f t="shared" si="15"/>
        <v>41249.839999999997</v>
      </c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</row>
    <row r="127" spans="1:18" s="7" customFormat="1" ht="14.4" hidden="1" outlineLevel="1">
      <c r="A127" s="11"/>
      <c r="B127" s="11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spans="1:18" s="7" customFormat="1" ht="15" hidden="1" outlineLevel="1" thickBot="1">
      <c r="A128" s="45" t="s">
        <v>71</v>
      </c>
      <c r="B128" s="28"/>
      <c r="C128" s="64">
        <f t="shared" ref="C128:F128" si="16">+C121-C126</f>
        <v>63172.24</v>
      </c>
      <c r="D128" s="64">
        <f t="shared" si="16"/>
        <v>62323.28</v>
      </c>
      <c r="E128" s="64">
        <f t="shared" si="16"/>
        <v>61474.32</v>
      </c>
      <c r="F128" s="64">
        <f t="shared" si="16"/>
        <v>60625.36</v>
      </c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</row>
    <row r="129" spans="1:18" s="7" customFormat="1" ht="15" hidden="1" outlineLevel="1" thickTop="1">
      <c r="A129" s="11"/>
      <c r="B129" s="11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7" customFormat="1" ht="14.4" hidden="1" outlineLevel="1">
      <c r="A130" s="96" t="s">
        <v>72</v>
      </c>
      <c r="B130" s="96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</row>
    <row r="131" spans="1:18" s="7" customFormat="1" ht="14.4" hidden="1" outlineLevel="1">
      <c r="A131" s="27" t="s">
        <v>36</v>
      </c>
      <c r="B131" s="13"/>
      <c r="C131" s="66">
        <v>30000</v>
      </c>
      <c r="D131" s="66">
        <v>29500</v>
      </c>
      <c r="E131" s="66">
        <v>29000</v>
      </c>
      <c r="F131" s="66">
        <v>28500</v>
      </c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</row>
    <row r="132" spans="1:18" s="7" customFormat="1" ht="14.4" hidden="1" outlineLevel="1">
      <c r="A132" s="27" t="s">
        <v>111</v>
      </c>
      <c r="B132" s="13"/>
      <c r="C132" s="66">
        <v>0</v>
      </c>
      <c r="D132" s="66">
        <v>0</v>
      </c>
      <c r="E132" s="66">
        <v>0</v>
      </c>
      <c r="F132" s="66">
        <v>0</v>
      </c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</row>
    <row r="133" spans="1:18" s="7" customFormat="1" ht="14.4" hidden="1" outlineLevel="1">
      <c r="A133" s="27" t="s">
        <v>73</v>
      </c>
      <c r="B133" s="13"/>
      <c r="C133" s="66">
        <v>500</v>
      </c>
      <c r="D133" s="66">
        <v>500</v>
      </c>
      <c r="E133" s="66">
        <v>500</v>
      </c>
      <c r="F133" s="66">
        <v>500</v>
      </c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</row>
    <row r="134" spans="1:18" s="7" customFormat="1" ht="14.4" hidden="1" outlineLevel="1">
      <c r="A134" s="98" t="s">
        <v>46</v>
      </c>
      <c r="B134" s="36"/>
      <c r="C134" s="63">
        <f>C131+C132-C133</f>
        <v>29500</v>
      </c>
      <c r="D134" s="63">
        <f t="shared" ref="D134:F134" si="17">D131+D132-D133</f>
        <v>29000</v>
      </c>
      <c r="E134" s="63">
        <f t="shared" si="17"/>
        <v>28500</v>
      </c>
      <c r="F134" s="63">
        <f t="shared" si="17"/>
        <v>28000</v>
      </c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</row>
    <row r="135" spans="1:18" s="7" customFormat="1" ht="14.4" hidden="1" outlineLevel="1">
      <c r="A135" s="96"/>
      <c r="B135" s="13"/>
      <c r="C135" s="8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</row>
    <row r="136" spans="1:18" s="7" customFormat="1" ht="14.4" hidden="1" outlineLevel="1">
      <c r="A136" s="27" t="s">
        <v>74</v>
      </c>
      <c r="B136" s="27"/>
      <c r="C136" s="66">
        <v>143.75</v>
      </c>
      <c r="D136" s="66">
        <v>141.35416666666666</v>
      </c>
      <c r="E136" s="66">
        <v>138.95833333333334</v>
      </c>
      <c r="F136" s="66">
        <v>136.5625</v>
      </c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</row>
    <row r="137" spans="1:18" s="7" customFormat="1" ht="14.4" hidden="1" outlineLevel="1">
      <c r="A137" s="27"/>
      <c r="B137" s="27"/>
      <c r="C137" s="66"/>
      <c r="D137" s="66"/>
      <c r="E137" s="66"/>
      <c r="F137" s="66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</row>
    <row r="138" spans="1:18" s="7" customFormat="1" ht="14.4" hidden="1" outlineLevel="1">
      <c r="A138" s="98" t="s">
        <v>88</v>
      </c>
      <c r="B138" s="98"/>
      <c r="C138" s="63">
        <f>C136+C133</f>
        <v>643.75</v>
      </c>
      <c r="D138" s="63">
        <f t="shared" ref="D138:F138" si="18">D136+D133</f>
        <v>641.35416666666663</v>
      </c>
      <c r="E138" s="63">
        <f t="shared" si="18"/>
        <v>638.95833333333337</v>
      </c>
      <c r="F138" s="63">
        <f t="shared" si="18"/>
        <v>636.5625</v>
      </c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</row>
    <row r="139" spans="1:18" s="7" customFormat="1" ht="14.4" hidden="1" outlineLevel="1">
      <c r="A139" s="11"/>
      <c r="B139" s="1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s="7" customFormat="1" ht="14.4" hidden="1" outlineLevel="1">
      <c r="A140" s="11" t="s">
        <v>75</v>
      </c>
      <c r="B140" s="11"/>
      <c r="C140" s="44">
        <f>C78/C84</f>
        <v>0.62911859418651772</v>
      </c>
      <c r="D140" s="44">
        <f>D78/D84</f>
        <v>0.61571058129296763</v>
      </c>
      <c r="E140" s="44">
        <f>E78/E84</f>
        <v>0.59764162734214021</v>
      </c>
      <c r="F140" s="44">
        <f>F78/F84</f>
        <v>0.58033573877843914</v>
      </c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</row>
    <row r="141" spans="1:18" s="7" customFormat="1" ht="14.4" hidden="1" outlineLevel="1">
      <c r="A141" s="11" t="s">
        <v>85</v>
      </c>
      <c r="B141" s="11"/>
      <c r="C141" s="44">
        <f>C42</f>
        <v>0.75</v>
      </c>
      <c r="D141" s="44">
        <f>D42</f>
        <v>0.75</v>
      </c>
      <c r="E141" s="44">
        <f>E42</f>
        <v>0.75</v>
      </c>
      <c r="F141" s="44">
        <f>F42</f>
        <v>0.75</v>
      </c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</row>
    <row r="142" spans="1:18" s="7" customFormat="1" ht="14.4" hidden="1" outlineLevel="1">
      <c r="A142" s="11"/>
      <c r="B142" s="11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</row>
    <row r="143" spans="1:18" s="7" customFormat="1" ht="14.4" hidden="1" outlineLevel="1">
      <c r="A143" s="11" t="s">
        <v>89</v>
      </c>
      <c r="B143" s="11"/>
      <c r="C143" s="44">
        <f>C52/C138</f>
        <v>3.2877669902912565</v>
      </c>
      <c r="D143" s="44">
        <f>D52/D138</f>
        <v>2.9944453467597856</v>
      </c>
      <c r="E143" s="44">
        <f>E52/E138</f>
        <v>3.5736289533746266</v>
      </c>
      <c r="F143" s="44">
        <f>F52/F138</f>
        <v>3.5163868433971519</v>
      </c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</row>
    <row r="144" spans="1:18" s="7" customFormat="1" ht="14.4" hidden="1" outlineLevel="1">
      <c r="A144" s="11" t="s">
        <v>90</v>
      </c>
      <c r="B144" s="11"/>
      <c r="C144" s="44">
        <f>C43</f>
        <v>3</v>
      </c>
      <c r="D144" s="44">
        <f>D43</f>
        <v>3</v>
      </c>
      <c r="E144" s="44">
        <f>E43</f>
        <v>3</v>
      </c>
      <c r="F144" s="44">
        <f>F43</f>
        <v>3</v>
      </c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</row>
    <row r="145" spans="1:18" s="7" customFormat="1" ht="14.4" hidden="1" outlineLevel="1">
      <c r="A145" s="11"/>
      <c r="B145" s="11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</row>
    <row r="146" spans="1:18" s="7" customFormat="1" collapsed="1"/>
    <row r="147" spans="1:18" s="22" customFormat="1" ht="19.05" customHeight="1">
      <c r="A147" s="21" t="s">
        <v>102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 spans="1:18" hidden="1" outlineLevel="1"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idden="1" outlineLevel="1">
      <c r="A149" s="8" t="s">
        <v>93</v>
      </c>
      <c r="C149" s="13"/>
      <c r="D149" s="13"/>
      <c r="E149" s="13"/>
      <c r="F149" s="13"/>
      <c r="G149" s="13"/>
      <c r="H149" s="13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idden="1" outlineLevel="1">
      <c r="A150" s="6" t="s">
        <v>97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</row>
    <row r="151" spans="1:18" hidden="1" outlineLevel="1">
      <c r="A151" s="6" t="s">
        <v>98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</row>
    <row r="152" spans="1:18" hidden="1" outlineLevel="1">
      <c r="A152" s="6" t="s">
        <v>99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</row>
    <row r="153" spans="1:18" hidden="1" outlineLevel="1">
      <c r="A153" s="6" t="s">
        <v>92</v>
      </c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</row>
    <row r="154" spans="1:18" hidden="1" outlineLevel="1"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hidden="1" outlineLevel="1">
      <c r="A155" s="8" t="s">
        <v>100</v>
      </c>
    </row>
    <row r="156" spans="1:18" hidden="1" outlineLevel="1">
      <c r="A156" s="11" t="s">
        <v>89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 outlineLevel="1">
      <c r="A157" s="11" t="s">
        <v>90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 outlineLevel="1">
      <c r="G158" s="20"/>
      <c r="H158" s="20"/>
      <c r="I158" s="20"/>
      <c r="J158" s="20"/>
      <c r="K158" s="20"/>
      <c r="P158" s="20"/>
      <c r="Q158" s="20"/>
      <c r="R158" s="20"/>
    </row>
    <row r="159" spans="1:18" ht="16.5" hidden="1" customHeight="1" outlineLevel="1">
      <c r="B159" s="49" t="s">
        <v>101</v>
      </c>
      <c r="C159" s="49"/>
      <c r="D159" s="49"/>
      <c r="E159" s="49"/>
      <c r="F159" s="49"/>
      <c r="G159" s="49"/>
      <c r="H159" s="49"/>
      <c r="I159" s="49"/>
      <c r="J159" s="20"/>
      <c r="K159" s="49" t="s">
        <v>107</v>
      </c>
      <c r="L159" s="49"/>
      <c r="M159" s="49"/>
      <c r="N159" s="49"/>
      <c r="O159" s="49"/>
      <c r="P159" s="49"/>
      <c r="Q159" s="49"/>
      <c r="R159" s="49"/>
    </row>
    <row r="160" spans="1:18" hidden="1" outlineLevel="1">
      <c r="F160" s="20"/>
      <c r="G160" s="20"/>
      <c r="H160" s="20"/>
      <c r="I160" s="20"/>
      <c r="J160" s="20"/>
      <c r="O160" s="20"/>
      <c r="P160" s="20"/>
      <c r="Q160" s="20"/>
      <c r="R160" s="20"/>
    </row>
    <row r="161" spans="6:18" hidden="1" outlineLevel="1">
      <c r="F161" s="20"/>
      <c r="G161" s="20"/>
      <c r="H161" s="20"/>
      <c r="I161" s="20"/>
      <c r="J161" s="20"/>
      <c r="O161" s="20"/>
      <c r="P161" s="20"/>
      <c r="Q161" s="20"/>
      <c r="R161" s="20"/>
    </row>
    <row r="162" spans="6:18" hidden="1" outlineLevel="1">
      <c r="F162" s="20"/>
      <c r="G162" s="20"/>
      <c r="H162" s="20"/>
      <c r="I162" s="20"/>
      <c r="J162" s="20"/>
      <c r="O162" s="20"/>
      <c r="P162" s="20"/>
      <c r="Q162" s="20"/>
      <c r="R162" s="20"/>
    </row>
    <row r="163" spans="6:18" hidden="1" outlineLevel="1">
      <c r="F163" s="20"/>
      <c r="G163" s="20"/>
      <c r="H163" s="20"/>
      <c r="I163" s="20"/>
      <c r="J163" s="20"/>
      <c r="O163" s="20"/>
      <c r="P163" s="20"/>
      <c r="Q163" s="20"/>
      <c r="R163" s="20"/>
    </row>
    <row r="164" spans="6:18" hidden="1" outlineLevel="1">
      <c r="F164" s="20"/>
      <c r="G164" s="20"/>
      <c r="H164" s="20"/>
      <c r="I164" s="20"/>
      <c r="J164" s="20"/>
      <c r="O164" s="20"/>
      <c r="P164" s="20"/>
      <c r="Q164" s="20"/>
      <c r="R164" s="20"/>
    </row>
    <row r="165" spans="6:18" hidden="1" outlineLevel="1">
      <c r="F165" s="20"/>
      <c r="G165" s="20"/>
      <c r="H165" s="20"/>
      <c r="I165" s="20"/>
      <c r="J165" s="20"/>
      <c r="O165" s="20"/>
      <c r="P165" s="20"/>
      <c r="Q165" s="20"/>
      <c r="R165" s="20"/>
    </row>
    <row r="166" spans="6:18" hidden="1" outlineLevel="1">
      <c r="F166" s="20"/>
      <c r="G166" s="20"/>
      <c r="H166" s="20"/>
      <c r="I166" s="20"/>
      <c r="J166" s="20"/>
      <c r="O166" s="20"/>
      <c r="P166" s="20"/>
      <c r="Q166" s="20"/>
      <c r="R166" s="20"/>
    </row>
    <row r="167" spans="6:18" hidden="1" outlineLevel="1">
      <c r="F167" s="20"/>
      <c r="G167" s="20"/>
      <c r="H167" s="20"/>
      <c r="I167" s="20"/>
      <c r="J167" s="20"/>
      <c r="O167" s="20"/>
      <c r="P167" s="20"/>
      <c r="Q167" s="20"/>
      <c r="R167" s="20"/>
    </row>
    <row r="168" spans="6:18" hidden="1" outlineLevel="1">
      <c r="F168" s="20"/>
      <c r="G168" s="20"/>
      <c r="H168" s="20"/>
      <c r="I168" s="20"/>
      <c r="J168" s="20"/>
      <c r="O168" s="20"/>
      <c r="P168" s="20"/>
      <c r="Q168" s="20"/>
      <c r="R168" s="20"/>
    </row>
    <row r="169" spans="6:18" hidden="1" outlineLevel="1">
      <c r="F169" s="20"/>
      <c r="G169" s="20"/>
      <c r="H169" s="20"/>
      <c r="I169" s="20"/>
      <c r="J169" s="20"/>
      <c r="O169" s="20"/>
      <c r="P169" s="20"/>
      <c r="Q169" s="20"/>
      <c r="R169" s="20"/>
    </row>
    <row r="170" spans="6:18" hidden="1" outlineLevel="1">
      <c r="F170" s="20"/>
      <c r="G170" s="20"/>
      <c r="H170" s="20"/>
      <c r="I170" s="20"/>
      <c r="J170" s="20"/>
      <c r="O170" s="20"/>
      <c r="P170" s="20"/>
      <c r="Q170" s="20"/>
      <c r="R170" s="20"/>
    </row>
    <row r="171" spans="6:18" hidden="1" outlineLevel="1">
      <c r="F171" s="20"/>
      <c r="G171" s="20"/>
      <c r="H171" s="20"/>
      <c r="I171" s="20"/>
      <c r="J171" s="20"/>
      <c r="O171" s="20"/>
      <c r="P171" s="20"/>
      <c r="Q171" s="20"/>
      <c r="R171" s="20"/>
    </row>
    <row r="172" spans="6:18" hidden="1" outlineLevel="1">
      <c r="F172" s="20"/>
      <c r="G172" s="20"/>
      <c r="H172" s="20"/>
      <c r="I172" s="20"/>
      <c r="J172" s="20"/>
      <c r="O172" s="20"/>
      <c r="P172" s="20"/>
      <c r="Q172" s="20"/>
      <c r="R172" s="20"/>
    </row>
    <row r="173" spans="6:18" hidden="1" outlineLevel="1">
      <c r="F173" s="20"/>
      <c r="G173" s="20"/>
      <c r="H173" s="20"/>
      <c r="I173" s="20"/>
      <c r="J173" s="20"/>
      <c r="O173" s="20"/>
      <c r="P173" s="20"/>
      <c r="Q173" s="20"/>
      <c r="R173" s="20"/>
    </row>
    <row r="174" spans="6:18" hidden="1" outlineLevel="1">
      <c r="F174" s="20"/>
      <c r="G174" s="20"/>
      <c r="H174" s="20"/>
      <c r="I174" s="20"/>
      <c r="J174" s="20"/>
      <c r="O174" s="20"/>
      <c r="P174" s="20"/>
      <c r="Q174" s="20"/>
      <c r="R174" s="20"/>
    </row>
    <row r="175" spans="6:18" hidden="1" outlineLevel="1">
      <c r="F175" s="20"/>
      <c r="G175" s="20"/>
      <c r="H175" s="20"/>
      <c r="I175" s="20"/>
      <c r="J175" s="20"/>
      <c r="O175" s="20"/>
      <c r="P175" s="20"/>
      <c r="Q175" s="20"/>
      <c r="R175" s="20"/>
    </row>
    <row r="176" spans="6:18" hidden="1" outlineLevel="1">
      <c r="J176" s="20"/>
      <c r="O176" s="20"/>
      <c r="P176" s="20"/>
      <c r="Q176" s="20"/>
      <c r="R176" s="20"/>
    </row>
    <row r="177" spans="11:11" ht="16.5" hidden="1" customHeight="1" outlineLevel="1">
      <c r="K177" s="20"/>
    </row>
    <row r="178" spans="11:11" collapsed="1"/>
  </sheetData>
  <phoneticPr fontId="4" type="noConversion"/>
  <dataValidations count="1">
    <dataValidation type="whole" errorStyle="warning" allowBlank="1" showInputMessage="1" showErrorMessage="1" errorTitle="Warning" error="Assumption is outside of range" promptTitle="Set reasonable range" prompt="Range must be between 300 and 800" sqref="G15:R15" xr:uid="{00000000-0002-0000-0000-000001000000}">
      <formula1>300</formula1>
      <formula2>800</formula2>
    </dataValidation>
  </dataValidations>
  <pageMargins left="0.75" right="0.75" top="1" bottom="1" header="0.5" footer="0.5"/>
  <pageSetup scale="62" fitToHeight="0" orientation="landscape" r:id="rId1"/>
  <headerFooter alignWithMargins="0">
    <oddFooter>&amp;R&amp;6© Management Development Associates (NA) Inc. - 21317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0816-E1DA-4657-A6CA-A47997D0225D}">
  <dimension ref="A3:P35"/>
  <sheetViews>
    <sheetView workbookViewId="0"/>
  </sheetViews>
  <sheetFormatPr defaultRowHeight="13.2"/>
  <sheetData>
    <row r="3" spans="1:16" ht="13.8">
      <c r="A3" s="8" t="s">
        <v>33</v>
      </c>
    </row>
    <row r="4" spans="1:16" ht="13.8">
      <c r="A4" s="6" t="s">
        <v>40</v>
      </c>
    </row>
    <row r="5" spans="1:16" ht="13.8">
      <c r="A5" s="11" t="s">
        <v>41</v>
      </c>
      <c r="E5" s="59">
        <v>0</v>
      </c>
      <c r="F5" s="59">
        <v>1</v>
      </c>
      <c r="G5" s="59">
        <v>0</v>
      </c>
      <c r="H5" s="59">
        <v>0</v>
      </c>
      <c r="I5" s="59">
        <v>1</v>
      </c>
      <c r="J5" s="59">
        <v>0</v>
      </c>
      <c r="K5" s="59">
        <v>0</v>
      </c>
      <c r="L5" s="59">
        <v>0</v>
      </c>
      <c r="M5" s="59">
        <v>1</v>
      </c>
      <c r="N5" s="59">
        <v>0</v>
      </c>
      <c r="O5" s="59">
        <v>0</v>
      </c>
      <c r="P5" s="59">
        <v>0</v>
      </c>
    </row>
    <row r="6" spans="1:16" ht="13.8">
      <c r="A6" s="12" t="s">
        <v>42</v>
      </c>
      <c r="E6" s="59">
        <v>46000</v>
      </c>
      <c r="F6" s="59">
        <v>46000</v>
      </c>
      <c r="G6" s="59">
        <v>46000</v>
      </c>
      <c r="H6" s="59">
        <v>46000</v>
      </c>
      <c r="I6" s="59">
        <v>46000</v>
      </c>
      <c r="J6" s="59">
        <v>46000</v>
      </c>
      <c r="K6" s="59">
        <v>46000</v>
      </c>
      <c r="L6" s="59">
        <v>46000</v>
      </c>
      <c r="M6" s="59">
        <v>46000</v>
      </c>
      <c r="N6" s="59">
        <v>46000</v>
      </c>
      <c r="O6" s="59">
        <v>46000</v>
      </c>
      <c r="P6" s="59">
        <v>46000</v>
      </c>
    </row>
    <row r="7" spans="1:16" ht="13.8">
      <c r="A7" s="12" t="s">
        <v>113</v>
      </c>
      <c r="E7" s="59">
        <v>535</v>
      </c>
      <c r="F7" s="59">
        <v>535</v>
      </c>
      <c r="G7" s="59">
        <v>535</v>
      </c>
      <c r="H7" s="59">
        <v>535</v>
      </c>
      <c r="I7" s="59">
        <v>535</v>
      </c>
      <c r="J7" s="59">
        <v>535</v>
      </c>
      <c r="K7" s="59">
        <v>535</v>
      </c>
      <c r="L7" s="59">
        <v>535</v>
      </c>
      <c r="M7" s="59">
        <v>535</v>
      </c>
      <c r="N7" s="59">
        <v>535</v>
      </c>
      <c r="O7" s="59">
        <v>535</v>
      </c>
      <c r="P7" s="59">
        <v>535</v>
      </c>
    </row>
    <row r="8" spans="1:16" ht="13.8">
      <c r="A8" s="6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</row>
    <row r="9" spans="1:16" ht="13.8">
      <c r="A9" s="14" t="s">
        <v>34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3.8">
      <c r="A10" s="6" t="s">
        <v>43</v>
      </c>
      <c r="E10" s="82">
        <v>0.26500000000000001</v>
      </c>
      <c r="F10" s="82">
        <v>0.26500000000000001</v>
      </c>
      <c r="G10" s="82">
        <v>0.26500000000000001</v>
      </c>
      <c r="H10" s="82">
        <v>0.26500000000000001</v>
      </c>
      <c r="I10" s="82">
        <v>0.26500000000000001</v>
      </c>
      <c r="J10" s="82">
        <v>0.26500000000000001</v>
      </c>
      <c r="K10" s="82">
        <v>0.26500000000000001</v>
      </c>
      <c r="L10" s="82">
        <v>0.26500000000000001</v>
      </c>
      <c r="M10" s="82">
        <v>0.26500000000000001</v>
      </c>
      <c r="N10" s="82">
        <v>0.26500000000000001</v>
      </c>
      <c r="O10" s="82">
        <v>0.26500000000000001</v>
      </c>
      <c r="P10" s="82">
        <v>0.26500000000000001</v>
      </c>
    </row>
    <row r="11" spans="1:16" ht="13.8">
      <c r="A11" s="6" t="s">
        <v>32</v>
      </c>
      <c r="E11" s="83">
        <v>9500</v>
      </c>
      <c r="F11" s="83">
        <v>9500</v>
      </c>
      <c r="G11" s="83">
        <v>9500</v>
      </c>
      <c r="H11" s="83">
        <v>9500</v>
      </c>
      <c r="I11" s="83">
        <v>9500</v>
      </c>
      <c r="J11" s="83">
        <v>9500</v>
      </c>
      <c r="K11" s="83">
        <v>9500</v>
      </c>
      <c r="L11" s="83">
        <v>9500</v>
      </c>
      <c r="M11" s="83">
        <v>9500</v>
      </c>
      <c r="N11" s="83">
        <v>9500</v>
      </c>
      <c r="O11" s="83">
        <v>9500</v>
      </c>
      <c r="P11" s="83">
        <v>9500</v>
      </c>
    </row>
    <row r="12" spans="1:16" ht="13.8">
      <c r="A12" s="6" t="s">
        <v>44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</row>
    <row r="13" spans="1:16" ht="13.8">
      <c r="A13" s="6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</row>
    <row r="14" spans="1:16" ht="13.8">
      <c r="A14" s="8" t="s">
        <v>35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</row>
    <row r="15" spans="1:16" ht="13.8">
      <c r="A15" s="6" t="s">
        <v>45</v>
      </c>
      <c r="E15" s="82">
        <v>0.35</v>
      </c>
      <c r="F15" s="82">
        <v>0.35</v>
      </c>
      <c r="G15" s="82">
        <v>0.35</v>
      </c>
      <c r="H15" s="82">
        <v>0.35</v>
      </c>
      <c r="I15" s="82">
        <v>0.35</v>
      </c>
      <c r="J15" s="82">
        <v>0.35</v>
      </c>
      <c r="K15" s="82">
        <v>0.35</v>
      </c>
      <c r="L15" s="82">
        <v>0.35</v>
      </c>
      <c r="M15" s="82">
        <v>0.35</v>
      </c>
      <c r="N15" s="82">
        <v>0.35</v>
      </c>
      <c r="O15" s="82">
        <v>0.35</v>
      </c>
      <c r="P15" s="82">
        <v>0.35</v>
      </c>
    </row>
    <row r="16" spans="1:16" ht="13.8">
      <c r="A16" s="6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</row>
    <row r="17" spans="1:16" ht="13.8">
      <c r="A17" s="8" t="s">
        <v>38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</row>
    <row r="18" spans="1:16" ht="13.8">
      <c r="A18" s="6" t="s">
        <v>94</v>
      </c>
      <c r="E18" s="59">
        <v>7</v>
      </c>
      <c r="F18" s="59">
        <v>7</v>
      </c>
      <c r="G18" s="59">
        <v>7</v>
      </c>
      <c r="H18" s="59">
        <v>7</v>
      </c>
      <c r="I18" s="59">
        <v>7</v>
      </c>
      <c r="J18" s="59">
        <v>7</v>
      </c>
      <c r="K18" s="59">
        <v>7</v>
      </c>
      <c r="L18" s="59">
        <v>7</v>
      </c>
      <c r="M18" s="59">
        <v>7</v>
      </c>
      <c r="N18" s="59">
        <v>7</v>
      </c>
      <c r="O18" s="59">
        <v>7</v>
      </c>
      <c r="P18" s="59">
        <v>7</v>
      </c>
    </row>
    <row r="19" spans="1:16" ht="13.8">
      <c r="A19" s="6" t="s">
        <v>95</v>
      </c>
      <c r="E19" s="59">
        <v>29</v>
      </c>
      <c r="F19" s="59">
        <v>29</v>
      </c>
      <c r="G19" s="59">
        <v>29</v>
      </c>
      <c r="H19" s="59">
        <v>29</v>
      </c>
      <c r="I19" s="59">
        <v>29</v>
      </c>
      <c r="J19" s="59">
        <v>29</v>
      </c>
      <c r="K19" s="59">
        <v>29</v>
      </c>
      <c r="L19" s="59">
        <v>29</v>
      </c>
      <c r="M19" s="59">
        <v>29</v>
      </c>
      <c r="N19" s="59">
        <v>29</v>
      </c>
      <c r="O19" s="59">
        <v>29</v>
      </c>
      <c r="P19" s="59">
        <v>29</v>
      </c>
    </row>
    <row r="20" spans="1:16" ht="13.8">
      <c r="A20" s="6" t="s">
        <v>96</v>
      </c>
      <c r="E20" s="59">
        <v>28</v>
      </c>
      <c r="F20" s="59">
        <v>28</v>
      </c>
      <c r="G20" s="59">
        <v>28</v>
      </c>
      <c r="H20" s="59">
        <v>28</v>
      </c>
      <c r="I20" s="59">
        <v>28</v>
      </c>
      <c r="J20" s="59">
        <v>28</v>
      </c>
      <c r="K20" s="59">
        <v>28</v>
      </c>
      <c r="L20" s="59">
        <v>28</v>
      </c>
      <c r="M20" s="59">
        <v>28</v>
      </c>
      <c r="N20" s="59">
        <v>28</v>
      </c>
      <c r="O20" s="59">
        <v>28</v>
      </c>
      <c r="P20" s="59">
        <v>28</v>
      </c>
    </row>
    <row r="21" spans="1:16" ht="13.8">
      <c r="A21" s="6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</row>
    <row r="22" spans="1:16" ht="13.8">
      <c r="A22" s="8" t="s">
        <v>37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3.8">
      <c r="A23" s="6" t="s">
        <v>47</v>
      </c>
      <c r="E23" s="56">
        <v>0.1</v>
      </c>
      <c r="F23" s="56">
        <v>0.1</v>
      </c>
      <c r="G23" s="56">
        <v>0.1</v>
      </c>
      <c r="H23" s="56">
        <v>0.1</v>
      </c>
      <c r="I23" s="56">
        <v>0.1</v>
      </c>
      <c r="J23" s="56">
        <v>0.1</v>
      </c>
      <c r="K23" s="56">
        <v>0.1</v>
      </c>
      <c r="L23" s="56">
        <v>0.1</v>
      </c>
      <c r="M23" s="56">
        <v>0.1</v>
      </c>
      <c r="N23" s="56">
        <v>0.1</v>
      </c>
      <c r="O23" s="56">
        <v>0.1</v>
      </c>
      <c r="P23" s="56">
        <v>0.1</v>
      </c>
    </row>
    <row r="24" spans="1:16" ht="13.8">
      <c r="A24" s="6" t="s">
        <v>52</v>
      </c>
      <c r="E24" s="84">
        <v>100</v>
      </c>
      <c r="F24" s="84">
        <v>100</v>
      </c>
      <c r="G24" s="84">
        <v>100</v>
      </c>
      <c r="H24" s="84">
        <v>100</v>
      </c>
      <c r="I24" s="84">
        <v>100</v>
      </c>
      <c r="J24" s="84">
        <v>100</v>
      </c>
      <c r="K24" s="84">
        <v>100</v>
      </c>
      <c r="L24" s="84">
        <v>100</v>
      </c>
      <c r="M24" s="84">
        <v>100</v>
      </c>
      <c r="N24" s="84">
        <v>100</v>
      </c>
      <c r="O24" s="84">
        <v>100</v>
      </c>
      <c r="P24" s="84">
        <v>100</v>
      </c>
    </row>
    <row r="25" spans="1:16" ht="13.8">
      <c r="A25" s="6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16" ht="13.8">
      <c r="A26" s="8" t="s">
        <v>61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ht="13.8">
      <c r="A27" s="6" t="s">
        <v>62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</row>
    <row r="28" spans="1:16" ht="13.8">
      <c r="A28" s="6" t="s">
        <v>65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</row>
    <row r="29" spans="1:16" ht="13.8">
      <c r="A29" s="6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16" ht="13.8">
      <c r="A30" s="6" t="s">
        <v>69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</row>
    <row r="31" spans="1:16" ht="13.8">
      <c r="A31" s="6" t="s">
        <v>64</v>
      </c>
      <c r="E31" s="84">
        <v>500</v>
      </c>
      <c r="F31" s="84">
        <v>500</v>
      </c>
      <c r="G31" s="84">
        <v>500</v>
      </c>
      <c r="H31" s="84">
        <v>500</v>
      </c>
      <c r="I31" s="84">
        <v>500</v>
      </c>
      <c r="J31" s="84">
        <v>500</v>
      </c>
      <c r="K31" s="84">
        <v>500</v>
      </c>
      <c r="L31" s="84">
        <v>500</v>
      </c>
      <c r="M31" s="84">
        <v>500</v>
      </c>
      <c r="N31" s="84">
        <v>500</v>
      </c>
      <c r="O31" s="84">
        <v>500</v>
      </c>
      <c r="P31" s="84">
        <v>500</v>
      </c>
    </row>
    <row r="32" spans="1:16" ht="13.8">
      <c r="A32" s="6" t="s">
        <v>63</v>
      </c>
      <c r="E32" s="57">
        <v>5.7500000000000002E-2</v>
      </c>
      <c r="F32" s="57">
        <v>5.7500000000000002E-2</v>
      </c>
      <c r="G32" s="57">
        <v>5.7500000000000002E-2</v>
      </c>
      <c r="H32" s="57">
        <v>5.7500000000000002E-2</v>
      </c>
      <c r="I32" s="57">
        <v>5.7500000000000002E-2</v>
      </c>
      <c r="J32" s="57">
        <v>5.7500000000000002E-2</v>
      </c>
      <c r="K32" s="57">
        <v>5.7500000000000002E-2</v>
      </c>
      <c r="L32" s="57">
        <v>5.7500000000000002E-2</v>
      </c>
      <c r="M32" s="57">
        <v>5.7500000000000002E-2</v>
      </c>
      <c r="N32" s="57">
        <v>5.7500000000000002E-2</v>
      </c>
      <c r="O32" s="57">
        <v>5.7500000000000002E-2</v>
      </c>
      <c r="P32" s="57">
        <v>5.7500000000000002E-2</v>
      </c>
    </row>
    <row r="33" spans="1:16" ht="13.8">
      <c r="A33" s="6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3.8">
      <c r="A34" s="6" t="s">
        <v>86</v>
      </c>
      <c r="E34" s="43">
        <v>0.75</v>
      </c>
      <c r="F34" s="43">
        <v>0.75</v>
      </c>
      <c r="G34" s="43">
        <v>0.75</v>
      </c>
      <c r="H34" s="43">
        <v>0.75</v>
      </c>
      <c r="I34" s="43">
        <v>0.75</v>
      </c>
      <c r="J34" s="43">
        <v>0.75</v>
      </c>
      <c r="K34" s="43">
        <v>0.75</v>
      </c>
      <c r="L34" s="43">
        <v>0.75</v>
      </c>
      <c r="M34" s="43">
        <v>0.75</v>
      </c>
      <c r="N34" s="43">
        <v>0.75</v>
      </c>
      <c r="O34" s="43">
        <v>0.75</v>
      </c>
      <c r="P34" s="43">
        <v>0.75</v>
      </c>
    </row>
    <row r="35" spans="1:16" ht="13.8">
      <c r="A35" s="6" t="s">
        <v>87</v>
      </c>
      <c r="E35" s="43">
        <v>3</v>
      </c>
      <c r="F35" s="43">
        <v>3</v>
      </c>
      <c r="G35" s="43">
        <v>3</v>
      </c>
      <c r="H35" s="43">
        <v>3</v>
      </c>
      <c r="I35" s="43">
        <v>3</v>
      </c>
      <c r="J35" s="43">
        <v>3</v>
      </c>
      <c r="K35" s="43">
        <v>3</v>
      </c>
      <c r="L35" s="43">
        <v>3</v>
      </c>
      <c r="M35" s="43">
        <v>3</v>
      </c>
      <c r="N35" s="43">
        <v>3</v>
      </c>
      <c r="O35" s="43">
        <v>3</v>
      </c>
      <c r="P35" s="43">
        <v>3</v>
      </c>
    </row>
  </sheetData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E7:P7" xr:uid="{52684F8E-9C98-4355-B82C-2C74613D7CBA}">
      <formula1>300</formula1>
      <formula2>800</formula2>
    </dataValidation>
    <dataValidation type="whole" errorStyle="warning" allowBlank="1" showInputMessage="1" showErrorMessage="1" errorTitle="Warning" error="You have entered an unusual number of stores." promptTitle="Message" prompt="Please input new stores as a positive whole number. If you are closing a store, enter it as a negative whole number." sqref="E5:P5" xr:uid="{A2120CB2-A4A5-433C-867D-FBB7E5610EB4}">
      <formula1>-10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12 Month Rolling Forecast</vt:lpstr>
      <vt:lpstr>Data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2018-04-16T18:25:00Z</cp:lastPrinted>
  <dcterms:created xsi:type="dcterms:W3CDTF">2003-01-29T13:43:56Z</dcterms:created>
  <dcterms:modified xsi:type="dcterms:W3CDTF">2019-01-09T19:54:47Z</dcterms:modified>
</cp:coreProperties>
</file>