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4C57C671-5213-4D57-83BE-67E093A1F06B}" xr6:coauthVersionLast="40" xr6:coauthVersionMax="40" xr10:uidLastSave="{00000000-0000-0000-0000-000000000000}"/>
  <bookViews>
    <workbookView xWindow="0" yWindow="0" windowWidth="19200" windowHeight="6216" tabRatio="521" xr2:uid="{00000000-000D-0000-FFFF-FFFF00000000}"/>
  </bookViews>
  <sheets>
    <sheet name="Cover Page" sheetId="3" r:id="rId1"/>
    <sheet name="Cash Flow Forecast Template" sheetId="2" r:id="rId2"/>
  </sheets>
  <externalReferences>
    <externalReference r:id="rId3"/>
    <externalReference r:id="rId4"/>
  </externalReferences>
  <definedNames>
    <definedName name="__123Graph_A" hidden="1">[1]Graphs!$C$8:$C$18</definedName>
    <definedName name="__123Graph_AGRAPH1" hidden="1">[1]Graphs!$C$8:$C$18</definedName>
    <definedName name="__123Graph_AGRAPH2" hidden="1">[1]Summary!#REF!</definedName>
    <definedName name="__123Graph_AGRAPH3" hidden="1">[1]Summary!#REF!</definedName>
    <definedName name="__123Graph_B" hidden="1">[1]Graphs!$E$8:$E$18</definedName>
    <definedName name="__123Graph_BGRAPH1" hidden="1">[1]Graphs!$E$8:$E$18</definedName>
    <definedName name="__123Graph_C" hidden="1">[1]Graphs!$G$8:$G$18</definedName>
    <definedName name="__123Graph_CGRAPH1" hidden="1">[1]Graphs!$G$8:$G$18</definedName>
    <definedName name="__123Graph_D" hidden="1">[1]Graphs!$I$8:$I$18</definedName>
    <definedName name="__123Graph_DGRAPH1" hidden="1">[1]Graphs!$I$8:$I$18</definedName>
    <definedName name="__123Graph_E" hidden="1">[1]Graphs!$K$8:$K$18</definedName>
    <definedName name="__123Graph_EGRAPH1" hidden="1">[1]Graphs!$K$8:$K$18</definedName>
    <definedName name="__123Graph_X" hidden="1">[1]Graphs!$B$8:$B$18</definedName>
    <definedName name="__123Graph_XGRAPH1" hidden="1">[1]Graphs!$B$8:$B$18</definedName>
    <definedName name="__123Graph_XGRAPH3" hidden="1">[1]Summary!#REF!</definedName>
    <definedName name="_Fill" hidden="1">#REF!</definedName>
    <definedName name="_Sort" hidden="1">[1]Summary!$E$63:$W$92</definedName>
    <definedName name="_Table1_In1" hidden="1">[1]Graphs!$K$5</definedName>
    <definedName name="_Table1_Out" hidden="1">[1]Graphs!$J$7:$K$18</definedName>
    <definedName name="CIQWBGuid" hidden="1">"2cd8126d-26c3-430c-b7fa-a069e3a1fc62"</definedName>
    <definedName name="FormulaChecker.Colour.19" hidden="1">12648447</definedName>
    <definedName name="FormulaChecker.Colour.41" hidden="1">16737843</definedName>
    <definedName name="FormulaChecker.Colour.48" hidden="1">9868950</definedName>
    <definedName name="FormulaChecker.Colour.6" hidden="1">65535</definedName>
    <definedName name="hashpass.admin" hidden="1">"Wuu"</definedName>
    <definedName name="hashpass.corporate" hidden="1">"[ˆC"</definedName>
    <definedName name="hashpass.region" hidden="1">"A"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q" hidden="1">[1]Summary!#REF!</definedName>
  </definedNames>
  <calcPr calcId="181029"/>
</workbook>
</file>

<file path=xl/calcChain.xml><?xml version="1.0" encoding="utf-8"?>
<calcChain xmlns="http://schemas.openxmlformats.org/spreadsheetml/2006/main">
  <c r="C15" i="3" l="1"/>
  <c r="H8" i="2" l="1"/>
  <c r="H48" i="2"/>
  <c r="H57" i="2"/>
  <c r="H105" i="2" s="1"/>
  <c r="H80" i="2"/>
  <c r="H104" i="2" s="1"/>
  <c r="H118" i="2"/>
  <c r="H100" i="2" s="1"/>
  <c r="H101" i="2" s="1"/>
  <c r="H130" i="2"/>
  <c r="F105" i="2"/>
  <c r="G105" i="2"/>
  <c r="E105" i="2"/>
  <c r="I48" i="2"/>
  <c r="J48" i="2"/>
  <c r="K48" i="2"/>
  <c r="L48" i="2"/>
  <c r="M48" i="2"/>
  <c r="N48" i="2"/>
  <c r="O48" i="2"/>
  <c r="P48" i="2"/>
  <c r="Q48" i="2"/>
  <c r="R48" i="2"/>
  <c r="S48" i="2"/>
  <c r="I57" i="2"/>
  <c r="I105" i="2" s="1"/>
  <c r="J57" i="2"/>
  <c r="J105" i="2" s="1"/>
  <c r="K57" i="2"/>
  <c r="K105" i="2" s="1"/>
  <c r="L57" i="2"/>
  <c r="L105" i="2" s="1"/>
  <c r="M57" i="2"/>
  <c r="M105" i="2" s="1"/>
  <c r="N57" i="2"/>
  <c r="N105" i="2" s="1"/>
  <c r="O57" i="2"/>
  <c r="O105" i="2" s="1"/>
  <c r="P57" i="2"/>
  <c r="P105" i="2" s="1"/>
  <c r="Q57" i="2"/>
  <c r="Q105" i="2" s="1"/>
  <c r="R57" i="2"/>
  <c r="R105" i="2" s="1"/>
  <c r="S57" i="2"/>
  <c r="S105" i="2" s="1"/>
  <c r="I130" i="2"/>
  <c r="J130" i="2"/>
  <c r="K130" i="2"/>
  <c r="L130" i="2"/>
  <c r="M130" i="2"/>
  <c r="N130" i="2"/>
  <c r="O130" i="2"/>
  <c r="P130" i="2"/>
  <c r="Q130" i="2"/>
  <c r="R130" i="2"/>
  <c r="S130" i="2"/>
  <c r="I118" i="2"/>
  <c r="J118" i="2"/>
  <c r="J100" i="2" s="1"/>
  <c r="J101" i="2" s="1"/>
  <c r="K118" i="2"/>
  <c r="K100" i="2" s="1"/>
  <c r="K101" i="2" s="1"/>
  <c r="L118" i="2"/>
  <c r="L100" i="2" s="1"/>
  <c r="L101" i="2" s="1"/>
  <c r="M118" i="2"/>
  <c r="M100" i="2" s="1"/>
  <c r="M101" i="2" s="1"/>
  <c r="N118" i="2"/>
  <c r="N100" i="2" s="1"/>
  <c r="N101" i="2" s="1"/>
  <c r="O118" i="2"/>
  <c r="O100" i="2" s="1"/>
  <c r="O101" i="2" s="1"/>
  <c r="P118" i="2"/>
  <c r="P100" i="2" s="1"/>
  <c r="P101" i="2" s="1"/>
  <c r="Q118" i="2"/>
  <c r="Q100" i="2" s="1"/>
  <c r="Q101" i="2" s="1"/>
  <c r="R118" i="2"/>
  <c r="R100" i="2" s="1"/>
  <c r="R101" i="2" s="1"/>
  <c r="S118" i="2"/>
  <c r="S100" i="2" s="1"/>
  <c r="S101" i="2" s="1"/>
  <c r="E40" i="2"/>
  <c r="F40" i="2" s="1"/>
  <c r="G40" i="2" s="1"/>
  <c r="H40" i="2" s="1"/>
  <c r="H141" i="2" s="1"/>
  <c r="E39" i="2"/>
  <c r="F39" i="2" s="1"/>
  <c r="G39" i="2" s="1"/>
  <c r="H39" i="2" s="1"/>
  <c r="H138" i="2" s="1"/>
  <c r="F25" i="2"/>
  <c r="E25" i="2"/>
  <c r="D25" i="2"/>
  <c r="F24" i="2"/>
  <c r="E24" i="2"/>
  <c r="D24" i="2"/>
  <c r="F23" i="2"/>
  <c r="E23" i="2"/>
  <c r="D23" i="2"/>
  <c r="G25" i="2"/>
  <c r="G24" i="2"/>
  <c r="G23" i="2"/>
  <c r="F16" i="2"/>
  <c r="F17" i="2" s="1"/>
  <c r="E16" i="2"/>
  <c r="E17" i="2" s="1"/>
  <c r="D16" i="2"/>
  <c r="D17" i="2" s="1"/>
  <c r="G16" i="2"/>
  <c r="G17" i="2" s="1"/>
  <c r="F11" i="2"/>
  <c r="E11" i="2"/>
  <c r="D11" i="2"/>
  <c r="G11" i="2"/>
  <c r="H45" i="2" l="1"/>
  <c r="H17" i="2" s="1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S45" i="2" s="1"/>
  <c r="S65" i="2" s="1"/>
  <c r="I100" i="2"/>
  <c r="I101" i="2" s="1"/>
  <c r="H46" i="2"/>
  <c r="H47" i="2" s="1"/>
  <c r="H49" i="2" s="1"/>
  <c r="I80" i="2"/>
  <c r="J80" i="2" s="1"/>
  <c r="J104" i="2" s="1"/>
  <c r="I40" i="2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I39" i="2"/>
  <c r="J39" i="2" s="1"/>
  <c r="K45" i="2"/>
  <c r="I45" i="2"/>
  <c r="I46" i="2" s="1"/>
  <c r="I47" i="2" s="1"/>
  <c r="I49" i="2" s="1"/>
  <c r="J45" i="2" l="1"/>
  <c r="J65" i="2" s="1"/>
  <c r="M45" i="2"/>
  <c r="M46" i="2" s="1"/>
  <c r="M47" i="2" s="1"/>
  <c r="M49" i="2" s="1"/>
  <c r="N45" i="2"/>
  <c r="O45" i="2"/>
  <c r="O46" i="2" s="1"/>
  <c r="O47" i="2" s="1"/>
  <c r="O49" i="2" s="1"/>
  <c r="H65" i="2"/>
  <c r="H94" i="2" s="1"/>
  <c r="S17" i="2"/>
  <c r="Q45" i="2"/>
  <c r="Q46" i="2" s="1"/>
  <c r="Q47" i="2" s="1"/>
  <c r="Q49" i="2" s="1"/>
  <c r="R45" i="2"/>
  <c r="R46" i="2" s="1"/>
  <c r="R47" i="2" s="1"/>
  <c r="R49" i="2" s="1"/>
  <c r="S46" i="2"/>
  <c r="S47" i="2" s="1"/>
  <c r="S49" i="2" s="1"/>
  <c r="P45" i="2"/>
  <c r="P46" i="2" s="1"/>
  <c r="P47" i="2" s="1"/>
  <c r="P49" i="2" s="1"/>
  <c r="L45" i="2"/>
  <c r="L17" i="2" s="1"/>
  <c r="K80" i="2"/>
  <c r="K104" i="2" s="1"/>
  <c r="I104" i="2"/>
  <c r="I141" i="2"/>
  <c r="H66" i="2"/>
  <c r="H95" i="2" s="1"/>
  <c r="H75" i="2"/>
  <c r="Q141" i="2"/>
  <c r="S141" i="2"/>
  <c r="K141" i="2"/>
  <c r="J141" i="2"/>
  <c r="L141" i="2"/>
  <c r="P141" i="2"/>
  <c r="O141" i="2"/>
  <c r="M141" i="2"/>
  <c r="R141" i="2"/>
  <c r="N141" i="2"/>
  <c r="I138" i="2"/>
  <c r="K39" i="2"/>
  <c r="J138" i="2"/>
  <c r="M65" i="2"/>
  <c r="M66" i="2"/>
  <c r="K46" i="2"/>
  <c r="K47" i="2" s="1"/>
  <c r="K49" i="2" s="1"/>
  <c r="I17" i="2"/>
  <c r="I66" i="2"/>
  <c r="N46" i="2"/>
  <c r="N47" i="2" s="1"/>
  <c r="N49" i="2" s="1"/>
  <c r="I65" i="2"/>
  <c r="I75" i="2"/>
  <c r="J46" i="2"/>
  <c r="J47" i="2" s="1"/>
  <c r="J49" i="2" s="1"/>
  <c r="M75" i="2"/>
  <c r="M17" i="2"/>
  <c r="P65" i="2"/>
  <c r="J17" i="2"/>
  <c r="O65" i="2"/>
  <c r="O17" i="2"/>
  <c r="N65" i="2"/>
  <c r="N17" i="2"/>
  <c r="K65" i="2"/>
  <c r="K17" i="2"/>
  <c r="P17" i="2" l="1"/>
  <c r="R17" i="2"/>
  <c r="Q66" i="2"/>
  <c r="Q75" i="2"/>
  <c r="L65" i="2"/>
  <c r="L94" i="2" s="1"/>
  <c r="Q17" i="2"/>
  <c r="Q65" i="2"/>
  <c r="Q94" i="2" s="1"/>
  <c r="L46" i="2"/>
  <c r="L47" i="2" s="1"/>
  <c r="L49" i="2" s="1"/>
  <c r="S66" i="2"/>
  <c r="R65" i="2"/>
  <c r="S94" i="2" s="1"/>
  <c r="S75" i="2"/>
  <c r="L80" i="2"/>
  <c r="L104" i="2" s="1"/>
  <c r="H96" i="2"/>
  <c r="N94" i="2"/>
  <c r="L39" i="2"/>
  <c r="K138" i="2"/>
  <c r="J94" i="2"/>
  <c r="K94" i="2"/>
  <c r="I94" i="2"/>
  <c r="O94" i="2"/>
  <c r="P94" i="2"/>
  <c r="M94" i="2"/>
  <c r="P75" i="2"/>
  <c r="P66" i="2"/>
  <c r="Q95" i="2" s="1"/>
  <c r="N66" i="2"/>
  <c r="N75" i="2"/>
  <c r="N96" i="2" s="1"/>
  <c r="R66" i="2"/>
  <c r="R75" i="2"/>
  <c r="R96" i="2" s="1"/>
  <c r="I95" i="2"/>
  <c r="K75" i="2"/>
  <c r="K66" i="2"/>
  <c r="O66" i="2"/>
  <c r="O75" i="2"/>
  <c r="J66" i="2"/>
  <c r="J75" i="2"/>
  <c r="J96" i="2" s="1"/>
  <c r="R94" i="2" l="1"/>
  <c r="L66" i="2"/>
  <c r="M95" i="2" s="1"/>
  <c r="L75" i="2"/>
  <c r="L96" i="2" s="1"/>
  <c r="M80" i="2"/>
  <c r="M104" i="2" s="1"/>
  <c r="O96" i="2"/>
  <c r="M39" i="2"/>
  <c r="L138" i="2"/>
  <c r="K96" i="2"/>
  <c r="R95" i="2"/>
  <c r="P96" i="2"/>
  <c r="S95" i="2"/>
  <c r="L95" i="2"/>
  <c r="I96" i="2"/>
  <c r="Q96" i="2"/>
  <c r="J95" i="2"/>
  <c r="O95" i="2"/>
  <c r="N95" i="2"/>
  <c r="M96" i="2"/>
  <c r="K95" i="2"/>
  <c r="P95" i="2"/>
  <c r="S96" i="2"/>
  <c r="N80" i="2"/>
  <c r="N104" i="2" s="1"/>
  <c r="N39" i="2" l="1"/>
  <c r="M138" i="2"/>
  <c r="O80" i="2"/>
  <c r="O104" i="2" s="1"/>
  <c r="O39" i="2" l="1"/>
  <c r="N138" i="2"/>
  <c r="P80" i="2"/>
  <c r="P104" i="2" s="1"/>
  <c r="P39" i="2" l="1"/>
  <c r="O138" i="2"/>
  <c r="Q80" i="2"/>
  <c r="Q104" i="2" s="1"/>
  <c r="Q39" i="2" l="1"/>
  <c r="P138" i="2"/>
  <c r="R80" i="2"/>
  <c r="R104" i="2" s="1"/>
  <c r="R39" i="2" l="1"/>
  <c r="Q138" i="2"/>
  <c r="S80" i="2"/>
  <c r="S104" i="2" l="1"/>
  <c r="S39" i="2"/>
  <c r="R138" i="2"/>
  <c r="S138" i="2" l="1"/>
  <c r="G110" i="2" l="1"/>
  <c r="F110" i="2"/>
  <c r="E110" i="2"/>
  <c r="G104" i="2"/>
  <c r="F104" i="2"/>
  <c r="E104" i="2"/>
  <c r="G100" i="2"/>
  <c r="F100" i="2"/>
  <c r="E100" i="2"/>
  <c r="G96" i="2"/>
  <c r="F96" i="2"/>
  <c r="E96" i="2"/>
  <c r="G95" i="2"/>
  <c r="F95" i="2"/>
  <c r="E95" i="2"/>
  <c r="G94" i="2"/>
  <c r="F94" i="2"/>
  <c r="E94" i="2"/>
  <c r="G50" i="2"/>
  <c r="G92" i="2" s="1"/>
  <c r="F50" i="2"/>
  <c r="F92" i="2" s="1"/>
  <c r="E50" i="2"/>
  <c r="E92" i="2" s="1"/>
  <c r="D50" i="2"/>
  <c r="D141" i="2" l="1"/>
  <c r="D138" i="2"/>
  <c r="E141" i="2"/>
  <c r="E138" i="2"/>
  <c r="D52" i="2"/>
  <c r="D135" i="2" l="1"/>
  <c r="D131" i="2"/>
  <c r="F32" i="2"/>
  <c r="G32" i="2"/>
  <c r="E32" i="2"/>
  <c r="F138" i="2" l="1"/>
  <c r="F141" i="2"/>
  <c r="D76" i="2"/>
  <c r="E131" i="2"/>
  <c r="D119" i="2"/>
  <c r="D67" i="2"/>
  <c r="D71" i="2" s="1"/>
  <c r="D82" i="2"/>
  <c r="I3" i="2"/>
  <c r="J3" i="2" s="1"/>
  <c r="K3" i="2" s="1"/>
  <c r="L3" i="2" s="1"/>
  <c r="M3" i="2" s="1"/>
  <c r="G138" i="2" l="1"/>
  <c r="G141" i="2"/>
  <c r="D77" i="2"/>
  <c r="D83" i="2" s="1"/>
  <c r="D85" i="2" s="1"/>
  <c r="D4" i="2" s="1"/>
  <c r="D137" i="2"/>
  <c r="E52" i="2"/>
  <c r="E135" i="2"/>
  <c r="N3" i="2"/>
  <c r="O3" i="2" s="1"/>
  <c r="P3" i="2" s="1"/>
  <c r="Q3" i="2" s="1"/>
  <c r="R3" i="2" s="1"/>
  <c r="S3" i="2" s="1"/>
  <c r="E76" i="2"/>
  <c r="E106" i="2"/>
  <c r="F131" i="2"/>
  <c r="D124" i="2"/>
  <c r="F52" i="2" l="1"/>
  <c r="F135" i="2"/>
  <c r="E77" i="2"/>
  <c r="G131" i="2"/>
  <c r="H129" i="2" s="1"/>
  <c r="H131" i="2" s="1"/>
  <c r="F106" i="2"/>
  <c r="F107" i="2" s="1"/>
  <c r="F76" i="2"/>
  <c r="D126" i="2"/>
  <c r="H76" i="2" l="1"/>
  <c r="H133" i="2"/>
  <c r="I129" i="2"/>
  <c r="I131" i="2" s="1"/>
  <c r="I76" i="2" s="1"/>
  <c r="G52" i="2"/>
  <c r="G135" i="2"/>
  <c r="F77" i="2"/>
  <c r="G106" i="2"/>
  <c r="G107" i="2" s="1"/>
  <c r="G76" i="2"/>
  <c r="H52" i="2" l="1"/>
  <c r="H135" i="2"/>
  <c r="H140" i="2" s="1"/>
  <c r="H106" i="2"/>
  <c r="H107" i="2" s="1"/>
  <c r="H77" i="2"/>
  <c r="I77" i="2"/>
  <c r="I106" i="2"/>
  <c r="I107" i="2" s="1"/>
  <c r="J129" i="2"/>
  <c r="J131" i="2" s="1"/>
  <c r="J76" i="2" s="1"/>
  <c r="I133" i="2"/>
  <c r="G77" i="2"/>
  <c r="J77" i="2" l="1"/>
  <c r="J106" i="2"/>
  <c r="J107" i="2" s="1"/>
  <c r="I135" i="2"/>
  <c r="I140" i="2" s="1"/>
  <c r="I52" i="2"/>
  <c r="K129" i="2"/>
  <c r="K131" i="2" s="1"/>
  <c r="K76" i="2" s="1"/>
  <c r="J133" i="2"/>
  <c r="G9" i="2"/>
  <c r="K77" i="2" l="1"/>
  <c r="K106" i="2"/>
  <c r="K107" i="2" s="1"/>
  <c r="J135" i="2"/>
  <c r="J140" i="2" s="1"/>
  <c r="J52" i="2"/>
  <c r="K133" i="2"/>
  <c r="L129" i="2"/>
  <c r="L131" i="2" s="1"/>
  <c r="L76" i="2" s="1"/>
  <c r="G101" i="2"/>
  <c r="L77" i="2" l="1"/>
  <c r="L106" i="2"/>
  <c r="L107" i="2" s="1"/>
  <c r="K135" i="2"/>
  <c r="K140" i="2" s="1"/>
  <c r="K52" i="2"/>
  <c r="M129" i="2"/>
  <c r="M131" i="2" s="1"/>
  <c r="M76" i="2" s="1"/>
  <c r="L133" i="2"/>
  <c r="D47" i="2"/>
  <c r="D15" i="2" s="1"/>
  <c r="E47" i="2"/>
  <c r="E15" i="2" s="1"/>
  <c r="F47" i="2"/>
  <c r="G47" i="2"/>
  <c r="M77" i="2" l="1"/>
  <c r="M106" i="2"/>
  <c r="M107" i="2" s="1"/>
  <c r="L135" i="2"/>
  <c r="L140" i="2" s="1"/>
  <c r="L52" i="2"/>
  <c r="N129" i="2"/>
  <c r="N131" i="2" s="1"/>
  <c r="N76" i="2" s="1"/>
  <c r="M133" i="2"/>
  <c r="G49" i="2"/>
  <c r="G140" i="2" s="1"/>
  <c r="G15" i="2"/>
  <c r="F49" i="2"/>
  <c r="F140" i="2" s="1"/>
  <c r="F15" i="2"/>
  <c r="E49" i="2"/>
  <c r="D49" i="2"/>
  <c r="D140" i="2" s="1"/>
  <c r="N77" i="2" l="1"/>
  <c r="N106" i="2"/>
  <c r="N107" i="2" s="1"/>
  <c r="M135" i="2"/>
  <c r="M140" i="2" s="1"/>
  <c r="M52" i="2"/>
  <c r="O129" i="2"/>
  <c r="O131" i="2" s="1"/>
  <c r="O76" i="2" s="1"/>
  <c r="N133" i="2"/>
  <c r="E140" i="2"/>
  <c r="D51" i="2"/>
  <c r="O77" i="2" l="1"/>
  <c r="O106" i="2"/>
  <c r="O107" i="2" s="1"/>
  <c r="N135" i="2"/>
  <c r="N140" i="2" s="1"/>
  <c r="N52" i="2"/>
  <c r="O133" i="2"/>
  <c r="P129" i="2"/>
  <c r="P131" i="2" s="1"/>
  <c r="P76" i="2" s="1"/>
  <c r="E9" i="2"/>
  <c r="F9" i="2"/>
  <c r="P77" i="2" l="1"/>
  <c r="P106" i="2"/>
  <c r="P107" i="2" s="1"/>
  <c r="O135" i="2"/>
  <c r="O140" i="2" s="1"/>
  <c r="O52" i="2"/>
  <c r="Q129" i="2"/>
  <c r="Q131" i="2" s="1"/>
  <c r="Q76" i="2" s="1"/>
  <c r="P133" i="2"/>
  <c r="F101" i="2"/>
  <c r="E119" i="2"/>
  <c r="E124" i="2" s="1"/>
  <c r="E101" i="2"/>
  <c r="Q77" i="2" l="1"/>
  <c r="Q106" i="2"/>
  <c r="Q107" i="2" s="1"/>
  <c r="P135" i="2"/>
  <c r="P140" i="2" s="1"/>
  <c r="P52" i="2"/>
  <c r="R129" i="2"/>
  <c r="R131" i="2" s="1"/>
  <c r="R76" i="2" s="1"/>
  <c r="Q133" i="2"/>
  <c r="F119" i="2"/>
  <c r="F124" i="2" s="1"/>
  <c r="E126" i="2"/>
  <c r="R77" i="2" l="1"/>
  <c r="R106" i="2"/>
  <c r="R107" i="2" s="1"/>
  <c r="Q135" i="2"/>
  <c r="Q140" i="2" s="1"/>
  <c r="Q52" i="2"/>
  <c r="R133" i="2"/>
  <c r="S129" i="2"/>
  <c r="S131" i="2" s="1"/>
  <c r="G119" i="2"/>
  <c r="H117" i="2" s="1"/>
  <c r="H119" i="2" s="1"/>
  <c r="H123" i="2" s="1"/>
  <c r="H50" i="2" s="1"/>
  <c r="F126" i="2"/>
  <c r="H92" i="2" l="1"/>
  <c r="H51" i="2"/>
  <c r="H53" i="2" s="1"/>
  <c r="H54" i="2" s="1"/>
  <c r="H55" i="2" s="1"/>
  <c r="H91" i="2" s="1"/>
  <c r="R135" i="2"/>
  <c r="R140" i="2" s="1"/>
  <c r="R52" i="2"/>
  <c r="S133" i="2"/>
  <c r="S76" i="2"/>
  <c r="I117" i="2"/>
  <c r="I119" i="2" s="1"/>
  <c r="G124" i="2"/>
  <c r="H122" i="2" s="1"/>
  <c r="H124" i="2" s="1"/>
  <c r="H126" i="2" s="1"/>
  <c r="H70" i="2" s="1"/>
  <c r="F51" i="2"/>
  <c r="H97" i="2" l="1"/>
  <c r="H109" i="2"/>
  <c r="S77" i="2"/>
  <c r="S106" i="2"/>
  <c r="S107" i="2" s="1"/>
  <c r="S135" i="2"/>
  <c r="S140" i="2" s="1"/>
  <c r="S52" i="2"/>
  <c r="J117" i="2"/>
  <c r="J119" i="2" s="1"/>
  <c r="I123" i="2"/>
  <c r="I50" i="2" s="1"/>
  <c r="G126" i="2"/>
  <c r="G51" i="2"/>
  <c r="G53" i="2" s="1"/>
  <c r="E51" i="2"/>
  <c r="I51" i="2" l="1"/>
  <c r="I53" i="2" s="1"/>
  <c r="I54" i="2" s="1"/>
  <c r="I55" i="2" s="1"/>
  <c r="I91" i="2" s="1"/>
  <c r="I92" i="2"/>
  <c r="K117" i="2"/>
  <c r="K119" i="2" s="1"/>
  <c r="J123" i="2"/>
  <c r="J50" i="2" s="1"/>
  <c r="I122" i="2"/>
  <c r="I124" i="2" s="1"/>
  <c r="G55" i="2"/>
  <c r="F53" i="2"/>
  <c r="I97" i="2" l="1"/>
  <c r="J51" i="2"/>
  <c r="J53" i="2" s="1"/>
  <c r="J54" i="2" s="1"/>
  <c r="J55" i="2" s="1"/>
  <c r="J91" i="2" s="1"/>
  <c r="J92" i="2"/>
  <c r="J122" i="2"/>
  <c r="J124" i="2" s="1"/>
  <c r="I126" i="2"/>
  <c r="I70" i="2" s="1"/>
  <c r="L117" i="2"/>
  <c r="L119" i="2" s="1"/>
  <c r="K123" i="2"/>
  <c r="K50" i="2" s="1"/>
  <c r="G91" i="2"/>
  <c r="G97" i="2" s="1"/>
  <c r="E53" i="2"/>
  <c r="E55" i="2" s="1"/>
  <c r="E91" i="2" s="1"/>
  <c r="D53" i="2"/>
  <c r="D55" i="2" s="1"/>
  <c r="F55" i="2"/>
  <c r="I109" i="2" l="1"/>
  <c r="J97" i="2"/>
  <c r="K51" i="2"/>
  <c r="K53" i="2" s="1"/>
  <c r="K54" i="2" s="1"/>
  <c r="K55" i="2" s="1"/>
  <c r="K91" i="2" s="1"/>
  <c r="K92" i="2"/>
  <c r="M117" i="2"/>
  <c r="M119" i="2" s="1"/>
  <c r="L123" i="2"/>
  <c r="L50" i="2" s="1"/>
  <c r="K122" i="2"/>
  <c r="K124" i="2" s="1"/>
  <c r="J126" i="2"/>
  <c r="J70" i="2" s="1"/>
  <c r="G109" i="2"/>
  <c r="F91" i="2"/>
  <c r="F97" i="2" s="1"/>
  <c r="E97" i="2"/>
  <c r="E81" i="2"/>
  <c r="J109" i="2" l="1"/>
  <c r="K97" i="2"/>
  <c r="L51" i="2"/>
  <c r="L53" i="2" s="1"/>
  <c r="L54" i="2" s="1"/>
  <c r="L55" i="2" s="1"/>
  <c r="L91" i="2" s="1"/>
  <c r="L92" i="2"/>
  <c r="L122" i="2"/>
  <c r="L124" i="2" s="1"/>
  <c r="K126" i="2"/>
  <c r="K70" i="2" s="1"/>
  <c r="N117" i="2"/>
  <c r="N119" i="2" s="1"/>
  <c r="M123" i="2"/>
  <c r="M50" i="2" s="1"/>
  <c r="F109" i="2"/>
  <c r="F81" i="2"/>
  <c r="E82" i="2"/>
  <c r="E137" i="2" s="1"/>
  <c r="K109" i="2" l="1"/>
  <c r="L97" i="2"/>
  <c r="M51" i="2"/>
  <c r="M53" i="2" s="1"/>
  <c r="M54" i="2" s="1"/>
  <c r="M55" i="2" s="1"/>
  <c r="M91" i="2" s="1"/>
  <c r="M92" i="2"/>
  <c r="O117" i="2"/>
  <c r="O119" i="2" s="1"/>
  <c r="N123" i="2"/>
  <c r="N50" i="2" s="1"/>
  <c r="M122" i="2"/>
  <c r="M124" i="2" s="1"/>
  <c r="L126" i="2"/>
  <c r="L70" i="2" s="1"/>
  <c r="E83" i="2"/>
  <c r="G81" i="2"/>
  <c r="H81" i="2" s="1"/>
  <c r="H82" i="2" s="1"/>
  <c r="F82" i="2"/>
  <c r="F137" i="2" s="1"/>
  <c r="E107" i="2"/>
  <c r="H83" i="2" l="1"/>
  <c r="H137" i="2"/>
  <c r="L109" i="2"/>
  <c r="M97" i="2"/>
  <c r="N51" i="2"/>
  <c r="N53" i="2" s="1"/>
  <c r="N54" i="2" s="1"/>
  <c r="N55" i="2" s="1"/>
  <c r="N91" i="2" s="1"/>
  <c r="N92" i="2"/>
  <c r="I81" i="2"/>
  <c r="N122" i="2"/>
  <c r="N124" i="2" s="1"/>
  <c r="M126" i="2"/>
  <c r="M70" i="2" s="1"/>
  <c r="P117" i="2"/>
  <c r="P119" i="2" s="1"/>
  <c r="O123" i="2"/>
  <c r="O50" i="2" s="1"/>
  <c r="E109" i="2"/>
  <c r="E111" i="2" s="1"/>
  <c r="G82" i="2"/>
  <c r="G137" i="2" s="1"/>
  <c r="F83" i="2"/>
  <c r="M109" i="2" l="1"/>
  <c r="N97" i="2"/>
  <c r="O51" i="2"/>
  <c r="O53" i="2" s="1"/>
  <c r="O54" i="2" s="1"/>
  <c r="O55" i="2" s="1"/>
  <c r="O91" i="2" s="1"/>
  <c r="O92" i="2"/>
  <c r="J81" i="2"/>
  <c r="I82" i="2"/>
  <c r="Q117" i="2"/>
  <c r="Q119" i="2" s="1"/>
  <c r="P123" i="2"/>
  <c r="P50" i="2" s="1"/>
  <c r="O122" i="2"/>
  <c r="O124" i="2" s="1"/>
  <c r="N126" i="2"/>
  <c r="N70" i="2" s="1"/>
  <c r="F111" i="2"/>
  <c r="E67" i="2"/>
  <c r="E71" i="2" s="1"/>
  <c r="E85" i="2" s="1"/>
  <c r="E4" i="2" s="1"/>
  <c r="G83" i="2"/>
  <c r="F67" i="2" l="1"/>
  <c r="F71" i="2" s="1"/>
  <c r="F85" i="2" s="1"/>
  <c r="F4" i="2" s="1"/>
  <c r="I83" i="2"/>
  <c r="I137" i="2"/>
  <c r="N109" i="2"/>
  <c r="O97" i="2"/>
  <c r="P51" i="2"/>
  <c r="P53" i="2" s="1"/>
  <c r="P54" i="2" s="1"/>
  <c r="P55" i="2" s="1"/>
  <c r="P91" i="2" s="1"/>
  <c r="P92" i="2"/>
  <c r="K81" i="2"/>
  <c r="J82" i="2"/>
  <c r="P122" i="2"/>
  <c r="P124" i="2" s="1"/>
  <c r="O126" i="2"/>
  <c r="O70" i="2" s="1"/>
  <c r="R117" i="2"/>
  <c r="R119" i="2" s="1"/>
  <c r="Q123" i="2"/>
  <c r="Q50" i="2" s="1"/>
  <c r="G111" i="2"/>
  <c r="H110" i="2" l="1"/>
  <c r="H111" i="2" s="1"/>
  <c r="J83" i="2"/>
  <c r="J137" i="2"/>
  <c r="O109" i="2"/>
  <c r="P97" i="2"/>
  <c r="Q51" i="2"/>
  <c r="Q53" i="2" s="1"/>
  <c r="Q54" i="2" s="1"/>
  <c r="Q55" i="2" s="1"/>
  <c r="Q91" i="2" s="1"/>
  <c r="Q92" i="2"/>
  <c r="L81" i="2"/>
  <c r="K82" i="2"/>
  <c r="S117" i="2"/>
  <c r="S119" i="2" s="1"/>
  <c r="R123" i="2"/>
  <c r="R50" i="2" s="1"/>
  <c r="Q122" i="2"/>
  <c r="Q124" i="2" s="1"/>
  <c r="P126" i="2"/>
  <c r="P70" i="2" s="1"/>
  <c r="G67" i="2"/>
  <c r="G71" i="2" s="1"/>
  <c r="G85" i="2" s="1"/>
  <c r="G4" i="2" s="1"/>
  <c r="H64" i="2" l="1"/>
  <c r="H67" i="2" s="1"/>
  <c r="H71" i="2" s="1"/>
  <c r="H85" i="2" s="1"/>
  <c r="H4" i="2" s="1"/>
  <c r="I110" i="2"/>
  <c r="I111" i="2" s="1"/>
  <c r="S123" i="2"/>
  <c r="S50" i="2" s="1"/>
  <c r="S51" i="2" s="1"/>
  <c r="S53" i="2" s="1"/>
  <c r="S54" i="2" s="1"/>
  <c r="S55" i="2" s="1"/>
  <c r="S91" i="2" s="1"/>
  <c r="P109" i="2"/>
  <c r="K83" i="2"/>
  <c r="K137" i="2"/>
  <c r="Q97" i="2"/>
  <c r="R51" i="2"/>
  <c r="R53" i="2" s="1"/>
  <c r="R54" i="2" s="1"/>
  <c r="R55" i="2" s="1"/>
  <c r="R91" i="2" s="1"/>
  <c r="R92" i="2"/>
  <c r="M81" i="2"/>
  <c r="L82" i="2"/>
  <c r="R122" i="2"/>
  <c r="R124" i="2" s="1"/>
  <c r="Q126" i="2"/>
  <c r="Q70" i="2" s="1"/>
  <c r="S92" i="2" l="1"/>
  <c r="S97" i="2" s="1"/>
  <c r="I64" i="2"/>
  <c r="I67" i="2" s="1"/>
  <c r="I71" i="2" s="1"/>
  <c r="I85" i="2" s="1"/>
  <c r="I4" i="2" s="1"/>
  <c r="J110" i="2"/>
  <c r="J111" i="2" s="1"/>
  <c r="R97" i="2"/>
  <c r="L83" i="2"/>
  <c r="L137" i="2"/>
  <c r="Q109" i="2"/>
  <c r="N81" i="2"/>
  <c r="M82" i="2"/>
  <c r="S122" i="2"/>
  <c r="S124" i="2" s="1"/>
  <c r="R126" i="2"/>
  <c r="R70" i="2" s="1"/>
  <c r="J64" i="2" l="1"/>
  <c r="J67" i="2" s="1"/>
  <c r="J71" i="2" s="1"/>
  <c r="K110" i="2"/>
  <c r="K111" i="2" s="1"/>
  <c r="L110" i="2" s="1"/>
  <c r="L111" i="2" s="1"/>
  <c r="R109" i="2"/>
  <c r="S126" i="2"/>
  <c r="S70" i="2" s="1"/>
  <c r="S109" i="2"/>
  <c r="M83" i="2"/>
  <c r="M137" i="2"/>
  <c r="J85" i="2"/>
  <c r="J4" i="2" s="1"/>
  <c r="O81" i="2"/>
  <c r="N82" i="2"/>
  <c r="K64" i="2" l="1"/>
  <c r="K67" i="2" s="1"/>
  <c r="K71" i="2" s="1"/>
  <c r="K85" i="2" s="1"/>
  <c r="K4" i="2" s="1"/>
  <c r="N83" i="2"/>
  <c r="N137" i="2"/>
  <c r="M110" i="2"/>
  <c r="M111" i="2" s="1"/>
  <c r="L64" i="2"/>
  <c r="L67" i="2" s="1"/>
  <c r="L71" i="2" s="1"/>
  <c r="L85" i="2" s="1"/>
  <c r="L4" i="2" s="1"/>
  <c r="P81" i="2"/>
  <c r="O82" i="2"/>
  <c r="O83" i="2" l="1"/>
  <c r="O137" i="2"/>
  <c r="N110" i="2"/>
  <c r="N111" i="2" s="1"/>
  <c r="M64" i="2"/>
  <c r="M67" i="2" s="1"/>
  <c r="M71" i="2" s="1"/>
  <c r="M85" i="2" s="1"/>
  <c r="M4" i="2" s="1"/>
  <c r="Q81" i="2"/>
  <c r="P82" i="2"/>
  <c r="P83" i="2" l="1"/>
  <c r="P137" i="2"/>
  <c r="O110" i="2"/>
  <c r="O111" i="2" s="1"/>
  <c r="N64" i="2"/>
  <c r="N67" i="2" s="1"/>
  <c r="N71" i="2" s="1"/>
  <c r="N85" i="2" s="1"/>
  <c r="N4" i="2" s="1"/>
  <c r="R81" i="2"/>
  <c r="Q82" i="2"/>
  <c r="Q83" i="2" l="1"/>
  <c r="Q137" i="2"/>
  <c r="P110" i="2"/>
  <c r="P111" i="2" s="1"/>
  <c r="O64" i="2"/>
  <c r="O67" i="2" s="1"/>
  <c r="O71" i="2" s="1"/>
  <c r="O85" i="2" s="1"/>
  <c r="O4" i="2" s="1"/>
  <c r="S81" i="2"/>
  <c r="R82" i="2"/>
  <c r="S82" i="2" l="1"/>
  <c r="S137" i="2" s="1"/>
  <c r="R83" i="2"/>
  <c r="R137" i="2"/>
  <c r="Q110" i="2"/>
  <c r="Q111" i="2" s="1"/>
  <c r="P64" i="2"/>
  <c r="P67" i="2" s="1"/>
  <c r="P71" i="2" s="1"/>
  <c r="P85" i="2" s="1"/>
  <c r="S83" i="2" l="1"/>
  <c r="R110" i="2"/>
  <c r="R111" i="2" s="1"/>
  <c r="Q64" i="2"/>
  <c r="Q67" i="2" s="1"/>
  <c r="Q71" i="2" s="1"/>
  <c r="Q85" i="2" s="1"/>
  <c r="P4" i="2"/>
  <c r="S110" i="2" l="1"/>
  <c r="S111" i="2" s="1"/>
  <c r="R64" i="2"/>
  <c r="R67" i="2" s="1"/>
  <c r="R71" i="2" s="1"/>
  <c r="R85" i="2" s="1"/>
  <c r="Q4" i="2"/>
  <c r="S64" i="2" l="1"/>
  <c r="S67" i="2" s="1"/>
  <c r="S71" i="2" s="1"/>
  <c r="S85" i="2" s="1"/>
  <c r="S4" i="2" s="1"/>
  <c r="R4" i="2"/>
</calcChain>
</file>

<file path=xl/sharedStrings.xml><?xml version="1.0" encoding="utf-8"?>
<sst xmlns="http://schemas.openxmlformats.org/spreadsheetml/2006/main" count="119" uniqueCount="113">
  <si>
    <t>Income before taxes</t>
  </si>
  <si>
    <t>Taxes</t>
  </si>
  <si>
    <t>Interest</t>
  </si>
  <si>
    <t>Assets</t>
  </si>
  <si>
    <t>Cash</t>
  </si>
  <si>
    <t>Trade and other receivables</t>
  </si>
  <si>
    <t>Inventories</t>
  </si>
  <si>
    <t>Non-current assets</t>
  </si>
  <si>
    <t>Property and equipment, net</t>
  </si>
  <si>
    <t>Accumulated depreciation</t>
  </si>
  <si>
    <t>Liabilities and shareholders' equity</t>
  </si>
  <si>
    <t>Current assets:</t>
  </si>
  <si>
    <t>Total current assets</t>
  </si>
  <si>
    <t>Shareholder's equity:</t>
  </si>
  <si>
    <t>Retained earnings</t>
  </si>
  <si>
    <t>Total shareholders' equity</t>
  </si>
  <si>
    <t>Total liabilities and shareholders' equity</t>
  </si>
  <si>
    <t>Trade and other payables</t>
  </si>
  <si>
    <t>Net income</t>
  </si>
  <si>
    <t>Depreciation</t>
  </si>
  <si>
    <t xml:space="preserve">  Inventories</t>
  </si>
  <si>
    <t xml:space="preserve">  Trade and other receivables</t>
  </si>
  <si>
    <t xml:space="preserve">  Trade and other payables</t>
  </si>
  <si>
    <t>Cash flows from financing activities</t>
  </si>
  <si>
    <t>Investing activities:</t>
  </si>
  <si>
    <t>Financing activities:</t>
  </si>
  <si>
    <t xml:space="preserve">  Issuance of common stock</t>
  </si>
  <si>
    <t>Total assets</t>
  </si>
  <si>
    <t>Revenues</t>
  </si>
  <si>
    <t>COGS</t>
  </si>
  <si>
    <t>Gross profit</t>
  </si>
  <si>
    <t>EBIT</t>
  </si>
  <si>
    <t>Sales per square foot</t>
  </si>
  <si>
    <t>SG&amp;A</t>
  </si>
  <si>
    <t>Revenue assumption</t>
  </si>
  <si>
    <t>Operating cost assumptions</t>
  </si>
  <si>
    <t>Tax assumptions</t>
  </si>
  <si>
    <t>Opening balance</t>
  </si>
  <si>
    <t>Capital expenditure assumptions</t>
  </si>
  <si>
    <t>Working capital assumptions</t>
  </si>
  <si>
    <t>Term loan</t>
  </si>
  <si>
    <t>Number of stores</t>
  </si>
  <si>
    <t>Number of new stores</t>
  </si>
  <si>
    <t>Sq ft per store</t>
  </si>
  <si>
    <t>Revenue per store</t>
  </si>
  <si>
    <t>Gross margins</t>
  </si>
  <si>
    <t>SG&amp;A as a percent of revenues</t>
  </si>
  <si>
    <t>Effective tax rate</t>
  </si>
  <si>
    <t>Closing balance</t>
  </si>
  <si>
    <t>Depreciation rate</t>
  </si>
  <si>
    <t>CAPEX</t>
  </si>
  <si>
    <t>At start of month</t>
  </si>
  <si>
    <t>At end of month</t>
  </si>
  <si>
    <t>Current month expense</t>
  </si>
  <si>
    <t>Cost to build per square foot</t>
  </si>
  <si>
    <t xml:space="preserve">  Increase/(decrease) in term debt</t>
  </si>
  <si>
    <t>EBITDA</t>
  </si>
  <si>
    <t>Balance Sheet Check</t>
  </si>
  <si>
    <t>Assumptions</t>
  </si>
  <si>
    <t>Balance Sheet</t>
  </si>
  <si>
    <t>Income Statement</t>
  </si>
  <si>
    <t>Supporting Schedules</t>
  </si>
  <si>
    <t>Cash Flow Statement</t>
  </si>
  <si>
    <t>Financing assumptions</t>
  </si>
  <si>
    <t>Equity raised (repurchased)</t>
  </si>
  <si>
    <t>Term debt interest rate</t>
  </si>
  <si>
    <t>Term debt principal repayment</t>
  </si>
  <si>
    <t>Dividends paid</t>
  </si>
  <si>
    <t>Check</t>
  </si>
  <si>
    <t>Current liabilities</t>
  </si>
  <si>
    <t>Total liabilities</t>
  </si>
  <si>
    <t>Term debt issued</t>
  </si>
  <si>
    <t>PP&amp;E Gross cost</t>
  </si>
  <si>
    <t>Net book value of PP&amp;E</t>
  </si>
  <si>
    <t>Debt Schedule</t>
  </si>
  <si>
    <t>Repayments</t>
  </si>
  <si>
    <t>Interest payment</t>
  </si>
  <si>
    <t>Debt/Equity ratio</t>
  </si>
  <si>
    <t>Common stock and paid-in capital</t>
  </si>
  <si>
    <t>Changes in working capital:</t>
  </si>
  <si>
    <t xml:space="preserve">  Acquisitions of PP&amp;E</t>
  </si>
  <si>
    <t>Cash from investing activities</t>
  </si>
  <si>
    <t>Increase/(decrease) in cash</t>
  </si>
  <si>
    <t>Cash from operating activities:</t>
  </si>
  <si>
    <t>Cash from operating activities</t>
  </si>
  <si>
    <t>Actuals --&gt;</t>
  </si>
  <si>
    <t>Forecast --&gt;</t>
  </si>
  <si>
    <t>Debt/Eqtuiy covenant</t>
  </si>
  <si>
    <t>Debt/Equity ratio covenant</t>
  </si>
  <si>
    <t>Debt service coverage ratio covenant</t>
  </si>
  <si>
    <t>Total debt service</t>
  </si>
  <si>
    <t>Debt service ratio</t>
  </si>
  <si>
    <t>Debt service ratio covenant</t>
  </si>
  <si>
    <t>Receivable Days</t>
  </si>
  <si>
    <t>Inventory Days</t>
  </si>
  <si>
    <t>Payable Days</t>
  </si>
  <si>
    <t>US$ thousands</t>
  </si>
  <si>
    <t xml:space="preserve">  Dividends paid</t>
  </si>
  <si>
    <t>Cash, end of the month</t>
  </si>
  <si>
    <t>Cash, beginning of the month</t>
  </si>
  <si>
    <t xml:space="preserve">© Corporate Finance Institute. All rights reserved.  </t>
  </si>
  <si>
    <t>Cash Flow Forecast Template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</si>
  <si>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</si>
  <si>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</si>
  <si>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</si>
  <si>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</si>
  <si>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</si>
  <si>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</si>
  <si>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</si>
  <si>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</si>
  <si>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</si>
  <si>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</si>
  <si>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Appendix C. Cash Flow Forecast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</si>
</sst>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3" formatCode="_-* #,##0.00_-;\-* #,##0.00_-;_-* &quot;-&quot;??_-;_-@_-"/>
    <numFmt numFmtId="164" formatCode="0.0%"/>
    <numFmt numFmtId="165" formatCode="[Blue]0.0%"/>
    <numFmt numFmtId="166" formatCode="[Blue]#,##0;[Blue]\(#,##0\);\-"/>
    <numFmt numFmtId="167" formatCode="[$-409]dd/mmm/yy;@"/>
    <numFmt numFmtId="168" formatCode="#,##0;\(#,##0\);\-"/>
    <numFmt numFmtId="169" formatCode="#,##0.0;[Red]\(#,##0.0\);\-"/>
    <numFmt numFmtId="170" formatCode="0.00%;[Red]\(0.00%\);\-"/>
    <numFmt numFmtId="171" formatCode="[Blue]#,##0.00;[Blue]\(#,##0.00\);\-"/>
    <numFmt numFmtId="172" formatCode="[Black]#,##0;[Black]\(#,##0\);\-"/>
    <numFmt numFmtId="173" formatCode="#,##0;[Red]\(#,##0\);\-"/>
    <numFmt numFmtId="174" formatCode="#,##0.0_);[Red]\(#,##0.0\);\-"/>
    <numFmt numFmtId="175" formatCode="[Blue]#,##0.0;[Blue]\(#,##0.0\);\-"/>
    <numFmt numFmtId="176" formatCode="#,##0.0;\(#,##0.0\);\-"/>
    <numFmt numFmtId="177" formatCode="#,##0.0;[Red]\-#,##0.0"/>
    <numFmt numFmtId="178" formatCode="_-* #,##0_-;\(#,##0\)_-;_-* &quot;-&quot;_-;_-@_-"/>
    <numFmt numFmtId="179" formatCode="#,##0.0_);\(#,##0.0\)"/>
    <numFmt numFmtId="180" formatCode="#,##0.000_);\(#,##0.000\)"/>
    <numFmt numFmtId="181" formatCode="#,##0.000000000_);\(#,##0.000000000\)"/>
    <numFmt numFmtId="182" formatCode="0.00\x"/>
  </numFmts>
  <fonts count="46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Bookman"/>
    </font>
    <font>
      <sz val="8"/>
      <name val="Book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sz val="10"/>
      <name val="Book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1"/>
      <color theme="0"/>
      <name val="Arial Narrow"/>
      <family val="2"/>
    </font>
    <font>
      <sz val="11"/>
      <color theme="1"/>
      <name val="Arial Narrow"/>
      <family val="2"/>
    </font>
    <font>
      <i/>
      <sz val="11"/>
      <color theme="0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1"/>
      <name val="Arial Narrow"/>
      <family val="2"/>
    </font>
    <font>
      <b/>
      <sz val="14"/>
      <color theme="0"/>
      <name val="Arial Narrow"/>
      <family val="2"/>
    </font>
    <font>
      <sz val="14"/>
      <color theme="1"/>
      <name val="Arial Narrow"/>
      <family val="2"/>
    </font>
    <font>
      <sz val="11"/>
      <color rgb="FF0000FF"/>
      <name val="Arial Narrow"/>
      <family val="2"/>
    </font>
    <font>
      <i/>
      <sz val="8"/>
      <name val="Arial Narrow"/>
      <family val="2"/>
    </font>
    <font>
      <i/>
      <sz val="11"/>
      <name val="Arial Narrow"/>
      <family val="2"/>
    </font>
    <font>
      <sz val="9"/>
      <color theme="0"/>
      <name val="Arial Narrow"/>
      <family val="2"/>
    </font>
    <font>
      <b/>
      <sz val="11"/>
      <color theme="0"/>
      <name val="Arial Narrow"/>
      <family val="2"/>
    </font>
    <font>
      <i/>
      <sz val="10"/>
      <color theme="0"/>
      <name val="Arial Narrow"/>
      <family val="2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u/>
      <sz val="10"/>
      <color theme="10"/>
      <name val="Arial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0"/>
      <color theme="1"/>
      <name val="Arial"/>
      <family val="2"/>
    </font>
    <font>
      <u/>
      <sz val="10"/>
      <color rgb="FF00206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E8496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0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4" fillId="23" borderId="7" applyNumberFormat="0" applyFont="0" applyAlignment="0" applyProtection="0"/>
    <xf numFmtId="0" fontId="19" fillId="20" borderId="8" applyNumberFormat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4" fillId="0" borderId="0"/>
    <xf numFmtId="0" fontId="40" fillId="0" borderId="0" applyNumberFormat="0" applyFill="0" applyBorder="0" applyAlignment="0" applyProtection="0"/>
    <xf numFmtId="0" fontId="1" fillId="0" borderId="0"/>
    <xf numFmtId="0" fontId="43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21">
    <xf numFmtId="0" fontId="0" fillId="0" borderId="0" xfId="0"/>
    <xf numFmtId="37" fontId="23" fillId="24" borderId="0" xfId="0" applyNumberFormat="1" applyFont="1" applyFill="1" applyAlignment="1">
      <alignment vertical="top"/>
    </xf>
    <xf numFmtId="37" fontId="23" fillId="24" borderId="0" xfId="0" applyNumberFormat="1" applyFont="1" applyFill="1" applyAlignment="1">
      <alignment horizontal="right" vertical="top"/>
    </xf>
    <xf numFmtId="37" fontId="24" fillId="0" borderId="0" xfId="0" applyNumberFormat="1" applyFont="1"/>
    <xf numFmtId="178" fontId="25" fillId="24" borderId="0" xfId="28" applyNumberFormat="1" applyFont="1" applyFill="1" applyAlignment="1" applyProtection="1">
      <alignment horizontal="left"/>
      <protection locked="0"/>
    </xf>
    <xf numFmtId="178" fontId="26" fillId="0" borderId="0" xfId="28" applyNumberFormat="1" applyFont="1" applyProtection="1">
      <protection locked="0"/>
    </xf>
    <xf numFmtId="178" fontId="26" fillId="0" borderId="0" xfId="28" applyNumberFormat="1" applyFont="1" applyAlignment="1" applyProtection="1">
      <alignment horizontal="center"/>
      <protection locked="0"/>
    </xf>
    <xf numFmtId="178" fontId="26" fillId="0" borderId="0" xfId="28" applyNumberFormat="1" applyFont="1" applyAlignment="1" applyProtection="1">
      <alignment horizontal="right"/>
    </xf>
    <xf numFmtId="178" fontId="24" fillId="0" borderId="0" xfId="28" applyNumberFormat="1" applyFont="1" applyProtection="1">
      <protection locked="0"/>
    </xf>
    <xf numFmtId="0" fontId="27" fillId="0" borderId="0" xfId="0" applyFont="1" applyProtection="1"/>
    <xf numFmtId="0" fontId="28" fillId="0" borderId="0" xfId="0" applyFont="1" applyProtection="1"/>
    <xf numFmtId="0" fontId="29" fillId="0" borderId="0" xfId="0" applyFont="1" applyProtection="1"/>
    <xf numFmtId="175" fontId="27" fillId="0" borderId="0" xfId="0" applyNumberFormat="1" applyFont="1" applyFill="1" applyProtection="1">
      <protection locked="0"/>
    </xf>
    <xf numFmtId="176" fontId="27" fillId="0" borderId="0" xfId="0" applyNumberFormat="1" applyFont="1" applyProtection="1"/>
    <xf numFmtId="175" fontId="27" fillId="0" borderId="10" xfId="0" applyNumberFormat="1" applyFont="1" applyFill="1" applyBorder="1" applyProtection="1">
      <protection locked="0"/>
    </xf>
    <xf numFmtId="176" fontId="27" fillId="0" borderId="10" xfId="0" applyNumberFormat="1" applyFont="1" applyBorder="1" applyProtection="1"/>
    <xf numFmtId="174" fontId="27" fillId="0" borderId="0" xfId="0" applyNumberFormat="1" applyFont="1" applyFill="1" applyProtection="1"/>
    <xf numFmtId="176" fontId="27" fillId="0" borderId="0" xfId="0" applyNumberFormat="1" applyFont="1" applyFill="1" applyProtection="1"/>
    <xf numFmtId="176" fontId="27" fillId="0" borderId="10" xfId="0" applyNumberFormat="1" applyFont="1" applyFill="1" applyBorder="1" applyProtection="1"/>
    <xf numFmtId="174" fontId="27" fillId="0" borderId="11" xfId="0" applyNumberFormat="1" applyFont="1" applyFill="1" applyBorder="1" applyProtection="1"/>
    <xf numFmtId="176" fontId="27" fillId="0" borderId="11" xfId="0" applyNumberFormat="1" applyFont="1" applyFill="1" applyBorder="1" applyProtection="1"/>
    <xf numFmtId="166" fontId="27" fillId="0" borderId="0" xfId="0" applyNumberFormat="1" applyFont="1" applyFill="1" applyProtection="1">
      <protection locked="0"/>
    </xf>
    <xf numFmtId="172" fontId="27" fillId="0" borderId="0" xfId="0" applyNumberFormat="1" applyFont="1" applyFill="1" applyProtection="1"/>
    <xf numFmtId="0" fontId="27" fillId="0" borderId="0" xfId="45" applyFont="1" applyProtection="1"/>
    <xf numFmtId="173" fontId="27" fillId="0" borderId="0" xfId="45" applyNumberFormat="1" applyFont="1" applyFill="1" applyProtection="1"/>
    <xf numFmtId="0" fontId="27" fillId="0" borderId="0" xfId="0" applyFont="1" applyFill="1" applyBorder="1" applyProtection="1"/>
    <xf numFmtId="169" fontId="27" fillId="0" borderId="0" xfId="45" applyNumberFormat="1" applyFont="1" applyFill="1" applyProtection="1"/>
    <xf numFmtId="171" fontId="27" fillId="0" borderId="0" xfId="0" applyNumberFormat="1" applyFont="1" applyFill="1" applyProtection="1">
      <protection locked="0"/>
    </xf>
    <xf numFmtId="0" fontId="29" fillId="0" borderId="0" xfId="45" applyFont="1" applyProtection="1"/>
    <xf numFmtId="170" fontId="27" fillId="0" borderId="0" xfId="45" applyNumberFormat="1" applyFont="1" applyProtection="1"/>
    <xf numFmtId="164" fontId="27" fillId="0" borderId="0" xfId="40" applyNumberFormat="1" applyFont="1" applyFill="1" applyProtection="1"/>
    <xf numFmtId="165" fontId="27" fillId="0" borderId="0" xfId="40" applyNumberFormat="1" applyFont="1" applyFill="1" applyProtection="1">
      <protection locked="0"/>
    </xf>
    <xf numFmtId="168" fontId="27" fillId="0" borderId="0" xfId="0" applyNumberFormat="1" applyFont="1" applyFill="1" applyProtection="1"/>
    <xf numFmtId="166" fontId="27" fillId="0" borderId="0" xfId="0" applyNumberFormat="1" applyFont="1" applyProtection="1">
      <protection locked="0"/>
    </xf>
    <xf numFmtId="164" fontId="27" fillId="0" borderId="0" xfId="0" applyNumberFormat="1" applyFont="1" applyFill="1" applyBorder="1" applyProtection="1"/>
    <xf numFmtId="0" fontId="27" fillId="0" borderId="0" xfId="0" applyFont="1" applyFill="1" applyProtection="1"/>
    <xf numFmtId="167" fontId="23" fillId="24" borderId="0" xfId="0" applyNumberFormat="1" applyFont="1" applyFill="1" applyAlignment="1" applyProtection="1">
      <alignment horizontal="right"/>
    </xf>
    <xf numFmtId="37" fontId="30" fillId="25" borderId="0" xfId="0" applyNumberFormat="1" applyFont="1" applyFill="1" applyAlignment="1">
      <alignment vertical="center"/>
    </xf>
    <xf numFmtId="37" fontId="31" fillId="0" borderId="0" xfId="0" applyNumberFormat="1" applyFont="1" applyAlignment="1">
      <alignment vertical="center"/>
    </xf>
    <xf numFmtId="177" fontId="27" fillId="0" borderId="0" xfId="0" applyNumberFormat="1" applyFont="1" applyFill="1" applyProtection="1"/>
    <xf numFmtId="164" fontId="32" fillId="0" borderId="0" xfId="40" applyNumberFormat="1" applyFont="1" applyFill="1" applyProtection="1"/>
    <xf numFmtId="175" fontId="27" fillId="0" borderId="0" xfId="0" applyNumberFormat="1" applyFont="1" applyFill="1" applyBorder="1" applyProtection="1">
      <protection locked="0"/>
    </xf>
    <xf numFmtId="173" fontId="27" fillId="0" borderId="0" xfId="0" applyNumberFormat="1" applyFont="1" applyProtection="1"/>
    <xf numFmtId="176" fontId="27" fillId="0" borderId="0" xfId="0" applyNumberFormat="1" applyFont="1" applyFill="1" applyBorder="1" applyProtection="1"/>
    <xf numFmtId="168" fontId="27" fillId="0" borderId="0" xfId="0" applyNumberFormat="1" applyFont="1" applyProtection="1"/>
    <xf numFmtId="176" fontId="29" fillId="0" borderId="0" xfId="0" applyNumberFormat="1" applyFont="1" applyProtection="1"/>
    <xf numFmtId="176" fontId="27" fillId="0" borderId="12" xfId="0" applyNumberFormat="1" applyFont="1" applyFill="1" applyBorder="1" applyProtection="1"/>
    <xf numFmtId="176" fontId="28" fillId="0" borderId="0" xfId="0" applyNumberFormat="1" applyFont="1" applyProtection="1"/>
    <xf numFmtId="176" fontId="27" fillId="0" borderId="13" xfId="0" applyNumberFormat="1" applyFont="1" applyFill="1" applyBorder="1" applyProtection="1"/>
    <xf numFmtId="174" fontId="27" fillId="0" borderId="0" xfId="45" applyNumberFormat="1" applyFont="1" applyProtection="1"/>
    <xf numFmtId="174" fontId="27" fillId="0" borderId="0" xfId="45" applyNumberFormat="1" applyFont="1" applyFill="1" applyProtection="1"/>
    <xf numFmtId="0" fontId="27" fillId="0" borderId="0" xfId="45" applyFont="1" applyFill="1" applyProtection="1"/>
    <xf numFmtId="176" fontId="27" fillId="0" borderId="0" xfId="45" applyNumberFormat="1" applyFont="1" applyProtection="1"/>
    <xf numFmtId="0" fontId="28" fillId="0" borderId="0" xfId="0" applyFont="1" applyFill="1" applyProtection="1"/>
    <xf numFmtId="174" fontId="27" fillId="0" borderId="11" xfId="45" applyNumberFormat="1" applyFont="1" applyFill="1" applyBorder="1" applyProtection="1"/>
    <xf numFmtId="0" fontId="33" fillId="0" borderId="0" xfId="45" applyFont="1" applyAlignment="1" applyProtection="1">
      <alignment horizontal="right"/>
    </xf>
    <xf numFmtId="0" fontId="29" fillId="0" borderId="0" xfId="0" applyFont="1"/>
    <xf numFmtId="0" fontId="27" fillId="0" borderId="0" xfId="0" applyFont="1"/>
    <xf numFmtId="0" fontId="28" fillId="0" borderId="0" xfId="0" applyFont="1"/>
    <xf numFmtId="176" fontId="27" fillId="0" borderId="0" xfId="0" applyNumberFormat="1" applyFont="1" applyFill="1"/>
    <xf numFmtId="176" fontId="27" fillId="0" borderId="13" xfId="0" applyNumberFormat="1" applyFont="1" applyFill="1" applyBorder="1"/>
    <xf numFmtId="176" fontId="27" fillId="0" borderId="0" xfId="0" applyNumberFormat="1" applyFont="1"/>
    <xf numFmtId="0" fontId="27" fillId="0" borderId="0" xfId="0" applyFont="1" applyFill="1"/>
    <xf numFmtId="179" fontId="27" fillId="0" borderId="0" xfId="0" applyNumberFormat="1" applyFont="1" applyProtection="1"/>
    <xf numFmtId="180" fontId="34" fillId="0" borderId="0" xfId="0" applyNumberFormat="1" applyFont="1" applyProtection="1"/>
    <xf numFmtId="0" fontId="34" fillId="0" borderId="0" xfId="0" applyFont="1" applyProtection="1"/>
    <xf numFmtId="10" fontId="32" fillId="0" borderId="0" xfId="40" applyNumberFormat="1" applyFont="1" applyProtection="1"/>
    <xf numFmtId="169" fontId="27" fillId="0" borderId="14" xfId="45" applyNumberFormat="1" applyFont="1" applyFill="1" applyBorder="1" applyProtection="1"/>
    <xf numFmtId="175" fontId="32" fillId="0" borderId="0" xfId="0" applyNumberFormat="1" applyFont="1" applyFill="1" applyProtection="1">
      <protection locked="0"/>
    </xf>
    <xf numFmtId="176" fontId="32" fillId="0" borderId="0" xfId="0" applyNumberFormat="1" applyFont="1" applyFill="1" applyProtection="1"/>
    <xf numFmtId="0" fontId="27" fillId="0" borderId="14" xfId="0" applyFont="1" applyBorder="1" applyProtection="1"/>
    <xf numFmtId="174" fontId="27" fillId="0" borderId="14" xfId="0" applyNumberFormat="1" applyFont="1" applyFill="1" applyBorder="1" applyProtection="1"/>
    <xf numFmtId="0" fontId="29" fillId="0" borderId="14" xfId="0" applyFont="1" applyBorder="1" applyProtection="1"/>
    <xf numFmtId="37" fontId="35" fillId="24" borderId="0" xfId="0" applyNumberFormat="1" applyFont="1" applyFill="1" applyAlignment="1">
      <alignment vertical="top"/>
    </xf>
    <xf numFmtId="179" fontId="32" fillId="0" borderId="0" xfId="0" applyNumberFormat="1" applyFont="1" applyProtection="1"/>
    <xf numFmtId="37" fontId="36" fillId="24" borderId="0" xfId="0" applyNumberFormat="1" applyFont="1" applyFill="1" applyAlignment="1">
      <alignment vertical="top"/>
    </xf>
    <xf numFmtId="181" fontId="27" fillId="0" borderId="0" xfId="0" applyNumberFormat="1" applyFont="1" applyFill="1" applyProtection="1"/>
    <xf numFmtId="175" fontId="32" fillId="0" borderId="0" xfId="0" applyNumberFormat="1" applyFont="1" applyFill="1" applyBorder="1" applyProtection="1">
      <protection locked="0"/>
    </xf>
    <xf numFmtId="182" fontId="27" fillId="0" borderId="0" xfId="0" applyNumberFormat="1" applyFont="1" applyProtection="1"/>
    <xf numFmtId="182" fontId="32" fillId="0" borderId="0" xfId="0" applyNumberFormat="1" applyFont="1" applyProtection="1"/>
    <xf numFmtId="182" fontId="27" fillId="0" borderId="0" xfId="45" applyNumberFormat="1" applyFont="1" applyFill="1" applyProtection="1"/>
    <xf numFmtId="174" fontId="29" fillId="0" borderId="11" xfId="45" applyNumberFormat="1" applyFont="1" applyFill="1" applyBorder="1" applyProtection="1"/>
    <xf numFmtId="0" fontId="27" fillId="0" borderId="14" xfId="45" applyFont="1" applyBorder="1" applyProtection="1"/>
    <xf numFmtId="174" fontId="27" fillId="0" borderId="14" xfId="45" applyNumberFormat="1" applyFont="1" applyFill="1" applyBorder="1" applyProtection="1"/>
    <xf numFmtId="176" fontId="27" fillId="0" borderId="14" xfId="45" applyNumberFormat="1" applyFont="1" applyFill="1" applyBorder="1" applyProtection="1"/>
    <xf numFmtId="174" fontId="32" fillId="0" borderId="0" xfId="45" applyNumberFormat="1" applyFont="1" applyProtection="1"/>
    <xf numFmtId="169" fontId="32" fillId="0" borderId="0" xfId="45" applyNumberFormat="1" applyFont="1" applyProtection="1"/>
    <xf numFmtId="176" fontId="32" fillId="0" borderId="0" xfId="45" applyNumberFormat="1" applyFont="1" applyProtection="1"/>
    <xf numFmtId="169" fontId="32" fillId="0" borderId="0" xfId="45" applyNumberFormat="1" applyFont="1" applyFill="1" applyProtection="1"/>
    <xf numFmtId="0" fontId="27" fillId="0" borderId="14" xfId="0" applyFont="1" applyBorder="1"/>
    <xf numFmtId="0" fontId="28" fillId="0" borderId="14" xfId="0" applyFont="1" applyBorder="1"/>
    <xf numFmtId="0" fontId="29" fillId="0" borderId="14" xfId="0" applyFont="1" applyBorder="1"/>
    <xf numFmtId="178" fontId="37" fillId="24" borderId="0" xfId="28" applyNumberFormat="1" applyFont="1" applyFill="1" applyAlignment="1" applyProtection="1">
      <alignment horizontal="left"/>
      <protection locked="0"/>
    </xf>
    <xf numFmtId="169" fontId="27" fillId="0" borderId="0" xfId="45" applyNumberFormat="1" applyFont="1" applyFill="1" applyProtection="1">
      <protection locked="0"/>
    </xf>
    <xf numFmtId="0" fontId="27" fillId="0" borderId="0" xfId="0" applyFont="1" applyProtection="1">
      <protection locked="0"/>
    </xf>
    <xf numFmtId="164" fontId="27" fillId="0" borderId="0" xfId="40" applyNumberFormat="1" applyFont="1" applyFill="1" applyProtection="1">
      <protection locked="0"/>
    </xf>
    <xf numFmtId="164" fontId="27" fillId="0" borderId="0" xfId="0" applyNumberFormat="1" applyFont="1" applyFill="1" applyBorder="1" applyProtection="1">
      <protection locked="0"/>
    </xf>
    <xf numFmtId="0" fontId="27" fillId="0" borderId="0" xfId="0" applyFont="1" applyFill="1" applyProtection="1">
      <protection locked="0"/>
    </xf>
    <xf numFmtId="164" fontId="32" fillId="0" borderId="0" xfId="40" applyNumberFormat="1" applyFont="1" applyFill="1" applyProtection="1">
      <protection locked="0"/>
    </xf>
    <xf numFmtId="10" fontId="32" fillId="0" borderId="0" xfId="40" applyNumberFormat="1" applyFont="1" applyProtection="1">
      <protection locked="0"/>
    </xf>
    <xf numFmtId="0" fontId="38" fillId="24" borderId="0" xfId="0" applyFont="1" applyFill="1"/>
    <xf numFmtId="0" fontId="39" fillId="24" borderId="0" xfId="0" applyFont="1" applyFill="1" applyBorder="1" applyAlignment="1">
      <alignment horizontal="left" vertical="center" readingOrder="1"/>
    </xf>
    <xf numFmtId="0" fontId="38" fillId="26" borderId="0" xfId="0" applyFont="1" applyFill="1"/>
    <xf numFmtId="37" fontId="36" fillId="26" borderId="0" xfId="0" applyNumberFormat="1" applyFont="1" applyFill="1" applyAlignment="1">
      <alignment vertical="top"/>
    </xf>
    <xf numFmtId="37" fontId="23" fillId="26" borderId="0" xfId="0" applyNumberFormat="1" applyFont="1" applyFill="1" applyAlignment="1">
      <alignment vertical="top"/>
    </xf>
    <xf numFmtId="37" fontId="23" fillId="26" borderId="0" xfId="0" applyNumberFormat="1" applyFont="1" applyFill="1" applyAlignment="1">
      <alignment horizontal="right" vertical="top"/>
    </xf>
    <xf numFmtId="167" fontId="23" fillId="26" borderId="0" xfId="0" applyNumberFormat="1" applyFont="1" applyFill="1" applyAlignment="1" applyProtection="1">
      <alignment horizontal="right"/>
    </xf>
    <xf numFmtId="0" fontId="24" fillId="25" borderId="0" xfId="47" applyFont="1" applyFill="1"/>
    <xf numFmtId="0" fontId="24" fillId="0" borderId="0" xfId="47" applyFont="1" applyFill="1" applyBorder="1"/>
    <xf numFmtId="0" fontId="41" fillId="0" borderId="0" xfId="47" applyFont="1" applyFill="1" applyBorder="1" applyProtection="1">
      <protection locked="0"/>
    </xf>
    <xf numFmtId="0" fontId="42" fillId="0" borderId="0" xfId="47" applyFont="1" applyFill="1" applyBorder="1" applyAlignment="1">
      <alignment horizontal="right"/>
    </xf>
    <xf numFmtId="0" fontId="24" fillId="0" borderId="0" xfId="47" applyFont="1" applyFill="1" applyBorder="1" applyProtection="1">
      <protection locked="0"/>
    </xf>
    <xf numFmtId="0" fontId="42" fillId="0" borderId="0" xfId="47" applyFont="1" applyFill="1" applyBorder="1" applyProtection="1">
      <protection locked="0"/>
    </xf>
    <xf numFmtId="0" fontId="1" fillId="0" borderId="0" xfId="47"/>
    <xf numFmtId="0" fontId="24" fillId="0" borderId="14" xfId="47" applyFont="1" applyFill="1" applyBorder="1"/>
    <xf numFmtId="0" fontId="44" fillId="0" borderId="0" xfId="49" applyFont="1" applyFill="1" applyBorder="1"/>
    <xf numFmtId="0" fontId="23" fillId="24" borderId="0" xfId="47" applyFont="1" applyFill="1" applyBorder="1"/>
    <xf numFmtId="0" fontId="24" fillId="24" borderId="0" xfId="47" applyFont="1" applyFill="1" applyBorder="1"/>
    <xf numFmtId="0" fontId="24" fillId="27" borderId="0" xfId="47" applyFont="1" applyFill="1"/>
    <xf numFmtId="0" fontId="23" fillId="24" borderId="0" xfId="47" applyFont="1" applyFill="1"/>
    <xf numFmtId="0" fontId="45" fillId="0" borderId="14" xfId="46" applyFont="1" applyFill="1" applyBorder="1" applyProtection="1">
      <protection locked="0"/>
    </xf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6" builtinId="8"/>
    <cellStyle name="Hyperlink 2" xfId="48" xr:uid="{45E27AB1-248D-4A93-B84D-46AF957E8C59}"/>
    <cellStyle name="Hyperlink 2 2" xfId="49" xr:uid="{D9E95416-139C-46A3-BC92-1DECA1FFDCDF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 2" xfId="47" xr:uid="{3556B32A-1F8D-4CB5-B2E4-12E9D7F7068B}"/>
    <cellStyle name="Normal_Copy of GAPValuationModelFullForecast2008" xfId="45" xr:uid="{00000000-0005-0000-0000-000026000000}"/>
    <cellStyle name="Note" xfId="38" builtinId="10" customBuiltin="1"/>
    <cellStyle name="Output" xfId="39" builtinId="21" customBuiltin="1"/>
    <cellStyle name="Percent" xfId="40" builtinId="5"/>
    <cellStyle name="Percent 2" xfId="41" xr:uid="{00000000-0005-0000-0000-00002A000000}"/>
    <cellStyle name="Title" xfId="42" builtinId="15" customBuiltin="1"/>
    <cellStyle name="Total" xfId="43" builtinId="25" customBuiltin="1"/>
    <cellStyle name="Warning Text" xfId="4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1E8496"/>
      <color rgb="FF132E57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CEC8ED-EF8F-4396-B7CA-734898E5BE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r\CElliott\mining\Open%20Pit\Fairyland\work_march01\Economics\Lev_anl385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ppendix%20A.%20Operating%20Budget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ilters"/>
      <sheetName val="Calc"/>
      <sheetName val="Input_Data"/>
      <sheetName val="Grade_Tonnes"/>
      <sheetName val="Graphs"/>
      <sheetName val="Module1"/>
      <sheetName val="Module2"/>
      <sheetName val="21Jan05-13Apr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">
          <cell r="K5">
            <v>1</v>
          </cell>
        </row>
        <row r="7">
          <cell r="K7">
            <v>0.23253563289931251</v>
          </cell>
        </row>
        <row r="8">
          <cell r="B8">
            <v>0.5</v>
          </cell>
          <cell r="C8">
            <v>0.69156301080363158</v>
          </cell>
          <cell r="E8">
            <v>0.74268335588123258</v>
          </cell>
          <cell r="G8">
            <v>0.55478524232601945</v>
          </cell>
          <cell r="I8">
            <v>-0.22260737883699033</v>
          </cell>
          <cell r="J8">
            <v>0.5</v>
          </cell>
          <cell r="K8">
            <v>-0.38373218355034378</v>
          </cell>
        </row>
        <row r="9">
          <cell r="B9">
            <v>0.6</v>
          </cell>
          <cell r="C9">
            <v>0.57430111680409934</v>
          </cell>
          <cell r="E9">
            <v>0.60945255368848328</v>
          </cell>
          <cell r="G9">
            <v>0.47752471537047358</v>
          </cell>
          <cell r="I9">
            <v>-0.11348517077771592</v>
          </cell>
          <cell r="J9">
            <v>0.6</v>
          </cell>
          <cell r="K9">
            <v>-0.26047862026041241</v>
          </cell>
        </row>
        <row r="10">
          <cell r="B10">
            <v>0.7</v>
          </cell>
          <cell r="C10">
            <v>0.47224285224138551</v>
          </cell>
          <cell r="E10">
            <v>0.49514633455996993</v>
          </cell>
          <cell r="G10">
            <v>0.40757916589632054</v>
          </cell>
          <cell r="I10">
            <v>-1.469458387257579E-2</v>
          </cell>
          <cell r="J10">
            <v>0.7</v>
          </cell>
          <cell r="K10">
            <v>-0.13722505697048129</v>
          </cell>
        </row>
        <row r="11">
          <cell r="B11">
            <v>0.8</v>
          </cell>
          <cell r="C11">
            <v>0.38261138527509175</v>
          </cell>
          <cell r="E11">
            <v>0.39599990685645164</v>
          </cell>
          <cell r="G11">
            <v>0.34395668446733252</v>
          </cell>
          <cell r="I11">
            <v>7.5165347573866143E-2</v>
          </cell>
          <cell r="J11">
            <v>0.8</v>
          </cell>
          <cell r="K11">
            <v>-1.3971493680549877E-2</v>
          </cell>
        </row>
        <row r="12">
          <cell r="B12">
            <v>0.9</v>
          </cell>
          <cell r="C12">
            <v>0.30326730157866993</v>
          </cell>
          <cell r="E12">
            <v>0.30918498357802143</v>
          </cell>
          <cell r="G12">
            <v>0.28583694312912827</v>
          </cell>
          <cell r="I12">
            <v>0.15725324881621544</v>
          </cell>
          <cell r="J12">
            <v>0.9</v>
          </cell>
          <cell r="K12">
            <v>0.10928206960938136</v>
          </cell>
        </row>
        <row r="13">
          <cell r="B13">
            <v>1</v>
          </cell>
          <cell r="C13">
            <v>0.23253563289931251</v>
          </cell>
          <cell r="E13">
            <v>0.23253563289931251</v>
          </cell>
          <cell r="G13">
            <v>0.23253563289931251</v>
          </cell>
          <cell r="I13">
            <v>0.23253563289931251</v>
          </cell>
          <cell r="J13">
            <v>1</v>
          </cell>
          <cell r="K13">
            <v>0.23253563289931251</v>
          </cell>
        </row>
        <row r="14">
          <cell r="B14">
            <v>1.1000000000000001</v>
          </cell>
          <cell r="C14">
            <v>0.16908631167794011</v>
          </cell>
          <cell r="E14">
            <v>0.16436510658544895</v>
          </cell>
          <cell r="G14">
            <v>0.18347739415982106</v>
          </cell>
          <cell r="I14">
            <v>0.30182513357580337</v>
          </cell>
          <cell r="J14">
            <v>1.1000000000000001</v>
          </cell>
          <cell r="K14">
            <v>0.35578919618924393</v>
          </cell>
        </row>
        <row r="15">
          <cell r="B15">
            <v>1.2</v>
          </cell>
          <cell r="C15">
            <v>0.11184974215658187</v>
          </cell>
          <cell r="E15">
            <v>0.10334026898074083</v>
          </cell>
          <cell r="G15">
            <v>0.1381749642478852</v>
          </cell>
          <cell r="I15">
            <v>0.36580995709746222</v>
          </cell>
          <cell r="J15">
            <v>1.2</v>
          </cell>
          <cell r="K15">
            <v>0.47904275947917502</v>
          </cell>
        </row>
        <row r="16">
          <cell r="B16">
            <v>1.3</v>
          </cell>
          <cell r="C16">
            <v>5.9956014949915475E-2</v>
          </cell>
          <cell r="E16">
            <v>4.8393546872797483E-2</v>
          </cell>
          <cell r="G16">
            <v>9.6212937743819518E-2</v>
          </cell>
          <cell r="I16">
            <v>0.42507681906696521</v>
          </cell>
          <cell r="J16">
            <v>1.3</v>
          </cell>
          <cell r="K16">
            <v>0.60229632276910638</v>
          </cell>
        </row>
        <row r="17">
          <cell r="B17">
            <v>1.4</v>
          </cell>
          <cell r="C17">
            <v>1.2690384904341417E-2</v>
          </cell>
          <cell r="E17">
            <v>-1.3400591531465011E-3</v>
          </cell>
          <cell r="G17">
            <v>5.7234991362869012E-2</v>
          </cell>
          <cell r="I17">
            <v>0.48012898790801661</v>
          </cell>
          <cell r="J17">
            <v>1.4</v>
          </cell>
          <cell r="K17">
            <v>0.72554988605903736</v>
          </cell>
        </row>
        <row r="18">
          <cell r="B18">
            <v>1.5</v>
          </cell>
          <cell r="C18">
            <v>-3.0539847542743345E-2</v>
          </cell>
          <cell r="E18">
            <v>-4.6568847022441372E-2</v>
          </cell>
          <cell r="G18">
            <v>2.0933740725908173E-2</v>
          </cell>
          <cell r="I18">
            <v>0.53140061108886238</v>
          </cell>
          <cell r="J18">
            <v>1.5</v>
          </cell>
          <cell r="K18">
            <v>0.84880344934896912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Operating Budget Template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C2C0-9AC7-479A-BEAC-24702D6D5326}">
  <dimension ref="B1:O46"/>
  <sheetViews>
    <sheetView showGridLines="0" tabSelected="1" zoomScaleNormal="100" workbookViewId="0"/>
  </sheetViews>
  <sheetFormatPr defaultColWidth="9.109375" defaultRowHeight="13.8"/>
  <cols>
    <col min="1" max="2" width="11" style="107" customWidth="1"/>
    <col min="3" max="3" width="33.109375" style="107" customWidth="1"/>
    <col min="4" max="22" width="11" style="107" customWidth="1"/>
    <col min="23" max="25" width="9.109375" style="107"/>
    <col min="26" max="26" width="9.109375" style="107" customWidth="1"/>
    <col min="27" max="16384" width="9.109375" style="107"/>
  </cols>
  <sheetData>
    <row r="1" spans="2:15" ht="19.5" customHeight="1"/>
    <row r="2" spans="2:15" ht="19.5" customHeight="1"/>
    <row r="3" spans="2:15" ht="19.5" customHeight="1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</row>
    <row r="4" spans="2:15" ht="19.5" customHeight="1"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</row>
    <row r="5" spans="2:15" ht="19.5" customHeight="1"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</row>
    <row r="6" spans="2:15" ht="19.5" customHeight="1"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</row>
    <row r="7" spans="2:15" ht="19.5" customHeight="1"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</row>
    <row r="8" spans="2:15" ht="19.5" customHeight="1"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</row>
    <row r="9" spans="2:15" ht="19.5" customHeight="1">
      <c r="B9" s="108"/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</row>
    <row r="10" spans="2:15" ht="19.5" customHeight="1">
      <c r="B10" s="108"/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</row>
    <row r="11" spans="2:15" ht="19.5" customHeight="1"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</row>
    <row r="12" spans="2:15" ht="28.2">
      <c r="B12" s="108"/>
      <c r="C12" s="109" t="s">
        <v>112</v>
      </c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10" t="s">
        <v>102</v>
      </c>
      <c r="O12" s="108"/>
    </row>
    <row r="13" spans="2:15" ht="19.5" customHeight="1">
      <c r="B13" s="108"/>
      <c r="C13" s="111"/>
      <c r="D13" s="108"/>
      <c r="E13" s="108"/>
      <c r="F13" s="108"/>
      <c r="G13" s="108"/>
      <c r="H13" s="108"/>
      <c r="I13" s="108"/>
      <c r="J13" s="108"/>
      <c r="K13" s="108"/>
      <c r="L13" s="108"/>
      <c r="M13" s="108"/>
      <c r="N13" s="108"/>
      <c r="O13" s="108"/>
    </row>
    <row r="14" spans="2:15" ht="19.5" customHeight="1">
      <c r="B14" s="108"/>
      <c r="C14" s="112" t="s">
        <v>103</v>
      </c>
      <c r="D14" s="108"/>
      <c r="E14" s="108"/>
      <c r="F14" s="108"/>
      <c r="G14" s="108"/>
      <c r="H14" s="108"/>
      <c r="I14" s="108"/>
      <c r="J14" s="108"/>
      <c r="K14" s="108"/>
      <c r="L14" s="108"/>
      <c r="M14" s="108"/>
      <c r="N14" s="108"/>
      <c r="O14" s="108"/>
    </row>
    <row r="15" spans="2:15" ht="19.5" customHeight="1">
      <c r="B15" s="108"/>
      <c r="C15" s="120" t="str">
        <f ca="1">RIGHT(CELL("filename",'Cash Flow Forecast Template'!A1),LEN(CELL("filename",'Cash Flow Forecast Template'!A1))-FIND("]",CELL("filename",'Cash Flow Forecast Template'!A1)))</f>
        <v>Cash Flow Forecast Template</v>
      </c>
      <c r="D15" s="108"/>
      <c r="E15" s="108"/>
      <c r="F15" s="108"/>
      <c r="G15" s="108"/>
      <c r="H15" s="108"/>
      <c r="I15" s="108"/>
      <c r="J15" s="108"/>
      <c r="K15" s="108"/>
      <c r="L15" s="108"/>
      <c r="M15" s="108"/>
      <c r="N15" s="108"/>
      <c r="O15" s="108"/>
    </row>
    <row r="16" spans="2:15" ht="19.5" customHeight="1">
      <c r="B16" s="108"/>
      <c r="C16" s="113"/>
      <c r="D16" s="108"/>
      <c r="E16" s="108"/>
      <c r="F16" s="108"/>
      <c r="G16" s="108"/>
      <c r="H16" s="108"/>
      <c r="I16" s="108"/>
      <c r="J16" s="108"/>
      <c r="K16" s="108"/>
      <c r="L16" s="108"/>
      <c r="M16" s="108"/>
      <c r="N16" s="108"/>
      <c r="O16" s="108"/>
    </row>
    <row r="17" spans="2:15" ht="19.5" customHeight="1">
      <c r="B17" s="108"/>
      <c r="C17" s="113"/>
      <c r="D17" s="108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</row>
    <row r="18" spans="2:15" ht="19.5" customHeight="1"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</row>
    <row r="19" spans="2:15" ht="19.5" customHeight="1">
      <c r="B19" s="108"/>
      <c r="C19" s="108" t="s">
        <v>104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</row>
    <row r="20" spans="2:15" ht="19.5" customHeight="1">
      <c r="B20" s="108"/>
      <c r="C20" s="114" t="s">
        <v>105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08"/>
    </row>
    <row r="21" spans="2:15" ht="19.5" customHeight="1">
      <c r="B21" s="108"/>
      <c r="C21" s="108" t="s">
        <v>106</v>
      </c>
      <c r="D21" s="108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</row>
    <row r="22" spans="2:15" ht="19.5" customHeight="1">
      <c r="B22" s="108"/>
      <c r="C22" s="115" t="s">
        <v>107</v>
      </c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</row>
    <row r="23" spans="2:15" ht="19.5" customHeight="1">
      <c r="B23" s="108"/>
      <c r="C23" s="115"/>
      <c r="D23" s="108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</row>
    <row r="24" spans="2:15" ht="19.5" customHeight="1">
      <c r="B24" s="108"/>
      <c r="C24" s="116" t="s">
        <v>108</v>
      </c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08"/>
    </row>
    <row r="25" spans="2:15" ht="19.5" customHeight="1">
      <c r="B25" s="118"/>
      <c r="C25" s="119" t="s">
        <v>109</v>
      </c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8"/>
    </row>
    <row r="26" spans="2:15" ht="19.5" customHeight="1">
      <c r="B26" s="118"/>
      <c r="C26" s="119" t="s">
        <v>110</v>
      </c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8"/>
    </row>
    <row r="27" spans="2:15" ht="19.5" customHeight="1">
      <c r="B27" s="118"/>
      <c r="C27" s="119" t="s">
        <v>111</v>
      </c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8"/>
    </row>
    <row r="28" spans="2:15" ht="19.5" customHeight="1">
      <c r="B28" s="118"/>
      <c r="C28" s="119"/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8"/>
    </row>
    <row r="29" spans="2:15" ht="19.5" customHeight="1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</row>
    <row r="30" spans="2:15" ht="19.5" customHeight="1"/>
    <row r="31" spans="2:15" ht="19.5" customHeight="1"/>
    <row r="32" spans="2:15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</sheetData>
  <hyperlinks>
    <hyperlink ref="C15" location="'Cash Flow Forecast Template'!A1" display="'Cash Flow Forecast Template'!A1" xr:uid="{0D0ABC3D-6CF8-4BC7-B1BA-6295B6C0C0BF}"/>
    <hyperlink ref="C22" r:id="rId1" xr:uid="{0BBC66D4-07EB-4E43-BAF9-BE304264A322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43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5" sqref="B5"/>
    </sheetView>
  </sheetViews>
  <sheetFormatPr defaultColWidth="9.109375" defaultRowHeight="14.4" outlineLevelRow="1"/>
  <cols>
    <col min="1" max="1" width="22.88671875" style="9" customWidth="1"/>
    <col min="2" max="2" width="3.6640625" style="9" customWidth="1"/>
    <col min="3" max="19" width="9.6640625" style="9" customWidth="1"/>
    <col min="20" max="20" width="9.109375" style="10"/>
    <col min="21" max="16384" width="9.109375" style="9"/>
  </cols>
  <sheetData>
    <row r="1" spans="1:19">
      <c r="A1" s="100" t="s">
        <v>100</v>
      </c>
      <c r="B1" s="100"/>
      <c r="C1" s="100"/>
      <c r="D1" s="102"/>
      <c r="E1" s="102"/>
      <c r="F1" s="102"/>
      <c r="G1" s="102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</row>
    <row r="2" spans="1:19" s="3" customFormat="1" ht="16.5" customHeight="1">
      <c r="A2" s="101" t="s">
        <v>101</v>
      </c>
      <c r="B2" s="73"/>
      <c r="C2" s="1"/>
      <c r="D2" s="103" t="s">
        <v>85</v>
      </c>
      <c r="E2" s="104"/>
      <c r="F2" s="104"/>
      <c r="G2" s="105"/>
      <c r="H2" s="75" t="s">
        <v>86</v>
      </c>
      <c r="I2" s="1"/>
      <c r="J2" s="1"/>
      <c r="K2" s="1"/>
      <c r="L2" s="1"/>
      <c r="M2" s="2"/>
      <c r="N2" s="2"/>
      <c r="O2" s="2"/>
      <c r="P2" s="2"/>
      <c r="Q2" s="2"/>
      <c r="R2" s="2"/>
      <c r="S2" s="2"/>
    </row>
    <row r="3" spans="1:19" s="3" customFormat="1" ht="16.5" customHeight="1">
      <c r="A3" s="92" t="s">
        <v>96</v>
      </c>
      <c r="B3" s="92"/>
      <c r="C3" s="4"/>
      <c r="D3" s="106">
        <v>42277</v>
      </c>
      <c r="E3" s="106">
        <v>42308</v>
      </c>
      <c r="F3" s="106">
        <v>42338</v>
      </c>
      <c r="G3" s="106">
        <v>42369</v>
      </c>
      <c r="H3" s="36">
        <v>42400</v>
      </c>
      <c r="I3" s="36">
        <f>EOMONTH(H3,1)</f>
        <v>42429</v>
      </c>
      <c r="J3" s="36">
        <f t="shared" ref="J3:M3" si="0">EOMONTH(I3,1)</f>
        <v>42460</v>
      </c>
      <c r="K3" s="36">
        <f t="shared" si="0"/>
        <v>42490</v>
      </c>
      <c r="L3" s="36">
        <f t="shared" si="0"/>
        <v>42521</v>
      </c>
      <c r="M3" s="36">
        <f t="shared" si="0"/>
        <v>42551</v>
      </c>
      <c r="N3" s="36">
        <f t="shared" ref="N3" si="1">EOMONTH(M3,1)</f>
        <v>42582</v>
      </c>
      <c r="O3" s="36">
        <f t="shared" ref="O3" si="2">EOMONTH(N3,1)</f>
        <v>42613</v>
      </c>
      <c r="P3" s="36">
        <f t="shared" ref="P3" si="3">EOMONTH(O3,1)</f>
        <v>42643</v>
      </c>
      <c r="Q3" s="36">
        <f t="shared" ref="Q3" si="4">EOMONTH(P3,1)</f>
        <v>42674</v>
      </c>
      <c r="R3" s="36">
        <f t="shared" ref="R3" si="5">EOMONTH(Q3,1)</f>
        <v>42704</v>
      </c>
      <c r="S3" s="36">
        <f t="shared" ref="S3" si="6">EOMONTH(R3,1)</f>
        <v>42735</v>
      </c>
    </row>
    <row r="4" spans="1:19" s="8" customFormat="1" ht="13.8">
      <c r="A4" s="5" t="s">
        <v>57</v>
      </c>
      <c r="B4" s="5"/>
      <c r="C4" s="5"/>
      <c r="D4" s="7" t="str">
        <f t="shared" ref="D4:O4" si="7">IFERROR(IF(ABS(D85)&gt;1,"ERROR","OK"),"OK")</f>
        <v>OK</v>
      </c>
      <c r="E4" s="7" t="str">
        <f t="shared" si="7"/>
        <v>OK</v>
      </c>
      <c r="F4" s="7" t="str">
        <f t="shared" si="7"/>
        <v>OK</v>
      </c>
      <c r="G4" s="7" t="str">
        <f t="shared" si="7"/>
        <v>OK</v>
      </c>
      <c r="H4" s="7" t="str">
        <f t="shared" si="7"/>
        <v>OK</v>
      </c>
      <c r="I4" s="7" t="str">
        <f t="shared" si="7"/>
        <v>OK</v>
      </c>
      <c r="J4" s="7" t="str">
        <f t="shared" si="7"/>
        <v>OK</v>
      </c>
      <c r="K4" s="7" t="str">
        <f t="shared" si="7"/>
        <v>OK</v>
      </c>
      <c r="L4" s="7" t="str">
        <f t="shared" si="7"/>
        <v>OK</v>
      </c>
      <c r="M4" s="7" t="str">
        <f t="shared" si="7"/>
        <v>OK</v>
      </c>
      <c r="N4" s="7" t="str">
        <f t="shared" si="7"/>
        <v>OK</v>
      </c>
      <c r="O4" s="7" t="str">
        <f t="shared" si="7"/>
        <v>OK</v>
      </c>
      <c r="P4" s="7" t="str">
        <f t="shared" ref="P4:S4" si="8">IFERROR(IF(ABS(P85)&gt;1,"ERROR","OK"),"OK")</f>
        <v>OK</v>
      </c>
      <c r="Q4" s="7" t="str">
        <f t="shared" si="8"/>
        <v>OK</v>
      </c>
      <c r="R4" s="7" t="str">
        <f t="shared" si="8"/>
        <v>OK</v>
      </c>
      <c r="S4" s="7" t="str">
        <f t="shared" si="8"/>
        <v>OK</v>
      </c>
    </row>
    <row r="5" spans="1:19" s="8" customFormat="1" ht="13.8">
      <c r="A5" s="5"/>
      <c r="B5" s="5"/>
      <c r="C5" s="5"/>
      <c r="D5" s="5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s="38" customFormat="1" ht="18.899999999999999" customHeight="1">
      <c r="A6" s="37" t="s">
        <v>58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</row>
    <row r="7" spans="1:19" hidden="1" outlineLevel="1">
      <c r="A7" s="11" t="s">
        <v>34</v>
      </c>
      <c r="B7" s="11"/>
      <c r="C7" s="11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1:19" hidden="1" outlineLevel="1">
      <c r="A8" s="9" t="s">
        <v>41</v>
      </c>
      <c r="D8" s="21">
        <v>20</v>
      </c>
      <c r="E8" s="21">
        <v>20</v>
      </c>
      <c r="F8" s="21">
        <v>20</v>
      </c>
      <c r="G8" s="21">
        <v>20</v>
      </c>
      <c r="H8" s="22">
        <f>G8+H9</f>
        <v>20</v>
      </c>
      <c r="I8" s="22">
        <f t="shared" ref="I8:S8" si="9">H8+I9</f>
        <v>21</v>
      </c>
      <c r="J8" s="22">
        <f t="shared" si="9"/>
        <v>21</v>
      </c>
      <c r="K8" s="22">
        <f t="shared" si="9"/>
        <v>21</v>
      </c>
      <c r="L8" s="22">
        <f t="shared" si="9"/>
        <v>22</v>
      </c>
      <c r="M8" s="22">
        <f t="shared" si="9"/>
        <v>22</v>
      </c>
      <c r="N8" s="22">
        <f t="shared" si="9"/>
        <v>22</v>
      </c>
      <c r="O8" s="22">
        <f t="shared" si="9"/>
        <v>22</v>
      </c>
      <c r="P8" s="22">
        <f t="shared" si="9"/>
        <v>23</v>
      </c>
      <c r="Q8" s="22">
        <f t="shared" si="9"/>
        <v>23</v>
      </c>
      <c r="R8" s="22">
        <f t="shared" si="9"/>
        <v>23</v>
      </c>
      <c r="S8" s="22">
        <f t="shared" si="9"/>
        <v>23</v>
      </c>
    </row>
    <row r="9" spans="1:19" hidden="1" outlineLevel="1">
      <c r="A9" s="23" t="s">
        <v>42</v>
      </c>
      <c r="B9" s="23"/>
      <c r="C9" s="23"/>
      <c r="D9" s="24"/>
      <c r="E9" s="24">
        <f>E8-D8</f>
        <v>0</v>
      </c>
      <c r="F9" s="24">
        <f>F8-E8</f>
        <v>0</v>
      </c>
      <c r="G9" s="24">
        <f>G8-F8</f>
        <v>0</v>
      </c>
      <c r="H9" s="21">
        <v>0</v>
      </c>
      <c r="I9" s="21">
        <v>1</v>
      </c>
      <c r="J9" s="21">
        <v>0</v>
      </c>
      <c r="K9" s="21"/>
      <c r="L9" s="21">
        <v>1</v>
      </c>
      <c r="M9" s="21">
        <v>0</v>
      </c>
      <c r="N9" s="21">
        <v>0</v>
      </c>
      <c r="O9" s="21">
        <v>0</v>
      </c>
      <c r="P9" s="21">
        <v>1</v>
      </c>
      <c r="Q9" s="21">
        <v>0</v>
      </c>
      <c r="R9" s="21">
        <v>0</v>
      </c>
      <c r="S9" s="21">
        <v>0</v>
      </c>
    </row>
    <row r="10" spans="1:19" hidden="1" outlineLevel="1">
      <c r="A10" s="25" t="s">
        <v>43</v>
      </c>
      <c r="B10" s="25"/>
      <c r="C10" s="25"/>
      <c r="D10" s="12">
        <v>46000</v>
      </c>
      <c r="E10" s="12">
        <v>46000</v>
      </c>
      <c r="F10" s="12">
        <v>46000</v>
      </c>
      <c r="G10" s="12">
        <v>46000</v>
      </c>
      <c r="H10" s="12">
        <v>46000</v>
      </c>
      <c r="I10" s="12">
        <v>46000</v>
      </c>
      <c r="J10" s="12">
        <v>46000</v>
      </c>
      <c r="K10" s="12">
        <v>46000</v>
      </c>
      <c r="L10" s="12">
        <v>46000</v>
      </c>
      <c r="M10" s="12">
        <v>46000</v>
      </c>
      <c r="N10" s="12">
        <v>46000</v>
      </c>
      <c r="O10" s="12">
        <v>46000</v>
      </c>
      <c r="P10" s="12">
        <v>46000</v>
      </c>
      <c r="Q10" s="12">
        <v>46000</v>
      </c>
      <c r="R10" s="12">
        <v>46000</v>
      </c>
      <c r="S10" s="12">
        <v>46000</v>
      </c>
    </row>
    <row r="11" spans="1:19" hidden="1" outlineLevel="1">
      <c r="A11" s="25" t="s">
        <v>32</v>
      </c>
      <c r="B11" s="25"/>
      <c r="C11" s="25"/>
      <c r="D11" s="26">
        <f t="shared" ref="D11:F11" si="10">D45/(D10*D8)*1000*12</f>
        <v>532.83521739130424</v>
      </c>
      <c r="E11" s="26">
        <f t="shared" si="10"/>
        <v>535.43478260869563</v>
      </c>
      <c r="F11" s="26">
        <f t="shared" si="10"/>
        <v>569.08956521739128</v>
      </c>
      <c r="G11" s="26">
        <f>G45/(G10*G8)*1000*12</f>
        <v>576.60652173913047</v>
      </c>
      <c r="H11" s="27">
        <v>535</v>
      </c>
      <c r="I11" s="27">
        <v>535</v>
      </c>
      <c r="J11" s="27">
        <v>535</v>
      </c>
      <c r="K11" s="27">
        <v>535</v>
      </c>
      <c r="L11" s="27">
        <v>535</v>
      </c>
      <c r="M11" s="27">
        <v>535</v>
      </c>
      <c r="N11" s="27">
        <v>535</v>
      </c>
      <c r="O11" s="27">
        <v>535</v>
      </c>
      <c r="P11" s="27">
        <v>535</v>
      </c>
      <c r="Q11" s="27">
        <v>535</v>
      </c>
      <c r="R11" s="27">
        <v>535</v>
      </c>
      <c r="S11" s="27">
        <v>535</v>
      </c>
    </row>
    <row r="12" spans="1:19" hidden="1" outlineLevel="1">
      <c r="A12" s="25" t="s">
        <v>44</v>
      </c>
      <c r="B12" s="25"/>
      <c r="C12" s="25"/>
      <c r="D12" s="26"/>
      <c r="E12" s="26"/>
      <c r="F12" s="26"/>
      <c r="G12" s="26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</row>
    <row r="13" spans="1:19" hidden="1" outlineLevel="1"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</row>
    <row r="14" spans="1:19" hidden="1" outlineLevel="1">
      <c r="A14" s="28" t="s">
        <v>35</v>
      </c>
      <c r="B14" s="28"/>
      <c r="C14" s="28"/>
      <c r="D14" s="28"/>
      <c r="E14" s="28"/>
      <c r="F14" s="29"/>
      <c r="G14" s="26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</row>
    <row r="15" spans="1:19" hidden="1" outlineLevel="1">
      <c r="A15" s="9" t="s">
        <v>45</v>
      </c>
      <c r="D15" s="30">
        <f t="shared" ref="D15:F15" si="11">D47/D45</f>
        <v>0.28624968482792212</v>
      </c>
      <c r="E15" s="30">
        <f t="shared" si="11"/>
        <v>0.28276492082825821</v>
      </c>
      <c r="F15" s="30">
        <f t="shared" si="11"/>
        <v>0.27031047302098082</v>
      </c>
      <c r="G15" s="30">
        <f>G47/G45</f>
        <v>0.26511938289618042</v>
      </c>
      <c r="H15" s="31">
        <v>0.26500000000000001</v>
      </c>
      <c r="I15" s="31">
        <v>0.26500000000000001</v>
      </c>
      <c r="J15" s="31">
        <v>0.26500000000000001</v>
      </c>
      <c r="K15" s="31">
        <v>0.26500000000000001</v>
      </c>
      <c r="L15" s="31">
        <v>0.26500000000000001</v>
      </c>
      <c r="M15" s="31">
        <v>0.26500000000000001</v>
      </c>
      <c r="N15" s="31">
        <v>0.26500000000000001</v>
      </c>
      <c r="O15" s="31">
        <v>0.26500000000000001</v>
      </c>
      <c r="P15" s="31">
        <v>0.26500000000000001</v>
      </c>
      <c r="Q15" s="31">
        <v>0.26500000000000001</v>
      </c>
      <c r="R15" s="31">
        <v>0.26500000000000001</v>
      </c>
      <c r="S15" s="31">
        <v>0.26500000000000001</v>
      </c>
    </row>
    <row r="16" spans="1:19" hidden="1" outlineLevel="1">
      <c r="A16" s="9" t="s">
        <v>33</v>
      </c>
      <c r="D16" s="32">
        <f t="shared" ref="D16:F16" si="12">-D48</f>
        <v>9577</v>
      </c>
      <c r="E16" s="32">
        <f t="shared" si="12"/>
        <v>9687</v>
      </c>
      <c r="F16" s="32">
        <f t="shared" si="12"/>
        <v>9510.3000000000011</v>
      </c>
      <c r="G16" s="32">
        <f>-G48</f>
        <v>9481.6</v>
      </c>
      <c r="H16" s="33">
        <v>9500</v>
      </c>
      <c r="I16" s="33">
        <v>9500</v>
      </c>
      <c r="J16" s="33">
        <v>9500</v>
      </c>
      <c r="K16" s="33">
        <v>9500</v>
      </c>
      <c r="L16" s="33">
        <v>9500</v>
      </c>
      <c r="M16" s="33">
        <v>9500</v>
      </c>
      <c r="N16" s="33">
        <v>9500</v>
      </c>
      <c r="O16" s="33">
        <v>9500</v>
      </c>
      <c r="P16" s="33">
        <v>9500</v>
      </c>
      <c r="Q16" s="33">
        <v>9500</v>
      </c>
      <c r="R16" s="33">
        <v>9500</v>
      </c>
      <c r="S16" s="33">
        <v>9500</v>
      </c>
    </row>
    <row r="17" spans="1:20" hidden="1" outlineLevel="1">
      <c r="A17" s="9" t="s">
        <v>46</v>
      </c>
      <c r="D17" s="30">
        <f>D16/D45</f>
        <v>0.23443906713960841</v>
      </c>
      <c r="E17" s="30">
        <f t="shared" ref="E17:S17" si="13">E16/E45</f>
        <v>0.23598051157125458</v>
      </c>
      <c r="F17" s="30">
        <f t="shared" si="13"/>
        <v>0.21797516399191388</v>
      </c>
      <c r="G17" s="30">
        <f t="shared" si="13"/>
        <v>0.21448429529594065</v>
      </c>
      <c r="H17" s="95">
        <f t="shared" si="13"/>
        <v>0.23161316537992688</v>
      </c>
      <c r="I17" s="95">
        <f t="shared" si="13"/>
        <v>0.22058396702850178</v>
      </c>
      <c r="J17" s="95">
        <f t="shared" si="13"/>
        <v>0.22058396702850178</v>
      </c>
      <c r="K17" s="95">
        <f t="shared" si="13"/>
        <v>0.22058396702850178</v>
      </c>
      <c r="L17" s="95">
        <f t="shared" si="13"/>
        <v>0.21055742307266076</v>
      </c>
      <c r="M17" s="95">
        <f t="shared" si="13"/>
        <v>0.21055742307266076</v>
      </c>
      <c r="N17" s="95">
        <f t="shared" si="13"/>
        <v>0.21055742307266076</v>
      </c>
      <c r="O17" s="95">
        <f t="shared" si="13"/>
        <v>0.21055742307266076</v>
      </c>
      <c r="P17" s="95">
        <f t="shared" si="13"/>
        <v>0.20140275250428424</v>
      </c>
      <c r="Q17" s="95">
        <f t="shared" si="13"/>
        <v>0.20140275250428424</v>
      </c>
      <c r="R17" s="95">
        <f t="shared" si="13"/>
        <v>0.20140275250428424</v>
      </c>
      <c r="S17" s="95">
        <f t="shared" si="13"/>
        <v>0.20140275250428424</v>
      </c>
    </row>
    <row r="18" spans="1:20" hidden="1" outlineLevel="1">
      <c r="F18" s="34"/>
      <c r="G18" s="3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</row>
    <row r="19" spans="1:20" hidden="1" outlineLevel="1">
      <c r="A19" s="11" t="s">
        <v>36</v>
      </c>
      <c r="B19" s="11"/>
      <c r="C19" s="11"/>
      <c r="F19" s="35"/>
      <c r="G19" s="35"/>
      <c r="H19" s="97"/>
      <c r="I19" s="97"/>
      <c r="J19" s="97"/>
      <c r="K19" s="97"/>
      <c r="L19" s="97"/>
      <c r="M19" s="97"/>
      <c r="N19" s="97"/>
      <c r="O19" s="97"/>
      <c r="P19" s="97"/>
      <c r="Q19" s="97"/>
      <c r="R19" s="97"/>
      <c r="S19" s="97"/>
    </row>
    <row r="20" spans="1:20" hidden="1" outlineLevel="1">
      <c r="A20" s="9" t="s">
        <v>47</v>
      </c>
      <c r="F20" s="30"/>
      <c r="G20" s="30"/>
      <c r="H20" s="31">
        <v>0.25</v>
      </c>
      <c r="I20" s="31">
        <v>0.25</v>
      </c>
      <c r="J20" s="31">
        <v>0.25</v>
      </c>
      <c r="K20" s="31">
        <v>0.25</v>
      </c>
      <c r="L20" s="31">
        <v>0.25</v>
      </c>
      <c r="M20" s="31">
        <v>0.25</v>
      </c>
      <c r="N20" s="31">
        <v>0.25</v>
      </c>
      <c r="O20" s="31">
        <v>0.25</v>
      </c>
      <c r="P20" s="31">
        <v>0.25</v>
      </c>
      <c r="Q20" s="31">
        <v>0.25</v>
      </c>
      <c r="R20" s="31">
        <v>0.25</v>
      </c>
      <c r="S20" s="31">
        <v>0.25</v>
      </c>
    </row>
    <row r="21" spans="1:20" hidden="1" outlineLevel="1"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</row>
    <row r="22" spans="1:20" ht="13.8" hidden="1" outlineLevel="1">
      <c r="A22" s="11" t="s">
        <v>39</v>
      </c>
      <c r="B22" s="11"/>
      <c r="C22" s="11"/>
      <c r="F22" s="35"/>
      <c r="G22" s="35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"/>
    </row>
    <row r="23" spans="1:20" ht="13.8" hidden="1" outlineLevel="1">
      <c r="A23" s="9" t="s">
        <v>93</v>
      </c>
      <c r="D23" s="39">
        <f t="shared" ref="D23:F23" si="14">D65/(D45*12)*365</f>
        <v>4.6676311544233018</v>
      </c>
      <c r="E23" s="39">
        <f t="shared" si="14"/>
        <v>4.9561753958587085</v>
      </c>
      <c r="F23" s="39">
        <f t="shared" si="14"/>
        <v>5.4461130134631519</v>
      </c>
      <c r="G23" s="39">
        <f>G65/(G45*12)*365</f>
        <v>7.5053442367072716</v>
      </c>
      <c r="H23" s="12">
        <v>7</v>
      </c>
      <c r="I23" s="12">
        <v>7</v>
      </c>
      <c r="J23" s="12">
        <v>7</v>
      </c>
      <c r="K23" s="12">
        <v>7</v>
      </c>
      <c r="L23" s="12">
        <v>7</v>
      </c>
      <c r="M23" s="12">
        <v>7</v>
      </c>
      <c r="N23" s="12">
        <v>7</v>
      </c>
      <c r="O23" s="12">
        <v>7</v>
      </c>
      <c r="P23" s="12">
        <v>7</v>
      </c>
      <c r="Q23" s="12">
        <v>7</v>
      </c>
      <c r="R23" s="12">
        <v>7</v>
      </c>
      <c r="S23" s="12">
        <v>7</v>
      </c>
      <c r="T23" s="9"/>
    </row>
    <row r="24" spans="1:20" ht="13.8" hidden="1" outlineLevel="1">
      <c r="A24" s="9" t="s">
        <v>94</v>
      </c>
      <c r="D24" s="39">
        <f t="shared" ref="D24:F24" si="15">D66/(-D46*12)*365</f>
        <v>31.407285336040498</v>
      </c>
      <c r="E24" s="39">
        <f t="shared" si="15"/>
        <v>32.522408083552691</v>
      </c>
      <c r="F24" s="39">
        <f t="shared" si="15"/>
        <v>28.318125422078435</v>
      </c>
      <c r="G24" s="39">
        <f>G66/(-G46*12)*365</f>
        <v>28.785187693349549</v>
      </c>
      <c r="H24" s="12">
        <v>29</v>
      </c>
      <c r="I24" s="12">
        <v>29</v>
      </c>
      <c r="J24" s="12">
        <v>29</v>
      </c>
      <c r="K24" s="12">
        <v>29</v>
      </c>
      <c r="L24" s="12">
        <v>29</v>
      </c>
      <c r="M24" s="12">
        <v>29</v>
      </c>
      <c r="N24" s="12">
        <v>29</v>
      </c>
      <c r="O24" s="12">
        <v>29</v>
      </c>
      <c r="P24" s="12">
        <v>29</v>
      </c>
      <c r="Q24" s="12">
        <v>29</v>
      </c>
      <c r="R24" s="12">
        <v>29</v>
      </c>
      <c r="S24" s="12">
        <v>29</v>
      </c>
      <c r="T24" s="9"/>
    </row>
    <row r="25" spans="1:20" ht="13.8" hidden="1" outlineLevel="1">
      <c r="A25" s="9" t="s">
        <v>95</v>
      </c>
      <c r="D25" s="39">
        <f t="shared" ref="D25:F25" si="16">D75/(-D46*12)*365</f>
        <v>30.781367895408341</v>
      </c>
      <c r="E25" s="39">
        <f t="shared" si="16"/>
        <v>31.406674025643206</v>
      </c>
      <c r="F25" s="39">
        <f t="shared" si="16"/>
        <v>27.470683544568868</v>
      </c>
      <c r="G25" s="39">
        <f>G75/(-G46*12)*365</f>
        <v>29.258948588901031</v>
      </c>
      <c r="H25" s="12">
        <v>28</v>
      </c>
      <c r="I25" s="12">
        <v>28</v>
      </c>
      <c r="J25" s="12">
        <v>28</v>
      </c>
      <c r="K25" s="12">
        <v>28</v>
      </c>
      <c r="L25" s="12">
        <v>28</v>
      </c>
      <c r="M25" s="12">
        <v>28</v>
      </c>
      <c r="N25" s="12">
        <v>28</v>
      </c>
      <c r="O25" s="12">
        <v>28</v>
      </c>
      <c r="P25" s="12">
        <v>28</v>
      </c>
      <c r="Q25" s="12">
        <v>28</v>
      </c>
      <c r="R25" s="12">
        <v>28</v>
      </c>
      <c r="S25" s="12">
        <v>28</v>
      </c>
      <c r="T25" s="9"/>
    </row>
    <row r="26" spans="1:20" ht="13.8" hidden="1" outlineLevel="1"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"/>
    </row>
    <row r="27" spans="1:20" s="10" customFormat="1" hidden="1" outlineLevel="1">
      <c r="A27" s="11" t="s">
        <v>38</v>
      </c>
      <c r="B27" s="11"/>
      <c r="C27" s="11"/>
      <c r="D27" s="9"/>
      <c r="E27" s="9"/>
      <c r="F27" s="30"/>
      <c r="G27" s="30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</row>
    <row r="28" spans="1:20" s="10" customFormat="1" hidden="1" outlineLevel="1">
      <c r="A28" s="9" t="s">
        <v>49</v>
      </c>
      <c r="B28" s="9"/>
      <c r="C28" s="9"/>
      <c r="D28" s="31">
        <v>0.1</v>
      </c>
      <c r="E28" s="40">
        <v>0.1</v>
      </c>
      <c r="F28" s="40">
        <v>0.1</v>
      </c>
      <c r="G28" s="40">
        <v>0.1</v>
      </c>
      <c r="H28" s="98">
        <v>0.1</v>
      </c>
      <c r="I28" s="98">
        <v>0.1</v>
      </c>
      <c r="J28" s="98">
        <v>0.1</v>
      </c>
      <c r="K28" s="98">
        <v>0.1</v>
      </c>
      <c r="L28" s="98">
        <v>0.1</v>
      </c>
      <c r="M28" s="98">
        <v>0.1</v>
      </c>
      <c r="N28" s="98">
        <v>0.1</v>
      </c>
      <c r="O28" s="98">
        <v>0.1</v>
      </c>
      <c r="P28" s="98">
        <v>0.1</v>
      </c>
      <c r="Q28" s="98">
        <v>0.1</v>
      </c>
      <c r="R28" s="98">
        <v>0.1</v>
      </c>
      <c r="S28" s="98">
        <v>0.1</v>
      </c>
    </row>
    <row r="29" spans="1:20" s="10" customFormat="1" hidden="1" outlineLevel="1">
      <c r="A29" s="9" t="s">
        <v>54</v>
      </c>
      <c r="B29" s="9"/>
      <c r="C29" s="9"/>
      <c r="D29" s="41">
        <v>100</v>
      </c>
      <c r="E29" s="41">
        <v>100</v>
      </c>
      <c r="F29" s="41">
        <v>100</v>
      </c>
      <c r="G29" s="41">
        <v>100</v>
      </c>
      <c r="H29" s="41">
        <v>100</v>
      </c>
      <c r="I29" s="41">
        <v>100</v>
      </c>
      <c r="J29" s="41">
        <v>100</v>
      </c>
      <c r="K29" s="41">
        <v>100</v>
      </c>
      <c r="L29" s="41">
        <v>100</v>
      </c>
      <c r="M29" s="41">
        <v>100</v>
      </c>
      <c r="N29" s="41">
        <v>100</v>
      </c>
      <c r="O29" s="41">
        <v>100</v>
      </c>
      <c r="P29" s="41">
        <v>100</v>
      </c>
      <c r="Q29" s="41">
        <v>100</v>
      </c>
      <c r="R29" s="41">
        <v>100</v>
      </c>
      <c r="S29" s="41">
        <v>100</v>
      </c>
    </row>
    <row r="30" spans="1:20" hidden="1" outlineLevel="1"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</row>
    <row r="31" spans="1:20" hidden="1" outlineLevel="1">
      <c r="A31" s="11" t="s">
        <v>63</v>
      </c>
      <c r="B31" s="11"/>
      <c r="C31" s="11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</row>
    <row r="32" spans="1:20" hidden="1" outlineLevel="1">
      <c r="A32" s="9" t="s">
        <v>64</v>
      </c>
      <c r="E32" s="63">
        <f>E80-D80</f>
        <v>0</v>
      </c>
      <c r="F32" s="63">
        <f t="shared" ref="F32:G32" si="17">F80-E80</f>
        <v>0</v>
      </c>
      <c r="G32" s="63">
        <f t="shared" si="17"/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1:19" hidden="1" outlineLevel="1">
      <c r="A33" s="9" t="s">
        <v>67</v>
      </c>
      <c r="E33" s="77">
        <v>0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1:19" hidden="1" outlineLevel="1"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</row>
    <row r="35" spans="1:19" hidden="1" outlineLevel="1">
      <c r="A35" s="9" t="s">
        <v>71</v>
      </c>
      <c r="D35" s="41">
        <v>30000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</row>
    <row r="36" spans="1:19" hidden="1" outlineLevel="1">
      <c r="A36" s="9" t="s">
        <v>66</v>
      </c>
      <c r="D36" s="41">
        <v>500</v>
      </c>
      <c r="E36" s="41">
        <v>500</v>
      </c>
      <c r="F36" s="41">
        <v>500</v>
      </c>
      <c r="G36" s="41">
        <v>500</v>
      </c>
      <c r="H36" s="41">
        <v>500</v>
      </c>
      <c r="I36" s="41">
        <v>500</v>
      </c>
      <c r="J36" s="41">
        <v>500</v>
      </c>
      <c r="K36" s="41">
        <v>500</v>
      </c>
      <c r="L36" s="41">
        <v>500</v>
      </c>
      <c r="M36" s="41">
        <v>500</v>
      </c>
      <c r="N36" s="41">
        <v>500</v>
      </c>
      <c r="O36" s="41">
        <v>500</v>
      </c>
      <c r="P36" s="41">
        <v>500</v>
      </c>
      <c r="Q36" s="41">
        <v>500</v>
      </c>
      <c r="R36" s="41">
        <v>500</v>
      </c>
      <c r="S36" s="41">
        <v>500</v>
      </c>
    </row>
    <row r="37" spans="1:19" hidden="1" outlineLevel="1">
      <c r="A37" s="9" t="s">
        <v>65</v>
      </c>
      <c r="D37" s="66">
        <v>5.7500000000000002E-2</v>
      </c>
      <c r="E37" s="66">
        <v>5.7500000000000002E-2</v>
      </c>
      <c r="F37" s="66">
        <v>5.7500000000000002E-2</v>
      </c>
      <c r="G37" s="66">
        <v>5.7500000000000002E-2</v>
      </c>
      <c r="H37" s="99">
        <v>5.7500000000000002E-2</v>
      </c>
      <c r="I37" s="99">
        <v>5.7500000000000002E-2</v>
      </c>
      <c r="J37" s="99">
        <v>5.7500000000000002E-2</v>
      </c>
      <c r="K37" s="99">
        <v>5.7500000000000002E-2</v>
      </c>
      <c r="L37" s="99">
        <v>5.7500000000000002E-2</v>
      </c>
      <c r="M37" s="99">
        <v>5.7500000000000002E-2</v>
      </c>
      <c r="N37" s="99">
        <v>5.7500000000000002E-2</v>
      </c>
      <c r="O37" s="99">
        <v>5.7500000000000002E-2</v>
      </c>
      <c r="P37" s="99">
        <v>5.7500000000000002E-2</v>
      </c>
      <c r="Q37" s="99">
        <v>5.7500000000000002E-2</v>
      </c>
      <c r="R37" s="99">
        <v>5.7500000000000002E-2</v>
      </c>
      <c r="S37" s="99">
        <v>5.7500000000000002E-2</v>
      </c>
    </row>
    <row r="38" spans="1:19" hidden="1" outlineLevel="1"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</row>
    <row r="39" spans="1:19" hidden="1" outlineLevel="1">
      <c r="A39" s="9" t="s">
        <v>88</v>
      </c>
      <c r="D39" s="79">
        <v>0.75</v>
      </c>
      <c r="E39" s="78">
        <f>D39</f>
        <v>0.75</v>
      </c>
      <c r="F39" s="78">
        <f t="shared" ref="F39:S39" si="18">E39</f>
        <v>0.75</v>
      </c>
      <c r="G39" s="78">
        <f t="shared" si="18"/>
        <v>0.75</v>
      </c>
      <c r="H39" s="78">
        <f t="shared" si="18"/>
        <v>0.75</v>
      </c>
      <c r="I39" s="78">
        <f t="shared" si="18"/>
        <v>0.75</v>
      </c>
      <c r="J39" s="78">
        <f t="shared" si="18"/>
        <v>0.75</v>
      </c>
      <c r="K39" s="78">
        <f t="shared" si="18"/>
        <v>0.75</v>
      </c>
      <c r="L39" s="78">
        <f t="shared" si="18"/>
        <v>0.75</v>
      </c>
      <c r="M39" s="78">
        <f t="shared" si="18"/>
        <v>0.75</v>
      </c>
      <c r="N39" s="78">
        <f t="shared" si="18"/>
        <v>0.75</v>
      </c>
      <c r="O39" s="78">
        <f t="shared" si="18"/>
        <v>0.75</v>
      </c>
      <c r="P39" s="78">
        <f t="shared" si="18"/>
        <v>0.75</v>
      </c>
      <c r="Q39" s="78">
        <f t="shared" si="18"/>
        <v>0.75</v>
      </c>
      <c r="R39" s="78">
        <f t="shared" si="18"/>
        <v>0.75</v>
      </c>
      <c r="S39" s="78">
        <f t="shared" si="18"/>
        <v>0.75</v>
      </c>
    </row>
    <row r="40" spans="1:19" hidden="1" outlineLevel="1">
      <c r="A40" s="9" t="s">
        <v>89</v>
      </c>
      <c r="D40" s="79">
        <v>3</v>
      </c>
      <c r="E40" s="78">
        <f>D40</f>
        <v>3</v>
      </c>
      <c r="F40" s="78">
        <f t="shared" ref="F40:S40" si="19">E40</f>
        <v>3</v>
      </c>
      <c r="G40" s="78">
        <f t="shared" si="19"/>
        <v>3</v>
      </c>
      <c r="H40" s="78">
        <f t="shared" si="19"/>
        <v>3</v>
      </c>
      <c r="I40" s="78">
        <f t="shared" si="19"/>
        <v>3</v>
      </c>
      <c r="J40" s="78">
        <f t="shared" si="19"/>
        <v>3</v>
      </c>
      <c r="K40" s="78">
        <f t="shared" si="19"/>
        <v>3</v>
      </c>
      <c r="L40" s="78">
        <f t="shared" si="19"/>
        <v>3</v>
      </c>
      <c r="M40" s="78">
        <f t="shared" si="19"/>
        <v>3</v>
      </c>
      <c r="N40" s="78">
        <f t="shared" si="19"/>
        <v>3</v>
      </c>
      <c r="O40" s="78">
        <f t="shared" si="19"/>
        <v>3</v>
      </c>
      <c r="P40" s="78">
        <f t="shared" si="19"/>
        <v>3</v>
      </c>
      <c r="Q40" s="78">
        <f t="shared" si="19"/>
        <v>3</v>
      </c>
      <c r="R40" s="78">
        <f t="shared" si="19"/>
        <v>3</v>
      </c>
      <c r="S40" s="78">
        <f t="shared" si="19"/>
        <v>3</v>
      </c>
    </row>
    <row r="41" spans="1:19" hidden="1" outlineLevel="1">
      <c r="D41" s="79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</row>
    <row r="42" spans="1:19" collapsed="1"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</row>
    <row r="43" spans="1:19" s="38" customFormat="1" ht="18.899999999999999" customHeight="1">
      <c r="A43" s="37" t="s">
        <v>60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</row>
    <row r="44" spans="1:19" hidden="1" outlineLevel="1"/>
    <row r="45" spans="1:19" hidden="1" outlineLevel="1">
      <c r="A45" s="9" t="s">
        <v>28</v>
      </c>
      <c r="C45" s="11"/>
      <c r="D45" s="12">
        <v>40850.699999999997</v>
      </c>
      <c r="E45" s="12">
        <v>41050</v>
      </c>
      <c r="F45" s="12">
        <v>43630.2</v>
      </c>
      <c r="G45" s="12">
        <v>44206.5</v>
      </c>
      <c r="H45" s="13">
        <f>H11*H10*H8/12/1000</f>
        <v>41016.666666666664</v>
      </c>
      <c r="I45" s="13">
        <f t="shared" ref="I45:S45" si="20">I11*I10*I8/12/1000</f>
        <v>43067.5</v>
      </c>
      <c r="J45" s="13">
        <f t="shared" si="20"/>
        <v>43067.5</v>
      </c>
      <c r="K45" s="13">
        <f t="shared" si="20"/>
        <v>43067.5</v>
      </c>
      <c r="L45" s="13">
        <f t="shared" si="20"/>
        <v>45118.333333333336</v>
      </c>
      <c r="M45" s="13">
        <f t="shared" si="20"/>
        <v>45118.333333333336</v>
      </c>
      <c r="N45" s="13">
        <f t="shared" si="20"/>
        <v>45118.333333333336</v>
      </c>
      <c r="O45" s="13">
        <f t="shared" si="20"/>
        <v>45118.333333333336</v>
      </c>
      <c r="P45" s="13">
        <f t="shared" si="20"/>
        <v>47169.166666666664</v>
      </c>
      <c r="Q45" s="13">
        <f t="shared" si="20"/>
        <v>47169.166666666664</v>
      </c>
      <c r="R45" s="13">
        <f t="shared" si="20"/>
        <v>47169.166666666664</v>
      </c>
      <c r="S45" s="13">
        <f t="shared" si="20"/>
        <v>47169.166666666664</v>
      </c>
    </row>
    <row r="46" spans="1:19" hidden="1" outlineLevel="1">
      <c r="A46" s="9" t="s">
        <v>29</v>
      </c>
      <c r="D46" s="14">
        <v>-29157.200000000001</v>
      </c>
      <c r="E46" s="14">
        <v>-29442.5</v>
      </c>
      <c r="F46" s="14">
        <v>-31836.5</v>
      </c>
      <c r="G46" s="14">
        <v>-32486.5</v>
      </c>
      <c r="H46" s="15">
        <f>-H45*(1-H15)</f>
        <v>-30147.249999999996</v>
      </c>
      <c r="I46" s="15">
        <f t="shared" ref="I46:S46" si="21">-I45*(1-I15)</f>
        <v>-31654.612499999999</v>
      </c>
      <c r="J46" s="15">
        <f t="shared" si="21"/>
        <v>-31654.612499999999</v>
      </c>
      <c r="K46" s="15">
        <f t="shared" si="21"/>
        <v>-31654.612499999999</v>
      </c>
      <c r="L46" s="15">
        <f t="shared" si="21"/>
        <v>-33161.974999999999</v>
      </c>
      <c r="M46" s="15">
        <f t="shared" si="21"/>
        <v>-33161.974999999999</v>
      </c>
      <c r="N46" s="15">
        <f t="shared" si="21"/>
        <v>-33161.974999999999</v>
      </c>
      <c r="O46" s="15">
        <f t="shared" si="21"/>
        <v>-33161.974999999999</v>
      </c>
      <c r="P46" s="15">
        <f t="shared" si="21"/>
        <v>-34669.337499999994</v>
      </c>
      <c r="Q46" s="15">
        <f t="shared" si="21"/>
        <v>-34669.337499999994</v>
      </c>
      <c r="R46" s="15">
        <f t="shared" si="21"/>
        <v>-34669.337499999994</v>
      </c>
      <c r="S46" s="15">
        <f t="shared" si="21"/>
        <v>-34669.337499999994</v>
      </c>
    </row>
    <row r="47" spans="1:19" hidden="1" outlineLevel="1">
      <c r="A47" s="70" t="s">
        <v>30</v>
      </c>
      <c r="B47" s="70"/>
      <c r="C47" s="72"/>
      <c r="D47" s="16">
        <f>D45+D46</f>
        <v>11693.499999999996</v>
      </c>
      <c r="E47" s="16">
        <f>E45+E46</f>
        <v>11607.5</v>
      </c>
      <c r="F47" s="16">
        <f>F45+F46</f>
        <v>11793.699999999997</v>
      </c>
      <c r="G47" s="16">
        <f>G45+G46</f>
        <v>11720</v>
      </c>
      <c r="H47" s="17">
        <f>SUM(H45:H46)</f>
        <v>10869.416666666668</v>
      </c>
      <c r="I47" s="17">
        <f t="shared" ref="I47:S47" si="22">SUM(I45:I46)</f>
        <v>11412.887500000001</v>
      </c>
      <c r="J47" s="17">
        <f t="shared" si="22"/>
        <v>11412.887500000001</v>
      </c>
      <c r="K47" s="17">
        <f t="shared" si="22"/>
        <v>11412.887500000001</v>
      </c>
      <c r="L47" s="17">
        <f t="shared" si="22"/>
        <v>11956.358333333337</v>
      </c>
      <c r="M47" s="17">
        <f t="shared" si="22"/>
        <v>11956.358333333337</v>
      </c>
      <c r="N47" s="17">
        <f t="shared" si="22"/>
        <v>11956.358333333337</v>
      </c>
      <c r="O47" s="17">
        <f t="shared" si="22"/>
        <v>11956.358333333337</v>
      </c>
      <c r="P47" s="17">
        <f t="shared" si="22"/>
        <v>12499.82916666667</v>
      </c>
      <c r="Q47" s="17">
        <f t="shared" si="22"/>
        <v>12499.82916666667</v>
      </c>
      <c r="R47" s="17">
        <f t="shared" si="22"/>
        <v>12499.82916666667</v>
      </c>
      <c r="S47" s="17">
        <f t="shared" si="22"/>
        <v>12499.82916666667</v>
      </c>
    </row>
    <row r="48" spans="1:19" hidden="1" outlineLevel="1">
      <c r="A48" s="9" t="s">
        <v>33</v>
      </c>
      <c r="D48" s="14">
        <v>-9577</v>
      </c>
      <c r="E48" s="14">
        <v>-9687</v>
      </c>
      <c r="F48" s="14">
        <v>-9510.3000000000011</v>
      </c>
      <c r="G48" s="14">
        <v>-9481.6</v>
      </c>
      <c r="H48" s="18">
        <f>-H16</f>
        <v>-9500</v>
      </c>
      <c r="I48" s="18">
        <f t="shared" ref="I48:S48" si="23">-I16</f>
        <v>-9500</v>
      </c>
      <c r="J48" s="18">
        <f t="shared" si="23"/>
        <v>-9500</v>
      </c>
      <c r="K48" s="18">
        <f t="shared" si="23"/>
        <v>-9500</v>
      </c>
      <c r="L48" s="18">
        <f t="shared" si="23"/>
        <v>-9500</v>
      </c>
      <c r="M48" s="18">
        <f t="shared" si="23"/>
        <v>-9500</v>
      </c>
      <c r="N48" s="18">
        <f t="shared" si="23"/>
        <v>-9500</v>
      </c>
      <c r="O48" s="18">
        <f t="shared" si="23"/>
        <v>-9500</v>
      </c>
      <c r="P48" s="18">
        <f t="shared" si="23"/>
        <v>-9500</v>
      </c>
      <c r="Q48" s="18">
        <f t="shared" si="23"/>
        <v>-9500</v>
      </c>
      <c r="R48" s="18">
        <f t="shared" si="23"/>
        <v>-9500</v>
      </c>
      <c r="S48" s="18">
        <f t="shared" si="23"/>
        <v>-9500</v>
      </c>
    </row>
    <row r="49" spans="1:20" hidden="1" outlineLevel="1">
      <c r="A49" s="70" t="s">
        <v>56</v>
      </c>
      <c r="B49" s="70"/>
      <c r="C49" s="72"/>
      <c r="D49" s="16">
        <f>SUM(D47:D48)</f>
        <v>2116.4999999999964</v>
      </c>
      <c r="E49" s="16">
        <f t="shared" ref="E49:G49" si="24">SUM(E47:E48)</f>
        <v>1920.5</v>
      </c>
      <c r="F49" s="16">
        <f t="shared" si="24"/>
        <v>2283.399999999996</v>
      </c>
      <c r="G49" s="16">
        <f t="shared" si="24"/>
        <v>2238.3999999999996</v>
      </c>
      <c r="H49" s="16">
        <f>SUM(H47:H48)</f>
        <v>1369.4166666666679</v>
      </c>
      <c r="I49" s="16">
        <f t="shared" ref="I49:S49" si="25">SUM(I47:I48)</f>
        <v>1912.8875000000007</v>
      </c>
      <c r="J49" s="16">
        <f t="shared" si="25"/>
        <v>1912.8875000000007</v>
      </c>
      <c r="K49" s="16">
        <f t="shared" si="25"/>
        <v>1912.8875000000007</v>
      </c>
      <c r="L49" s="16">
        <f t="shared" si="25"/>
        <v>2456.3583333333372</v>
      </c>
      <c r="M49" s="16">
        <f t="shared" si="25"/>
        <v>2456.3583333333372</v>
      </c>
      <c r="N49" s="16">
        <f t="shared" si="25"/>
        <v>2456.3583333333372</v>
      </c>
      <c r="O49" s="16">
        <f t="shared" si="25"/>
        <v>2456.3583333333372</v>
      </c>
      <c r="P49" s="16">
        <f t="shared" si="25"/>
        <v>2999.8291666666701</v>
      </c>
      <c r="Q49" s="16">
        <f t="shared" si="25"/>
        <v>2999.8291666666701</v>
      </c>
      <c r="R49" s="16">
        <f t="shared" si="25"/>
        <v>2999.8291666666701</v>
      </c>
      <c r="S49" s="16">
        <f t="shared" si="25"/>
        <v>2999.8291666666701</v>
      </c>
    </row>
    <row r="50" spans="1:20" hidden="1" outlineLevel="1">
      <c r="A50" s="9" t="s">
        <v>19</v>
      </c>
      <c r="D50" s="14">
        <f>-D123</f>
        <v>-848.96</v>
      </c>
      <c r="E50" s="14">
        <f>-E123</f>
        <v>-848.96</v>
      </c>
      <c r="F50" s="14">
        <f>-F123</f>
        <v>-848.96</v>
      </c>
      <c r="G50" s="14">
        <f>-G123</f>
        <v>-848.96</v>
      </c>
      <c r="H50" s="18">
        <f>-H123</f>
        <v>-848.96</v>
      </c>
      <c r="I50" s="18">
        <f t="shared" ref="I50:S50" si="26">-I123</f>
        <v>-887.29333333333341</v>
      </c>
      <c r="J50" s="18">
        <f t="shared" si="26"/>
        <v>-887.29333333333341</v>
      </c>
      <c r="K50" s="18">
        <f t="shared" si="26"/>
        <v>-887.29333333333341</v>
      </c>
      <c r="L50" s="18">
        <f t="shared" si="26"/>
        <v>-925.62666666666667</v>
      </c>
      <c r="M50" s="18">
        <f t="shared" si="26"/>
        <v>-925.62666666666667</v>
      </c>
      <c r="N50" s="18">
        <f t="shared" si="26"/>
        <v>-925.62666666666667</v>
      </c>
      <c r="O50" s="18">
        <f t="shared" si="26"/>
        <v>-925.62666666666667</v>
      </c>
      <c r="P50" s="18">
        <f t="shared" si="26"/>
        <v>-963.96</v>
      </c>
      <c r="Q50" s="18">
        <f t="shared" si="26"/>
        <v>-963.96</v>
      </c>
      <c r="R50" s="18">
        <f t="shared" si="26"/>
        <v>-963.96</v>
      </c>
      <c r="S50" s="18">
        <f t="shared" si="26"/>
        <v>-963.96</v>
      </c>
    </row>
    <row r="51" spans="1:20" hidden="1" outlineLevel="1">
      <c r="A51" s="70" t="s">
        <v>31</v>
      </c>
      <c r="B51" s="70"/>
      <c r="C51" s="72"/>
      <c r="D51" s="16">
        <f>SUM(D49:D50)</f>
        <v>1267.5399999999963</v>
      </c>
      <c r="E51" s="16">
        <f t="shared" ref="E51:G51" si="27">SUM(E49:E50)</f>
        <v>1071.54</v>
      </c>
      <c r="F51" s="16">
        <f t="shared" si="27"/>
        <v>1434.439999999996</v>
      </c>
      <c r="G51" s="16">
        <f t="shared" si="27"/>
        <v>1389.4399999999996</v>
      </c>
      <c r="H51" s="16">
        <f>SUM(H49:H50)</f>
        <v>520.45666666666784</v>
      </c>
      <c r="I51" s="16">
        <f t="shared" ref="I51:S51" si="28">SUM(I49:I50)</f>
        <v>1025.5941666666672</v>
      </c>
      <c r="J51" s="16">
        <f t="shared" si="28"/>
        <v>1025.5941666666672</v>
      </c>
      <c r="K51" s="16">
        <f t="shared" si="28"/>
        <v>1025.5941666666672</v>
      </c>
      <c r="L51" s="16">
        <f t="shared" si="28"/>
        <v>1530.7316666666707</v>
      </c>
      <c r="M51" s="16">
        <f t="shared" si="28"/>
        <v>1530.7316666666707</v>
      </c>
      <c r="N51" s="16">
        <f t="shared" si="28"/>
        <v>1530.7316666666707</v>
      </c>
      <c r="O51" s="16">
        <f t="shared" si="28"/>
        <v>1530.7316666666707</v>
      </c>
      <c r="P51" s="16">
        <f t="shared" si="28"/>
        <v>2035.86916666667</v>
      </c>
      <c r="Q51" s="16">
        <f t="shared" si="28"/>
        <v>2035.86916666667</v>
      </c>
      <c r="R51" s="16">
        <f t="shared" si="28"/>
        <v>2035.86916666667</v>
      </c>
      <c r="S51" s="16">
        <f t="shared" si="28"/>
        <v>2035.86916666667</v>
      </c>
    </row>
    <row r="52" spans="1:20" hidden="1" outlineLevel="1">
      <c r="A52" s="9" t="s">
        <v>2</v>
      </c>
      <c r="D52" s="43">
        <f t="shared" ref="D52:G52" si="29">-D133</f>
        <v>-143.75</v>
      </c>
      <c r="E52" s="18">
        <f t="shared" si="29"/>
        <v>-141.35416666666666</v>
      </c>
      <c r="F52" s="18">
        <f t="shared" si="29"/>
        <v>-138.95833333333334</v>
      </c>
      <c r="G52" s="18">
        <f t="shared" si="29"/>
        <v>-136.5625</v>
      </c>
      <c r="H52" s="18">
        <f>-H133</f>
        <v>-132.96875</v>
      </c>
      <c r="I52" s="18">
        <f t="shared" ref="I52:S52" si="30">-I133</f>
        <v>-130.57291666666666</v>
      </c>
      <c r="J52" s="18">
        <f t="shared" si="30"/>
        <v>-128.17708333333334</v>
      </c>
      <c r="K52" s="18">
        <f t="shared" si="30"/>
        <v>-125.78125</v>
      </c>
      <c r="L52" s="18">
        <f t="shared" si="30"/>
        <v>-123.38541666666667</v>
      </c>
      <c r="M52" s="18">
        <f t="shared" si="30"/>
        <v>-120.98958333333333</v>
      </c>
      <c r="N52" s="18">
        <f t="shared" si="30"/>
        <v>-118.59375</v>
      </c>
      <c r="O52" s="18">
        <f t="shared" si="30"/>
        <v>-116.19791666666667</v>
      </c>
      <c r="P52" s="18">
        <f t="shared" si="30"/>
        <v>-113.80208333333333</v>
      </c>
      <c r="Q52" s="18">
        <f t="shared" si="30"/>
        <v>-111.40625</v>
      </c>
      <c r="R52" s="18">
        <f t="shared" si="30"/>
        <v>-109.01041666666667</v>
      </c>
      <c r="S52" s="18">
        <f t="shared" si="30"/>
        <v>-106.61458333333333</v>
      </c>
    </row>
    <row r="53" spans="1:20" hidden="1" outlineLevel="1">
      <c r="A53" s="70" t="s">
        <v>0</v>
      </c>
      <c r="B53" s="70"/>
      <c r="C53" s="70"/>
      <c r="D53" s="71">
        <f>SUM(D51:D52)</f>
        <v>1123.7899999999963</v>
      </c>
      <c r="E53" s="16">
        <f>E51+E52</f>
        <v>930.18583333333333</v>
      </c>
      <c r="F53" s="16">
        <f>F51+F52</f>
        <v>1295.4816666666627</v>
      </c>
      <c r="G53" s="16">
        <f>G51+G52</f>
        <v>1252.8774999999996</v>
      </c>
      <c r="H53" s="17">
        <f>SUM(H51:H52)</f>
        <v>387.48791666666784</v>
      </c>
      <c r="I53" s="17">
        <f t="shared" ref="I53:S53" si="31">SUM(I51:I52)</f>
        <v>895.02125000000058</v>
      </c>
      <c r="J53" s="17">
        <f t="shared" si="31"/>
        <v>897.41708333333384</v>
      </c>
      <c r="K53" s="17">
        <f t="shared" si="31"/>
        <v>899.81291666666721</v>
      </c>
      <c r="L53" s="17">
        <f t="shared" si="31"/>
        <v>1407.3462500000039</v>
      </c>
      <c r="M53" s="17">
        <f t="shared" si="31"/>
        <v>1409.7420833333374</v>
      </c>
      <c r="N53" s="17">
        <f t="shared" si="31"/>
        <v>1412.1379166666707</v>
      </c>
      <c r="O53" s="17">
        <f t="shared" si="31"/>
        <v>1414.5337500000039</v>
      </c>
      <c r="P53" s="17">
        <f t="shared" si="31"/>
        <v>1922.0670833333368</v>
      </c>
      <c r="Q53" s="17">
        <f t="shared" si="31"/>
        <v>1924.46291666667</v>
      </c>
      <c r="R53" s="17">
        <f t="shared" si="31"/>
        <v>1926.8587500000033</v>
      </c>
      <c r="S53" s="17">
        <f t="shared" si="31"/>
        <v>1929.2545833333368</v>
      </c>
    </row>
    <row r="54" spans="1:20" hidden="1" outlineLevel="1">
      <c r="A54" s="9" t="s">
        <v>1</v>
      </c>
      <c r="D54" s="12">
        <v>-647.86560416666532</v>
      </c>
      <c r="E54" s="12">
        <v>-721.1344762474132</v>
      </c>
      <c r="F54" s="12">
        <v>-708.09176109064913</v>
      </c>
      <c r="G54" s="12">
        <v>-692.38549055673707</v>
      </c>
      <c r="H54" s="18">
        <f>-IF(H53&gt;0,H53*H20,0)</f>
        <v>-96.871979166666961</v>
      </c>
      <c r="I54" s="18">
        <f t="shared" ref="I54:S54" si="32">-IF(I53&gt;0,I53*I20,0)</f>
        <v>-223.75531250000014</v>
      </c>
      <c r="J54" s="18">
        <f t="shared" si="32"/>
        <v>-224.35427083333346</v>
      </c>
      <c r="K54" s="18">
        <f t="shared" si="32"/>
        <v>-224.9532291666668</v>
      </c>
      <c r="L54" s="18">
        <f t="shared" si="32"/>
        <v>-351.83656250000098</v>
      </c>
      <c r="M54" s="18">
        <f t="shared" si="32"/>
        <v>-352.43552083333435</v>
      </c>
      <c r="N54" s="18">
        <f t="shared" si="32"/>
        <v>-353.03447916666767</v>
      </c>
      <c r="O54" s="18">
        <f t="shared" si="32"/>
        <v>-353.63343750000098</v>
      </c>
      <c r="P54" s="18">
        <f t="shared" si="32"/>
        <v>-480.51677083333419</v>
      </c>
      <c r="Q54" s="18">
        <f t="shared" si="32"/>
        <v>-481.11572916666751</v>
      </c>
      <c r="R54" s="18">
        <f t="shared" si="32"/>
        <v>-481.71468750000082</v>
      </c>
      <c r="S54" s="18">
        <f t="shared" si="32"/>
        <v>-482.31364583333419</v>
      </c>
    </row>
    <row r="55" spans="1:20" ht="15" hidden="1" outlineLevel="1" thickBot="1">
      <c r="A55" s="19" t="s">
        <v>18</v>
      </c>
      <c r="B55" s="19"/>
      <c r="C55" s="19"/>
      <c r="D55" s="19">
        <f>D53+D54</f>
        <v>475.924395833331</v>
      </c>
      <c r="E55" s="19">
        <f>E53+E54</f>
        <v>209.05135708592013</v>
      </c>
      <c r="F55" s="19">
        <f>F53+F54</f>
        <v>587.38990557601358</v>
      </c>
      <c r="G55" s="19">
        <f>G53+G54</f>
        <v>560.49200944326253</v>
      </c>
      <c r="H55" s="20">
        <f>SUM(H53:H54)</f>
        <v>290.61593750000088</v>
      </c>
      <c r="I55" s="20">
        <f t="shared" ref="I55:S55" si="33">SUM(I53:I54)</f>
        <v>671.2659375000004</v>
      </c>
      <c r="J55" s="20">
        <f t="shared" si="33"/>
        <v>673.0628125000004</v>
      </c>
      <c r="K55" s="20">
        <f t="shared" si="33"/>
        <v>674.8596875000004</v>
      </c>
      <c r="L55" s="20">
        <f t="shared" si="33"/>
        <v>1055.5096875000029</v>
      </c>
      <c r="M55" s="20">
        <f t="shared" si="33"/>
        <v>1057.3065625000031</v>
      </c>
      <c r="N55" s="20">
        <f t="shared" si="33"/>
        <v>1059.1034375000031</v>
      </c>
      <c r="O55" s="20">
        <f t="shared" si="33"/>
        <v>1060.9003125000029</v>
      </c>
      <c r="P55" s="20">
        <f t="shared" si="33"/>
        <v>1441.5503125000025</v>
      </c>
      <c r="Q55" s="20">
        <f t="shared" si="33"/>
        <v>1443.3471875000025</v>
      </c>
      <c r="R55" s="20">
        <f t="shared" si="33"/>
        <v>1445.1440625000025</v>
      </c>
      <c r="S55" s="20">
        <f t="shared" si="33"/>
        <v>1446.9409375000025</v>
      </c>
    </row>
    <row r="56" spans="1:20" ht="15" hidden="1" outlineLevel="1" thickTop="1"/>
    <row r="57" spans="1:20" hidden="1" outlineLevel="1">
      <c r="A57" s="9" t="s">
        <v>67</v>
      </c>
      <c r="D57" s="74">
        <v>0</v>
      </c>
      <c r="E57" s="74">
        <v>0</v>
      </c>
      <c r="F57" s="74">
        <v>0</v>
      </c>
      <c r="G57" s="74">
        <v>0</v>
      </c>
      <c r="H57" s="63">
        <f>H33</f>
        <v>0</v>
      </c>
      <c r="I57" s="63">
        <f t="shared" ref="I57:S57" si="34">I33</f>
        <v>0</v>
      </c>
      <c r="J57" s="63">
        <f t="shared" si="34"/>
        <v>0</v>
      </c>
      <c r="K57" s="63">
        <f t="shared" si="34"/>
        <v>0</v>
      </c>
      <c r="L57" s="63">
        <f t="shared" si="34"/>
        <v>0</v>
      </c>
      <c r="M57" s="63">
        <f t="shared" si="34"/>
        <v>0</v>
      </c>
      <c r="N57" s="63">
        <f t="shared" si="34"/>
        <v>0</v>
      </c>
      <c r="O57" s="63">
        <f t="shared" si="34"/>
        <v>0</v>
      </c>
      <c r="P57" s="63">
        <f t="shared" si="34"/>
        <v>0</v>
      </c>
      <c r="Q57" s="63">
        <f t="shared" si="34"/>
        <v>0</v>
      </c>
      <c r="R57" s="63">
        <f t="shared" si="34"/>
        <v>0</v>
      </c>
      <c r="S57" s="63">
        <f t="shared" si="34"/>
        <v>0</v>
      </c>
    </row>
    <row r="58" spans="1:20" hidden="1" outlineLevel="1">
      <c r="D58" s="12"/>
      <c r="E58" s="12"/>
      <c r="F58" s="12"/>
      <c r="G58" s="12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</row>
    <row r="59" spans="1:20" collapsed="1"/>
    <row r="60" spans="1:20" s="38" customFormat="1" ht="18.899999999999999" customHeight="1">
      <c r="A60" s="37" t="s">
        <v>59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</row>
    <row r="61" spans="1:20" hidden="1" outlineLevel="1"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</row>
    <row r="62" spans="1:20" ht="13.8" hidden="1" outlineLevel="1">
      <c r="A62" s="11" t="s">
        <v>3</v>
      </c>
      <c r="B62" s="11"/>
      <c r="C62" s="11"/>
      <c r="D62" s="11"/>
      <c r="E62" s="11"/>
      <c r="T62" s="9"/>
    </row>
    <row r="63" spans="1:20" ht="13.8" hidden="1" outlineLevel="1">
      <c r="A63" s="11" t="s">
        <v>11</v>
      </c>
      <c r="B63" s="11"/>
      <c r="C63" s="11"/>
      <c r="D63" s="11"/>
      <c r="E63" s="11"/>
      <c r="T63" s="9"/>
    </row>
    <row r="64" spans="1:20" ht="13.8" hidden="1" outlineLevel="1">
      <c r="A64" s="9" t="s">
        <v>4</v>
      </c>
      <c r="D64" s="68">
        <v>6349.96000000001</v>
      </c>
      <c r="E64" s="69">
        <v>6007.9713570859303</v>
      </c>
      <c r="F64" s="69">
        <v>6014.1212626619399</v>
      </c>
      <c r="G64" s="69">
        <v>5220.5732721052</v>
      </c>
      <c r="H64" s="17">
        <f>H111</f>
        <v>5686.6853207163158</v>
      </c>
      <c r="I64" s="17">
        <f t="shared" ref="I64:S64" si="35">I111</f>
        <v>1616.4713971052074</v>
      </c>
      <c r="J64" s="17">
        <f t="shared" si="35"/>
        <v>2676.8275429385412</v>
      </c>
      <c r="K64" s="17">
        <f t="shared" si="35"/>
        <v>3738.980563771875</v>
      </c>
      <c r="L64" s="17">
        <f t="shared" si="35"/>
        <v>91.343723494097048</v>
      </c>
      <c r="M64" s="17">
        <f t="shared" si="35"/>
        <v>1574.2769526607667</v>
      </c>
      <c r="N64" s="17">
        <f t="shared" si="35"/>
        <v>3059.0070568274364</v>
      </c>
      <c r="O64" s="17">
        <f t="shared" si="35"/>
        <v>4545.5340359941056</v>
      </c>
      <c r="P64" s="17">
        <f t="shared" si="35"/>
        <v>1322.2711540496621</v>
      </c>
      <c r="Q64" s="17">
        <f t="shared" si="35"/>
        <v>3229.5783415496644</v>
      </c>
      <c r="R64" s="17">
        <f t="shared" si="35"/>
        <v>5138.6824040496667</v>
      </c>
      <c r="S64" s="17">
        <f t="shared" si="35"/>
        <v>7049.5833415496691</v>
      </c>
      <c r="T64" s="9"/>
    </row>
    <row r="65" spans="1:20" ht="13.8" hidden="1" outlineLevel="1">
      <c r="A65" s="9" t="s">
        <v>5</v>
      </c>
      <c r="D65" s="12">
        <v>6268.7999999999993</v>
      </c>
      <c r="E65" s="12">
        <v>6688.7999999999993</v>
      </c>
      <c r="F65" s="12">
        <v>7812</v>
      </c>
      <c r="G65" s="12">
        <v>10908</v>
      </c>
      <c r="H65" s="17">
        <f>H45/30*H23</f>
        <v>9570.5555555555547</v>
      </c>
      <c r="I65" s="17">
        <f t="shared" ref="I65:S65" si="36">I45/30*I23</f>
        <v>10049.083333333332</v>
      </c>
      <c r="J65" s="17">
        <f>J45/30*J23</f>
        <v>10049.083333333332</v>
      </c>
      <c r="K65" s="17">
        <f t="shared" si="36"/>
        <v>10049.083333333332</v>
      </c>
      <c r="L65" s="17">
        <f t="shared" si="36"/>
        <v>10527.611111111111</v>
      </c>
      <c r="M65" s="17">
        <f t="shared" si="36"/>
        <v>10527.611111111111</v>
      </c>
      <c r="N65" s="17">
        <f t="shared" si="36"/>
        <v>10527.611111111111</v>
      </c>
      <c r="O65" s="17">
        <f t="shared" si="36"/>
        <v>10527.611111111111</v>
      </c>
      <c r="P65" s="17">
        <f t="shared" si="36"/>
        <v>11006.138888888889</v>
      </c>
      <c r="Q65" s="17">
        <f t="shared" si="36"/>
        <v>11006.138888888889</v>
      </c>
      <c r="R65" s="17">
        <f t="shared" si="36"/>
        <v>11006.138888888889</v>
      </c>
      <c r="S65" s="17">
        <f t="shared" si="36"/>
        <v>11006.138888888889</v>
      </c>
      <c r="T65" s="42"/>
    </row>
    <row r="66" spans="1:20" ht="13.8" hidden="1" outlineLevel="1">
      <c r="A66" s="9" t="s">
        <v>6</v>
      </c>
      <c r="D66" s="14">
        <v>30106.800000000003</v>
      </c>
      <c r="E66" s="14">
        <v>31480.800000000003</v>
      </c>
      <c r="F66" s="14">
        <v>29640</v>
      </c>
      <c r="G66" s="14">
        <v>30744</v>
      </c>
      <c r="H66" s="18">
        <f>-H46/30*H24</f>
        <v>29142.341666666664</v>
      </c>
      <c r="I66" s="18">
        <f t="shared" ref="I66:S66" si="37">-I46/30*I24</f>
        <v>30599.458749999998</v>
      </c>
      <c r="J66" s="18">
        <f t="shared" si="37"/>
        <v>30599.458749999998</v>
      </c>
      <c r="K66" s="18">
        <f t="shared" si="37"/>
        <v>30599.458749999998</v>
      </c>
      <c r="L66" s="18">
        <f t="shared" si="37"/>
        <v>32056.575833333332</v>
      </c>
      <c r="M66" s="18">
        <f t="shared" si="37"/>
        <v>32056.575833333332</v>
      </c>
      <c r="N66" s="18">
        <f t="shared" si="37"/>
        <v>32056.575833333332</v>
      </c>
      <c r="O66" s="18">
        <f t="shared" si="37"/>
        <v>32056.575833333332</v>
      </c>
      <c r="P66" s="18">
        <f t="shared" si="37"/>
        <v>33513.692916666667</v>
      </c>
      <c r="Q66" s="18">
        <f t="shared" si="37"/>
        <v>33513.692916666667</v>
      </c>
      <c r="R66" s="18">
        <f t="shared" si="37"/>
        <v>33513.692916666667</v>
      </c>
      <c r="S66" s="18">
        <f t="shared" si="37"/>
        <v>33513.692916666667</v>
      </c>
      <c r="T66" s="9"/>
    </row>
    <row r="67" spans="1:20" ht="13.8" hidden="1" outlineLevel="1">
      <c r="A67" s="70" t="s">
        <v>12</v>
      </c>
      <c r="B67" s="70"/>
      <c r="C67" s="72"/>
      <c r="D67" s="43">
        <f t="shared" ref="D67:G67" si="38">SUM(D64:D66)</f>
        <v>42725.560000000012</v>
      </c>
      <c r="E67" s="43">
        <f t="shared" si="38"/>
        <v>44177.571357085937</v>
      </c>
      <c r="F67" s="43">
        <f t="shared" si="38"/>
        <v>43466.121262661938</v>
      </c>
      <c r="G67" s="43">
        <f t="shared" si="38"/>
        <v>46872.573272105205</v>
      </c>
      <c r="H67" s="43">
        <f>SUM(H64:H66)</f>
        <v>44399.58254293853</v>
      </c>
      <c r="I67" s="43">
        <f t="shared" ref="I67:S67" si="39">SUM(I64:I66)</f>
        <v>42265.013480438538</v>
      </c>
      <c r="J67" s="43">
        <f t="shared" si="39"/>
        <v>43325.369626271873</v>
      </c>
      <c r="K67" s="43">
        <f t="shared" si="39"/>
        <v>44387.522647105201</v>
      </c>
      <c r="L67" s="43">
        <f t="shared" si="39"/>
        <v>42675.530667938539</v>
      </c>
      <c r="M67" s="43">
        <f t="shared" si="39"/>
        <v>44158.463897105212</v>
      </c>
      <c r="N67" s="43">
        <f t="shared" si="39"/>
        <v>45643.194001271884</v>
      </c>
      <c r="O67" s="43">
        <f t="shared" si="39"/>
        <v>47129.720980438549</v>
      </c>
      <c r="P67" s="43">
        <f t="shared" si="39"/>
        <v>45842.102959605218</v>
      </c>
      <c r="Q67" s="43">
        <f t="shared" si="39"/>
        <v>47749.41014710522</v>
      </c>
      <c r="R67" s="43">
        <f t="shared" si="39"/>
        <v>49658.514209605222</v>
      </c>
      <c r="S67" s="43">
        <f t="shared" si="39"/>
        <v>51569.415147105225</v>
      </c>
      <c r="T67" s="44"/>
    </row>
    <row r="68" spans="1:20" ht="13.8" hidden="1" outlineLevel="1">
      <c r="D68" s="13"/>
      <c r="E68" s="13"/>
      <c r="F68" s="17"/>
      <c r="G68" s="17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44"/>
    </row>
    <row r="69" spans="1:20" ht="13.8" hidden="1" outlineLevel="1">
      <c r="A69" s="11" t="s">
        <v>7</v>
      </c>
      <c r="B69" s="11"/>
      <c r="C69" s="11"/>
      <c r="D69" s="45"/>
      <c r="E69" s="45"/>
      <c r="F69" s="17"/>
      <c r="G69" s="17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9"/>
    </row>
    <row r="70" spans="1:20" ht="13.8" hidden="1" outlineLevel="1">
      <c r="A70" s="9" t="s">
        <v>8</v>
      </c>
      <c r="D70" s="12">
        <v>63172.24</v>
      </c>
      <c r="E70" s="12">
        <v>62323.28</v>
      </c>
      <c r="F70" s="12">
        <v>61474.32</v>
      </c>
      <c r="G70" s="12">
        <v>60625.36</v>
      </c>
      <c r="H70" s="17">
        <f>H126</f>
        <v>59776.4</v>
      </c>
      <c r="I70" s="17">
        <f t="shared" ref="I70:S70" si="40">I126</f>
        <v>63489.106666666667</v>
      </c>
      <c r="J70" s="17">
        <f t="shared" si="40"/>
        <v>62601.813333333332</v>
      </c>
      <c r="K70" s="17">
        <f t="shared" si="40"/>
        <v>61714.52</v>
      </c>
      <c r="L70" s="17">
        <f t="shared" si="40"/>
        <v>65388.893333333333</v>
      </c>
      <c r="M70" s="17">
        <f t="shared" si="40"/>
        <v>64463.26666666667</v>
      </c>
      <c r="N70" s="17">
        <f t="shared" si="40"/>
        <v>63537.640000000007</v>
      </c>
      <c r="O70" s="17">
        <f t="shared" si="40"/>
        <v>62612.013333333343</v>
      </c>
      <c r="P70" s="17">
        <f t="shared" si="40"/>
        <v>66248.053333333344</v>
      </c>
      <c r="Q70" s="17">
        <f t="shared" si="40"/>
        <v>65284.093333333345</v>
      </c>
      <c r="R70" s="17">
        <f t="shared" si="40"/>
        <v>64320.133333333346</v>
      </c>
      <c r="S70" s="17">
        <f t="shared" si="40"/>
        <v>63356.173333333347</v>
      </c>
      <c r="T70" s="9"/>
    </row>
    <row r="71" spans="1:20" hidden="1" outlineLevel="1" thickBot="1">
      <c r="A71" s="46" t="s">
        <v>27</v>
      </c>
      <c r="B71" s="46"/>
      <c r="C71" s="46"/>
      <c r="D71" s="46">
        <f>D70+D67</f>
        <v>105897.80000000002</v>
      </c>
      <c r="E71" s="46">
        <f t="shared" ref="E71:S71" si="41">E70+E67</f>
        <v>106500.85135708594</v>
      </c>
      <c r="F71" s="46">
        <f t="shared" si="41"/>
        <v>104940.44126266195</v>
      </c>
      <c r="G71" s="46">
        <f t="shared" si="41"/>
        <v>107497.93327210521</v>
      </c>
      <c r="H71" s="46">
        <f t="shared" si="41"/>
        <v>104175.98254293852</v>
      </c>
      <c r="I71" s="46">
        <f t="shared" si="41"/>
        <v>105754.1201471052</v>
      </c>
      <c r="J71" s="46">
        <f t="shared" si="41"/>
        <v>105927.18295960521</v>
      </c>
      <c r="K71" s="46">
        <f t="shared" si="41"/>
        <v>106102.04264710521</v>
      </c>
      <c r="L71" s="46">
        <f t="shared" si="41"/>
        <v>108064.42400127187</v>
      </c>
      <c r="M71" s="46">
        <f t="shared" si="41"/>
        <v>108621.73056377188</v>
      </c>
      <c r="N71" s="46">
        <f t="shared" si="41"/>
        <v>109180.8340012719</v>
      </c>
      <c r="O71" s="46">
        <f t="shared" si="41"/>
        <v>109741.73431377189</v>
      </c>
      <c r="P71" s="46">
        <f t="shared" si="41"/>
        <v>112090.15629293857</v>
      </c>
      <c r="Q71" s="46">
        <f t="shared" si="41"/>
        <v>113033.50348043857</v>
      </c>
      <c r="R71" s="46">
        <f t="shared" si="41"/>
        <v>113978.64754293856</v>
      </c>
      <c r="S71" s="46">
        <f t="shared" si="41"/>
        <v>114925.58848043857</v>
      </c>
      <c r="T71" s="9"/>
    </row>
    <row r="72" spans="1:20" ht="13.8" hidden="1" outlineLevel="1">
      <c r="D72" s="13"/>
      <c r="E72" s="13"/>
      <c r="F72" s="17"/>
      <c r="G72" s="17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9"/>
    </row>
    <row r="73" spans="1:20" ht="13.8" hidden="1" outlineLevel="1">
      <c r="A73" s="11" t="s">
        <v>10</v>
      </c>
      <c r="B73" s="11"/>
      <c r="C73" s="11"/>
      <c r="D73" s="45"/>
      <c r="E73" s="45"/>
      <c r="F73" s="17"/>
      <c r="G73" s="17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9"/>
    </row>
    <row r="74" spans="1:20" ht="13.8" hidden="1" outlineLevel="1">
      <c r="A74" s="11" t="s">
        <v>69</v>
      </c>
      <c r="B74" s="11"/>
      <c r="C74" s="11"/>
      <c r="D74" s="45"/>
      <c r="E74" s="45"/>
      <c r="F74" s="17"/>
      <c r="G74" s="17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9"/>
    </row>
    <row r="75" spans="1:20" ht="13.8" hidden="1" outlineLevel="1">
      <c r="A75" s="9" t="s">
        <v>17</v>
      </c>
      <c r="D75" s="12">
        <v>29506.800000000003</v>
      </c>
      <c r="E75" s="12">
        <v>30400.800000000003</v>
      </c>
      <c r="F75" s="12">
        <v>28753</v>
      </c>
      <c r="G75" s="12">
        <v>31250</v>
      </c>
      <c r="H75" s="17">
        <f>-H46/30*H25</f>
        <v>28137.433333333331</v>
      </c>
      <c r="I75" s="17">
        <f t="shared" ref="I75:S75" si="42">-I46/30*I25</f>
        <v>29544.305</v>
      </c>
      <c r="J75" s="17">
        <f t="shared" si="42"/>
        <v>29544.305</v>
      </c>
      <c r="K75" s="17">
        <f t="shared" si="42"/>
        <v>29544.305</v>
      </c>
      <c r="L75" s="17">
        <f t="shared" si="42"/>
        <v>30951.176666666666</v>
      </c>
      <c r="M75" s="17">
        <f t="shared" si="42"/>
        <v>30951.176666666666</v>
      </c>
      <c r="N75" s="17">
        <f t="shared" si="42"/>
        <v>30951.176666666666</v>
      </c>
      <c r="O75" s="17">
        <f t="shared" si="42"/>
        <v>30951.176666666666</v>
      </c>
      <c r="P75" s="17">
        <f t="shared" si="42"/>
        <v>32358.048333333332</v>
      </c>
      <c r="Q75" s="17">
        <f t="shared" si="42"/>
        <v>32358.048333333332</v>
      </c>
      <c r="R75" s="17">
        <f t="shared" si="42"/>
        <v>32358.048333333332</v>
      </c>
      <c r="S75" s="17">
        <f t="shared" si="42"/>
        <v>32358.048333333332</v>
      </c>
      <c r="T75" s="9"/>
    </row>
    <row r="76" spans="1:20" ht="13.8" hidden="1" outlineLevel="1">
      <c r="A76" s="9" t="s">
        <v>40</v>
      </c>
      <c r="D76" s="12">
        <f t="shared" ref="D76:G76" si="43">D131</f>
        <v>29500</v>
      </c>
      <c r="E76" s="12">
        <f t="shared" si="43"/>
        <v>29000</v>
      </c>
      <c r="F76" s="12">
        <f t="shared" si="43"/>
        <v>28500</v>
      </c>
      <c r="G76" s="12">
        <f t="shared" si="43"/>
        <v>28000</v>
      </c>
      <c r="H76" s="17">
        <f>H131</f>
        <v>27500</v>
      </c>
      <c r="I76" s="17">
        <f t="shared" ref="I76:S76" si="44">I131</f>
        <v>27000</v>
      </c>
      <c r="J76" s="17">
        <f t="shared" si="44"/>
        <v>26500</v>
      </c>
      <c r="K76" s="17">
        <f t="shared" si="44"/>
        <v>26000</v>
      </c>
      <c r="L76" s="17">
        <f t="shared" si="44"/>
        <v>25500</v>
      </c>
      <c r="M76" s="17">
        <f t="shared" si="44"/>
        <v>25000</v>
      </c>
      <c r="N76" s="17">
        <f t="shared" si="44"/>
        <v>24500</v>
      </c>
      <c r="O76" s="17">
        <f t="shared" si="44"/>
        <v>24000</v>
      </c>
      <c r="P76" s="17">
        <f t="shared" si="44"/>
        <v>23500</v>
      </c>
      <c r="Q76" s="17">
        <f t="shared" si="44"/>
        <v>23000</v>
      </c>
      <c r="R76" s="17">
        <f t="shared" si="44"/>
        <v>22500</v>
      </c>
      <c r="S76" s="17">
        <f t="shared" si="44"/>
        <v>22000</v>
      </c>
      <c r="T76" s="9"/>
    </row>
    <row r="77" spans="1:20" hidden="1" outlineLevel="1" thickBot="1">
      <c r="A77" s="46" t="s">
        <v>70</v>
      </c>
      <c r="B77" s="46"/>
      <c r="C77" s="46"/>
      <c r="D77" s="46">
        <f>SUM(D75:D76)</f>
        <v>59006.8</v>
      </c>
      <c r="E77" s="46">
        <f t="shared" ref="E77:H77" si="45">SUM(E75:E76)</f>
        <v>59400.800000000003</v>
      </c>
      <c r="F77" s="46">
        <f t="shared" si="45"/>
        <v>57253</v>
      </c>
      <c r="G77" s="46">
        <f t="shared" si="45"/>
        <v>59250</v>
      </c>
      <c r="H77" s="46">
        <f t="shared" si="45"/>
        <v>55637.433333333334</v>
      </c>
      <c r="I77" s="46">
        <f t="shared" ref="I77:S77" si="46">SUM(I75:I76)</f>
        <v>56544.305</v>
      </c>
      <c r="J77" s="46">
        <f t="shared" si="46"/>
        <v>56044.305</v>
      </c>
      <c r="K77" s="46">
        <f t="shared" si="46"/>
        <v>55544.305</v>
      </c>
      <c r="L77" s="46">
        <f t="shared" si="46"/>
        <v>56451.176666666666</v>
      </c>
      <c r="M77" s="46">
        <f t="shared" si="46"/>
        <v>55951.176666666666</v>
      </c>
      <c r="N77" s="46">
        <f t="shared" si="46"/>
        <v>55451.176666666666</v>
      </c>
      <c r="O77" s="46">
        <f t="shared" si="46"/>
        <v>54951.176666666666</v>
      </c>
      <c r="P77" s="46">
        <f t="shared" si="46"/>
        <v>55858.048333333332</v>
      </c>
      <c r="Q77" s="46">
        <f t="shared" si="46"/>
        <v>55358.048333333332</v>
      </c>
      <c r="R77" s="46">
        <f t="shared" si="46"/>
        <v>54858.048333333332</v>
      </c>
      <c r="S77" s="46">
        <f t="shared" si="46"/>
        <v>54358.048333333332</v>
      </c>
      <c r="T77" s="9"/>
    </row>
    <row r="78" spans="1:20" ht="13.8" hidden="1" outlineLevel="1">
      <c r="D78" s="13"/>
      <c r="E78" s="13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9"/>
    </row>
    <row r="79" spans="1:20" hidden="1" outlineLevel="1">
      <c r="A79" s="11" t="s">
        <v>13</v>
      </c>
      <c r="B79" s="11"/>
      <c r="C79" s="11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9"/>
    </row>
    <row r="80" spans="1:20" ht="13.8" hidden="1" outlineLevel="1">
      <c r="A80" s="9" t="s">
        <v>78</v>
      </c>
      <c r="D80" s="12">
        <v>7025</v>
      </c>
      <c r="E80" s="12">
        <v>7025</v>
      </c>
      <c r="F80" s="12">
        <v>7025</v>
      </c>
      <c r="G80" s="12">
        <v>7025</v>
      </c>
      <c r="H80" s="17">
        <f>G80+H32</f>
        <v>7025</v>
      </c>
      <c r="I80" s="17">
        <f t="shared" ref="I80:S80" si="47">H80+I32</f>
        <v>7025</v>
      </c>
      <c r="J80" s="17">
        <f t="shared" si="47"/>
        <v>7025</v>
      </c>
      <c r="K80" s="17">
        <f t="shared" si="47"/>
        <v>7025</v>
      </c>
      <c r="L80" s="17">
        <f t="shared" si="47"/>
        <v>7025</v>
      </c>
      <c r="M80" s="17">
        <f t="shared" si="47"/>
        <v>7025</v>
      </c>
      <c r="N80" s="17">
        <f t="shared" si="47"/>
        <v>7025</v>
      </c>
      <c r="O80" s="17">
        <f t="shared" si="47"/>
        <v>7025</v>
      </c>
      <c r="P80" s="17">
        <f t="shared" si="47"/>
        <v>7025</v>
      </c>
      <c r="Q80" s="17">
        <f t="shared" si="47"/>
        <v>7025</v>
      </c>
      <c r="R80" s="17">
        <f t="shared" si="47"/>
        <v>7025</v>
      </c>
      <c r="S80" s="17">
        <f t="shared" si="47"/>
        <v>7025</v>
      </c>
      <c r="T80" s="9"/>
    </row>
    <row r="81" spans="1:20" ht="13.8" hidden="1" outlineLevel="1">
      <c r="A81" s="9" t="s">
        <v>14</v>
      </c>
      <c r="D81" s="12">
        <v>39866</v>
      </c>
      <c r="E81" s="12">
        <f t="shared" ref="E81:G81" si="48">D81+E55-E57</f>
        <v>40075.051357085918</v>
      </c>
      <c r="F81" s="12">
        <f t="shared" si="48"/>
        <v>40662.441262661931</v>
      </c>
      <c r="G81" s="12">
        <f t="shared" si="48"/>
        <v>41222.933272105191</v>
      </c>
      <c r="H81" s="17">
        <f>G81+H55-H57</f>
        <v>41513.549209605189</v>
      </c>
      <c r="I81" s="17">
        <f t="shared" ref="I81:S81" si="49">H81+I55-I57</f>
        <v>42184.81514710519</v>
      </c>
      <c r="J81" s="17">
        <f t="shared" si="49"/>
        <v>42857.87795960519</v>
      </c>
      <c r="K81" s="17">
        <f t="shared" si="49"/>
        <v>43532.73764710519</v>
      </c>
      <c r="L81" s="17">
        <f t="shared" si="49"/>
        <v>44588.247334605192</v>
      </c>
      <c r="M81" s="17">
        <f t="shared" si="49"/>
        <v>45645.553897105194</v>
      </c>
      <c r="N81" s="17">
        <f t="shared" si="49"/>
        <v>46704.657334605196</v>
      </c>
      <c r="O81" s="17">
        <f t="shared" si="49"/>
        <v>47765.557647105197</v>
      </c>
      <c r="P81" s="17">
        <f t="shared" si="49"/>
        <v>49207.1079596052</v>
      </c>
      <c r="Q81" s="17">
        <f t="shared" si="49"/>
        <v>50650.455147105204</v>
      </c>
      <c r="R81" s="17">
        <f t="shared" si="49"/>
        <v>52095.599209605207</v>
      </c>
      <c r="S81" s="17">
        <f t="shared" si="49"/>
        <v>53542.54014710521</v>
      </c>
      <c r="T81" s="9"/>
    </row>
    <row r="82" spans="1:20" ht="13.8" hidden="1" outlineLevel="1">
      <c r="A82" s="70" t="s">
        <v>15</v>
      </c>
      <c r="B82" s="70"/>
      <c r="C82" s="70"/>
      <c r="D82" s="48">
        <f>SUM(D79:D81)</f>
        <v>46891</v>
      </c>
      <c r="E82" s="48">
        <f>SUM(E79:E81)</f>
        <v>47100.051357085918</v>
      </c>
      <c r="F82" s="48">
        <f>SUM(F79:F81)</f>
        <v>47687.441262661931</v>
      </c>
      <c r="G82" s="48">
        <f t="shared" ref="G82:H82" si="50">SUM(G80:G81)</f>
        <v>48247.933272105191</v>
      </c>
      <c r="H82" s="48">
        <f t="shared" si="50"/>
        <v>48538.549209605189</v>
      </c>
      <c r="I82" s="48">
        <f t="shared" ref="I82:S82" si="51">SUM(I80:I81)</f>
        <v>49209.81514710519</v>
      </c>
      <c r="J82" s="48">
        <f t="shared" si="51"/>
        <v>49882.87795960519</v>
      </c>
      <c r="K82" s="48">
        <f t="shared" si="51"/>
        <v>50557.73764710519</v>
      </c>
      <c r="L82" s="48">
        <f t="shared" si="51"/>
        <v>51613.247334605192</v>
      </c>
      <c r="M82" s="48">
        <f t="shared" si="51"/>
        <v>52670.553897105194</v>
      </c>
      <c r="N82" s="48">
        <f t="shared" si="51"/>
        <v>53729.657334605196</v>
      </c>
      <c r="O82" s="48">
        <f t="shared" si="51"/>
        <v>54790.557647105197</v>
      </c>
      <c r="P82" s="48">
        <f t="shared" si="51"/>
        <v>56232.1079596052</v>
      </c>
      <c r="Q82" s="48">
        <f t="shared" si="51"/>
        <v>57675.455147105204</v>
      </c>
      <c r="R82" s="48">
        <f t="shared" si="51"/>
        <v>59120.599209605207</v>
      </c>
      <c r="S82" s="48">
        <f t="shared" si="51"/>
        <v>60567.54014710521</v>
      </c>
      <c r="T82" s="9"/>
    </row>
    <row r="83" spans="1:20" hidden="1" outlineLevel="1" thickBot="1">
      <c r="A83" s="46" t="s">
        <v>16</v>
      </c>
      <c r="B83" s="46"/>
      <c r="C83" s="46"/>
      <c r="D83" s="46">
        <f>D82+D77</f>
        <v>105897.8</v>
      </c>
      <c r="E83" s="46">
        <f t="shared" ref="E83:G83" si="52">E82+E77</f>
        <v>106500.85135708592</v>
      </c>
      <c r="F83" s="46">
        <f t="shared" si="52"/>
        <v>104940.44126266193</v>
      </c>
      <c r="G83" s="46">
        <f t="shared" si="52"/>
        <v>107497.93327210519</v>
      </c>
      <c r="H83" s="46">
        <f t="shared" ref="H83" si="53">H82+H77</f>
        <v>104175.98254293852</v>
      </c>
      <c r="I83" s="46">
        <f t="shared" ref="I83:S83" si="54">I82+I77</f>
        <v>105754.12014710519</v>
      </c>
      <c r="J83" s="46">
        <f t="shared" si="54"/>
        <v>105927.18295960518</v>
      </c>
      <c r="K83" s="46">
        <f t="shared" si="54"/>
        <v>106102.04264710519</v>
      </c>
      <c r="L83" s="46">
        <f t="shared" si="54"/>
        <v>108064.42400127187</v>
      </c>
      <c r="M83" s="46">
        <f t="shared" si="54"/>
        <v>108621.73056377185</v>
      </c>
      <c r="N83" s="46">
        <f t="shared" si="54"/>
        <v>109180.83400127187</v>
      </c>
      <c r="O83" s="46">
        <f t="shared" si="54"/>
        <v>109741.73431377186</v>
      </c>
      <c r="P83" s="46">
        <f t="shared" si="54"/>
        <v>112090.15629293854</v>
      </c>
      <c r="Q83" s="46">
        <f t="shared" si="54"/>
        <v>113033.50348043854</v>
      </c>
      <c r="R83" s="46">
        <f t="shared" si="54"/>
        <v>113978.64754293853</v>
      </c>
      <c r="S83" s="46">
        <f t="shared" si="54"/>
        <v>114925.58848043854</v>
      </c>
      <c r="T83" s="9"/>
    </row>
    <row r="84" spans="1:20" hidden="1" outlineLevel="1"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</row>
    <row r="85" spans="1:20" hidden="1" outlineLevel="1">
      <c r="A85" s="65" t="s">
        <v>68</v>
      </c>
      <c r="B85" s="65"/>
      <c r="C85" s="65"/>
      <c r="D85" s="64">
        <f t="shared" ref="D85:M85" si="55">D83-D71</f>
        <v>0</v>
      </c>
      <c r="E85" s="64">
        <f t="shared" si="55"/>
        <v>0</v>
      </c>
      <c r="F85" s="64">
        <f t="shared" si="55"/>
        <v>0</v>
      </c>
      <c r="G85" s="64">
        <f t="shared" si="55"/>
        <v>0</v>
      </c>
      <c r="H85" s="64">
        <f t="shared" si="55"/>
        <v>0</v>
      </c>
      <c r="I85" s="64">
        <f t="shared" si="55"/>
        <v>0</v>
      </c>
      <c r="J85" s="64">
        <f t="shared" si="55"/>
        <v>0</v>
      </c>
      <c r="K85" s="64">
        <f t="shared" si="55"/>
        <v>0</v>
      </c>
      <c r="L85" s="64">
        <f t="shared" si="55"/>
        <v>0</v>
      </c>
      <c r="M85" s="64">
        <f t="shared" si="55"/>
        <v>0</v>
      </c>
      <c r="N85" s="64">
        <f t="shared" ref="N85:O85" si="56">N83-N71</f>
        <v>0</v>
      </c>
      <c r="O85" s="64">
        <f t="shared" si="56"/>
        <v>0</v>
      </c>
      <c r="P85" s="64">
        <f t="shared" ref="P85:S85" si="57">P83-P71</f>
        <v>0</v>
      </c>
      <c r="Q85" s="64">
        <f t="shared" si="57"/>
        <v>0</v>
      </c>
      <c r="R85" s="64">
        <f t="shared" si="57"/>
        <v>0</v>
      </c>
      <c r="S85" s="64">
        <f t="shared" si="57"/>
        <v>0</v>
      </c>
    </row>
    <row r="86" spans="1:20" hidden="1" outlineLevel="1">
      <c r="H86" s="35"/>
      <c r="I86" s="35"/>
      <c r="J86" s="35"/>
      <c r="K86" s="35"/>
      <c r="L86" s="35"/>
      <c r="M86" s="35"/>
      <c r="N86" s="35"/>
      <c r="O86" s="35"/>
      <c r="P86" s="76"/>
      <c r="Q86" s="76"/>
      <c r="R86" s="76"/>
      <c r="S86" s="76"/>
    </row>
    <row r="87" spans="1:20" collapsed="1"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</row>
    <row r="88" spans="1:20" s="38" customFormat="1" ht="18.899999999999999" customHeight="1">
      <c r="A88" s="37" t="s">
        <v>62</v>
      </c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</row>
    <row r="89" spans="1:20" hidden="1" outlineLevel="1"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</row>
    <row r="90" spans="1:20" s="57" customFormat="1" ht="13.8" hidden="1" outlineLevel="1">
      <c r="A90" s="56" t="s">
        <v>83</v>
      </c>
      <c r="B90" s="56"/>
      <c r="C90" s="56"/>
      <c r="D90" s="56"/>
      <c r="E90" s="56"/>
    </row>
    <row r="91" spans="1:20" s="57" customFormat="1" hidden="1" outlineLevel="1">
      <c r="A91" s="57" t="s">
        <v>18</v>
      </c>
      <c r="D91" s="58"/>
      <c r="E91" s="59">
        <f>+E55</f>
        <v>209.05135708592013</v>
      </c>
      <c r="F91" s="59">
        <f>+F55</f>
        <v>587.38990557601358</v>
      </c>
      <c r="G91" s="59">
        <f>+G55</f>
        <v>560.49200944326253</v>
      </c>
      <c r="H91" s="59">
        <f>H55</f>
        <v>290.61593750000088</v>
      </c>
      <c r="I91" s="59">
        <f t="shared" ref="I91:S91" si="58">I55</f>
        <v>671.2659375000004</v>
      </c>
      <c r="J91" s="59">
        <f t="shared" si="58"/>
        <v>673.0628125000004</v>
      </c>
      <c r="K91" s="59">
        <f t="shared" si="58"/>
        <v>674.8596875000004</v>
      </c>
      <c r="L91" s="59">
        <f t="shared" si="58"/>
        <v>1055.5096875000029</v>
      </c>
      <c r="M91" s="59">
        <f t="shared" si="58"/>
        <v>1057.3065625000031</v>
      </c>
      <c r="N91" s="59">
        <f t="shared" si="58"/>
        <v>1059.1034375000031</v>
      </c>
      <c r="O91" s="59">
        <f t="shared" si="58"/>
        <v>1060.9003125000029</v>
      </c>
      <c r="P91" s="59">
        <f t="shared" si="58"/>
        <v>1441.5503125000025</v>
      </c>
      <c r="Q91" s="59">
        <f t="shared" si="58"/>
        <v>1443.3471875000025</v>
      </c>
      <c r="R91" s="59">
        <f t="shared" si="58"/>
        <v>1445.1440625000025</v>
      </c>
      <c r="S91" s="59">
        <f t="shared" si="58"/>
        <v>1446.9409375000025</v>
      </c>
    </row>
    <row r="92" spans="1:20" s="57" customFormat="1" hidden="1" outlineLevel="1">
      <c r="A92" s="57" t="s">
        <v>19</v>
      </c>
      <c r="D92" s="58"/>
      <c r="E92" s="59">
        <f>+-E50</f>
        <v>848.96</v>
      </c>
      <c r="F92" s="59">
        <f>+-F50</f>
        <v>848.96</v>
      </c>
      <c r="G92" s="59">
        <f>+-G50</f>
        <v>848.96</v>
      </c>
      <c r="H92" s="59">
        <f>-H50</f>
        <v>848.96</v>
      </c>
      <c r="I92" s="59">
        <f t="shared" ref="I92:S92" si="59">-I50</f>
        <v>887.29333333333341</v>
      </c>
      <c r="J92" s="59">
        <f t="shared" si="59"/>
        <v>887.29333333333341</v>
      </c>
      <c r="K92" s="59">
        <f t="shared" si="59"/>
        <v>887.29333333333341</v>
      </c>
      <c r="L92" s="59">
        <f t="shared" si="59"/>
        <v>925.62666666666667</v>
      </c>
      <c r="M92" s="59">
        <f t="shared" si="59"/>
        <v>925.62666666666667</v>
      </c>
      <c r="N92" s="59">
        <f t="shared" si="59"/>
        <v>925.62666666666667</v>
      </c>
      <c r="O92" s="59">
        <f t="shared" si="59"/>
        <v>925.62666666666667</v>
      </c>
      <c r="P92" s="59">
        <f t="shared" si="59"/>
        <v>963.96</v>
      </c>
      <c r="Q92" s="59">
        <f t="shared" si="59"/>
        <v>963.96</v>
      </c>
      <c r="R92" s="59">
        <f t="shared" si="59"/>
        <v>963.96</v>
      </c>
      <c r="S92" s="59">
        <f t="shared" si="59"/>
        <v>963.96</v>
      </c>
    </row>
    <row r="93" spans="1:20" s="57" customFormat="1" hidden="1" outlineLevel="1">
      <c r="A93" s="57" t="s">
        <v>79</v>
      </c>
      <c r="D93" s="58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</row>
    <row r="94" spans="1:20" s="57" customFormat="1" hidden="1" outlineLevel="1">
      <c r="A94" s="57" t="s">
        <v>21</v>
      </c>
      <c r="D94" s="58"/>
      <c r="E94" s="59">
        <f t="shared" ref="E94:G95" si="60">-(E65-D65)</f>
        <v>-420</v>
      </c>
      <c r="F94" s="59">
        <f t="shared" si="60"/>
        <v>-1123.2000000000007</v>
      </c>
      <c r="G94" s="59">
        <f t="shared" si="60"/>
        <v>-3096</v>
      </c>
      <c r="H94" s="59">
        <f>-(H65-G65)</f>
        <v>1337.4444444444453</v>
      </c>
      <c r="I94" s="59">
        <f t="shared" ref="I94:S94" si="61">-(I65-H65)</f>
        <v>-478.52777777777737</v>
      </c>
      <c r="J94" s="59">
        <f t="shared" si="61"/>
        <v>0</v>
      </c>
      <c r="K94" s="59">
        <f t="shared" si="61"/>
        <v>0</v>
      </c>
      <c r="L94" s="59">
        <f t="shared" si="61"/>
        <v>-478.52777777777919</v>
      </c>
      <c r="M94" s="59">
        <f t="shared" si="61"/>
        <v>0</v>
      </c>
      <c r="N94" s="59">
        <f t="shared" si="61"/>
        <v>0</v>
      </c>
      <c r="O94" s="59">
        <f t="shared" si="61"/>
        <v>0</v>
      </c>
      <c r="P94" s="59">
        <f t="shared" si="61"/>
        <v>-478.52777777777737</v>
      </c>
      <c r="Q94" s="59">
        <f t="shared" si="61"/>
        <v>0</v>
      </c>
      <c r="R94" s="59">
        <f t="shared" si="61"/>
        <v>0</v>
      </c>
      <c r="S94" s="59">
        <f t="shared" si="61"/>
        <v>0</v>
      </c>
    </row>
    <row r="95" spans="1:20" s="57" customFormat="1" hidden="1" outlineLevel="1">
      <c r="A95" s="57" t="s">
        <v>20</v>
      </c>
      <c r="D95" s="58"/>
      <c r="E95" s="59">
        <f t="shared" si="60"/>
        <v>-1374</v>
      </c>
      <c r="F95" s="59">
        <f t="shared" si="60"/>
        <v>1840.8000000000029</v>
      </c>
      <c r="G95" s="59">
        <f t="shared" si="60"/>
        <v>-1104</v>
      </c>
      <c r="H95" s="59">
        <f>-(H66-G66)</f>
        <v>1601.6583333333365</v>
      </c>
      <c r="I95" s="59">
        <f t="shared" ref="I95:S95" si="62">-(I66-H66)</f>
        <v>-1457.1170833333344</v>
      </c>
      <c r="J95" s="59">
        <f t="shared" si="62"/>
        <v>0</v>
      </c>
      <c r="K95" s="59">
        <f t="shared" si="62"/>
        <v>0</v>
      </c>
      <c r="L95" s="59">
        <f t="shared" si="62"/>
        <v>-1457.1170833333344</v>
      </c>
      <c r="M95" s="59">
        <f t="shared" si="62"/>
        <v>0</v>
      </c>
      <c r="N95" s="59">
        <f t="shared" si="62"/>
        <v>0</v>
      </c>
      <c r="O95" s="59">
        <f t="shared" si="62"/>
        <v>0</v>
      </c>
      <c r="P95" s="59">
        <f t="shared" si="62"/>
        <v>-1457.1170833333344</v>
      </c>
      <c r="Q95" s="59">
        <f t="shared" si="62"/>
        <v>0</v>
      </c>
      <c r="R95" s="59">
        <f t="shared" si="62"/>
        <v>0</v>
      </c>
      <c r="S95" s="59">
        <f t="shared" si="62"/>
        <v>0</v>
      </c>
    </row>
    <row r="96" spans="1:20" s="57" customFormat="1" hidden="1" outlineLevel="1">
      <c r="A96" s="57" t="s">
        <v>22</v>
      </c>
      <c r="D96" s="58"/>
      <c r="E96" s="59">
        <f>E75-D75</f>
        <v>894</v>
      </c>
      <c r="F96" s="59">
        <f>F75-E75</f>
        <v>-1647.8000000000029</v>
      </c>
      <c r="G96" s="59">
        <f>G75-F75</f>
        <v>2497</v>
      </c>
      <c r="H96" s="59">
        <f>H75-G75</f>
        <v>-3112.5666666666693</v>
      </c>
      <c r="I96" s="59">
        <f t="shared" ref="I96:S96" si="63">I75-H75</f>
        <v>1406.8716666666696</v>
      </c>
      <c r="J96" s="59">
        <f t="shared" si="63"/>
        <v>0</v>
      </c>
      <c r="K96" s="59">
        <f t="shared" si="63"/>
        <v>0</v>
      </c>
      <c r="L96" s="59">
        <f t="shared" si="63"/>
        <v>1406.871666666666</v>
      </c>
      <c r="M96" s="59">
        <f t="shared" si="63"/>
        <v>0</v>
      </c>
      <c r="N96" s="59">
        <f t="shared" si="63"/>
        <v>0</v>
      </c>
      <c r="O96" s="59">
        <f t="shared" si="63"/>
        <v>0</v>
      </c>
      <c r="P96" s="59">
        <f t="shared" si="63"/>
        <v>1406.871666666666</v>
      </c>
      <c r="Q96" s="59">
        <f t="shared" si="63"/>
        <v>0</v>
      </c>
      <c r="R96" s="59">
        <f t="shared" si="63"/>
        <v>0</v>
      </c>
      <c r="S96" s="59">
        <f t="shared" si="63"/>
        <v>0</v>
      </c>
    </row>
    <row r="97" spans="1:19" s="57" customFormat="1" hidden="1" outlineLevel="1">
      <c r="A97" s="89" t="s">
        <v>84</v>
      </c>
      <c r="B97" s="89"/>
      <c r="C97" s="89"/>
      <c r="D97" s="90"/>
      <c r="E97" s="60">
        <f t="shared" ref="E97:G97" si="64">SUM(E91:E96)</f>
        <v>158.01135708592028</v>
      </c>
      <c r="F97" s="60">
        <f t="shared" si="64"/>
        <v>506.14990557601277</v>
      </c>
      <c r="G97" s="60">
        <f t="shared" si="64"/>
        <v>-293.5479905567372</v>
      </c>
      <c r="H97" s="60">
        <f>SUM(H91:H96)</f>
        <v>966.1120486111131</v>
      </c>
      <c r="I97" s="60">
        <f t="shared" ref="I97:S97" si="65">SUM(I91:I96)</f>
        <v>1029.7860763888916</v>
      </c>
      <c r="J97" s="60">
        <f t="shared" si="65"/>
        <v>1560.3561458333338</v>
      </c>
      <c r="K97" s="60">
        <f t="shared" si="65"/>
        <v>1562.1530208333338</v>
      </c>
      <c r="L97" s="60">
        <f t="shared" si="65"/>
        <v>1452.363159722222</v>
      </c>
      <c r="M97" s="60">
        <f t="shared" si="65"/>
        <v>1982.9332291666697</v>
      </c>
      <c r="N97" s="60">
        <f t="shared" si="65"/>
        <v>1984.7301041666697</v>
      </c>
      <c r="O97" s="60">
        <f t="shared" si="65"/>
        <v>1986.5269791666697</v>
      </c>
      <c r="P97" s="60">
        <f t="shared" si="65"/>
        <v>1876.7371180555565</v>
      </c>
      <c r="Q97" s="60">
        <f t="shared" si="65"/>
        <v>2407.3071875000023</v>
      </c>
      <c r="R97" s="60">
        <f t="shared" si="65"/>
        <v>2409.1040625000023</v>
      </c>
      <c r="S97" s="60">
        <f t="shared" si="65"/>
        <v>2410.9009375000023</v>
      </c>
    </row>
    <row r="98" spans="1:19" s="57" customFormat="1" hidden="1" outlineLevel="1">
      <c r="A98" s="89"/>
      <c r="B98" s="89"/>
      <c r="C98" s="89"/>
      <c r="D98" s="90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</row>
    <row r="99" spans="1:19" s="57" customFormat="1" hidden="1" outlineLevel="1">
      <c r="A99" s="56" t="s">
        <v>24</v>
      </c>
      <c r="B99" s="56"/>
      <c r="C99" s="56"/>
      <c r="D99" s="58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</row>
    <row r="100" spans="1:19" s="57" customFormat="1" hidden="1" outlineLevel="1">
      <c r="A100" s="57" t="s">
        <v>80</v>
      </c>
      <c r="D100" s="58"/>
      <c r="E100" s="59">
        <f>-E118</f>
        <v>0</v>
      </c>
      <c r="F100" s="59">
        <f>-F118</f>
        <v>0</v>
      </c>
      <c r="G100" s="59">
        <f>-G118</f>
        <v>0</v>
      </c>
      <c r="H100" s="59">
        <f>-H118</f>
        <v>0</v>
      </c>
      <c r="I100" s="59">
        <f t="shared" ref="I100:S100" si="66">-I118</f>
        <v>-4600</v>
      </c>
      <c r="J100" s="59">
        <f t="shared" si="66"/>
        <v>0</v>
      </c>
      <c r="K100" s="59">
        <f t="shared" si="66"/>
        <v>0</v>
      </c>
      <c r="L100" s="59">
        <f t="shared" si="66"/>
        <v>-4600</v>
      </c>
      <c r="M100" s="59">
        <f t="shared" si="66"/>
        <v>0</v>
      </c>
      <c r="N100" s="59">
        <f t="shared" si="66"/>
        <v>0</v>
      </c>
      <c r="O100" s="59">
        <f t="shared" si="66"/>
        <v>0</v>
      </c>
      <c r="P100" s="59">
        <f t="shared" si="66"/>
        <v>-4600</v>
      </c>
      <c r="Q100" s="59">
        <f t="shared" si="66"/>
        <v>0</v>
      </c>
      <c r="R100" s="59">
        <f t="shared" si="66"/>
        <v>0</v>
      </c>
      <c r="S100" s="59">
        <f t="shared" si="66"/>
        <v>0</v>
      </c>
    </row>
    <row r="101" spans="1:19" s="57" customFormat="1" hidden="1" outlineLevel="1">
      <c r="A101" s="89" t="s">
        <v>81</v>
      </c>
      <c r="B101" s="89"/>
      <c r="C101" s="89"/>
      <c r="D101" s="90"/>
      <c r="E101" s="60">
        <f t="shared" ref="E101:G101" si="67">E100</f>
        <v>0</v>
      </c>
      <c r="F101" s="60">
        <f t="shared" si="67"/>
        <v>0</v>
      </c>
      <c r="G101" s="60">
        <f t="shared" si="67"/>
        <v>0</v>
      </c>
      <c r="H101" s="60">
        <f>H100</f>
        <v>0</v>
      </c>
      <c r="I101" s="60">
        <f t="shared" ref="I101:S101" si="68">I100</f>
        <v>-4600</v>
      </c>
      <c r="J101" s="60">
        <f t="shared" si="68"/>
        <v>0</v>
      </c>
      <c r="K101" s="60">
        <f t="shared" si="68"/>
        <v>0</v>
      </c>
      <c r="L101" s="60">
        <f t="shared" si="68"/>
        <v>-4600</v>
      </c>
      <c r="M101" s="60">
        <f t="shared" si="68"/>
        <v>0</v>
      </c>
      <c r="N101" s="60">
        <f t="shared" si="68"/>
        <v>0</v>
      </c>
      <c r="O101" s="60">
        <f t="shared" si="68"/>
        <v>0</v>
      </c>
      <c r="P101" s="60">
        <f t="shared" si="68"/>
        <v>-4600</v>
      </c>
      <c r="Q101" s="60">
        <f t="shared" si="68"/>
        <v>0</v>
      </c>
      <c r="R101" s="60">
        <f t="shared" si="68"/>
        <v>0</v>
      </c>
      <c r="S101" s="60">
        <f t="shared" si="68"/>
        <v>0</v>
      </c>
    </row>
    <row r="102" spans="1:19" s="57" customFormat="1" hidden="1" outlineLevel="1">
      <c r="A102" s="89"/>
      <c r="B102" s="89"/>
      <c r="C102" s="89"/>
      <c r="D102" s="90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</row>
    <row r="103" spans="1:19" s="57" customFormat="1" hidden="1" outlineLevel="1">
      <c r="A103" s="56" t="s">
        <v>25</v>
      </c>
      <c r="B103" s="56"/>
      <c r="C103" s="56"/>
      <c r="D103" s="58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</row>
    <row r="104" spans="1:19" s="57" customFormat="1" hidden="1" outlineLevel="1">
      <c r="A104" s="57" t="s">
        <v>26</v>
      </c>
      <c r="D104" s="58"/>
      <c r="E104" s="59">
        <f>E80-D80</f>
        <v>0</v>
      </c>
      <c r="F104" s="59">
        <f>F80-E80</f>
        <v>0</v>
      </c>
      <c r="G104" s="59">
        <f>G80-F80</f>
        <v>0</v>
      </c>
      <c r="H104" s="59">
        <f>H80-G80</f>
        <v>0</v>
      </c>
      <c r="I104" s="59">
        <f t="shared" ref="I104:S104" si="69">I80-H80</f>
        <v>0</v>
      </c>
      <c r="J104" s="59">
        <f t="shared" si="69"/>
        <v>0</v>
      </c>
      <c r="K104" s="59">
        <f t="shared" si="69"/>
        <v>0</v>
      </c>
      <c r="L104" s="59">
        <f t="shared" si="69"/>
        <v>0</v>
      </c>
      <c r="M104" s="59">
        <f t="shared" si="69"/>
        <v>0</v>
      </c>
      <c r="N104" s="59">
        <f t="shared" si="69"/>
        <v>0</v>
      </c>
      <c r="O104" s="59">
        <f t="shared" si="69"/>
        <v>0</v>
      </c>
      <c r="P104" s="59">
        <f t="shared" si="69"/>
        <v>0</v>
      </c>
      <c r="Q104" s="59">
        <f t="shared" si="69"/>
        <v>0</v>
      </c>
      <c r="R104" s="59">
        <f t="shared" si="69"/>
        <v>0</v>
      </c>
      <c r="S104" s="59">
        <f t="shared" si="69"/>
        <v>0</v>
      </c>
    </row>
    <row r="105" spans="1:19" s="57" customFormat="1" hidden="1" outlineLevel="1">
      <c r="A105" s="57" t="s">
        <v>97</v>
      </c>
      <c r="D105" s="58"/>
      <c r="E105" s="59">
        <f>-E57</f>
        <v>0</v>
      </c>
      <c r="F105" s="59">
        <f t="shared" ref="F105:H105" si="70">-F57</f>
        <v>0</v>
      </c>
      <c r="G105" s="59">
        <f t="shared" si="70"/>
        <v>0</v>
      </c>
      <c r="H105" s="59">
        <f t="shared" si="70"/>
        <v>0</v>
      </c>
      <c r="I105" s="59">
        <f t="shared" ref="I105:S105" si="71">-I57</f>
        <v>0</v>
      </c>
      <c r="J105" s="59">
        <f t="shared" si="71"/>
        <v>0</v>
      </c>
      <c r="K105" s="59">
        <f t="shared" si="71"/>
        <v>0</v>
      </c>
      <c r="L105" s="59">
        <f t="shared" si="71"/>
        <v>0</v>
      </c>
      <c r="M105" s="59">
        <f t="shared" si="71"/>
        <v>0</v>
      </c>
      <c r="N105" s="59">
        <f t="shared" si="71"/>
        <v>0</v>
      </c>
      <c r="O105" s="59">
        <f t="shared" si="71"/>
        <v>0</v>
      </c>
      <c r="P105" s="59">
        <f t="shared" si="71"/>
        <v>0</v>
      </c>
      <c r="Q105" s="59">
        <f t="shared" si="71"/>
        <v>0</v>
      </c>
      <c r="R105" s="59">
        <f t="shared" si="71"/>
        <v>0</v>
      </c>
      <c r="S105" s="59">
        <f t="shared" si="71"/>
        <v>0</v>
      </c>
    </row>
    <row r="106" spans="1:19" s="57" customFormat="1" hidden="1" outlineLevel="1">
      <c r="A106" s="57" t="s">
        <v>55</v>
      </c>
      <c r="D106" s="58"/>
      <c r="E106" s="59">
        <f t="shared" ref="E106:G106" si="72">E131-D131</f>
        <v>-500</v>
      </c>
      <c r="F106" s="59">
        <f t="shared" si="72"/>
        <v>-500</v>
      </c>
      <c r="G106" s="59">
        <f t="shared" si="72"/>
        <v>-500</v>
      </c>
      <c r="H106" s="59">
        <f>H76-G76</f>
        <v>-500</v>
      </c>
      <c r="I106" s="59">
        <f t="shared" ref="I106:S106" si="73">I76-H76</f>
        <v>-500</v>
      </c>
      <c r="J106" s="59">
        <f t="shared" si="73"/>
        <v>-500</v>
      </c>
      <c r="K106" s="59">
        <f t="shared" si="73"/>
        <v>-500</v>
      </c>
      <c r="L106" s="59">
        <f t="shared" si="73"/>
        <v>-500</v>
      </c>
      <c r="M106" s="59">
        <f t="shared" si="73"/>
        <v>-500</v>
      </c>
      <c r="N106" s="59">
        <f t="shared" si="73"/>
        <v>-500</v>
      </c>
      <c r="O106" s="59">
        <f t="shared" si="73"/>
        <v>-500</v>
      </c>
      <c r="P106" s="59">
        <f t="shared" si="73"/>
        <v>-500</v>
      </c>
      <c r="Q106" s="59">
        <f t="shared" si="73"/>
        <v>-500</v>
      </c>
      <c r="R106" s="59">
        <f t="shared" si="73"/>
        <v>-500</v>
      </c>
      <c r="S106" s="59">
        <f t="shared" si="73"/>
        <v>-500</v>
      </c>
    </row>
    <row r="107" spans="1:19" s="57" customFormat="1" hidden="1" outlineLevel="1">
      <c r="A107" s="89" t="s">
        <v>23</v>
      </c>
      <c r="B107" s="89"/>
      <c r="C107" s="89"/>
      <c r="D107" s="90"/>
      <c r="E107" s="60">
        <f>SUM(E104:E106)</f>
        <v>-500</v>
      </c>
      <c r="F107" s="60">
        <f>SUM(F104:F106)</f>
        <v>-500</v>
      </c>
      <c r="G107" s="60">
        <f>SUM(G104:G106)</f>
        <v>-500</v>
      </c>
      <c r="H107" s="60">
        <f>SUM(H104:H106)</f>
        <v>-500</v>
      </c>
      <c r="I107" s="60">
        <f t="shared" ref="I107:S107" si="74">SUM(I104:I106)</f>
        <v>-500</v>
      </c>
      <c r="J107" s="60">
        <f t="shared" si="74"/>
        <v>-500</v>
      </c>
      <c r="K107" s="60">
        <f t="shared" si="74"/>
        <v>-500</v>
      </c>
      <c r="L107" s="60">
        <f t="shared" si="74"/>
        <v>-500</v>
      </c>
      <c r="M107" s="60">
        <f t="shared" si="74"/>
        <v>-500</v>
      </c>
      <c r="N107" s="60">
        <f t="shared" si="74"/>
        <v>-500</v>
      </c>
      <c r="O107" s="60">
        <f t="shared" si="74"/>
        <v>-500</v>
      </c>
      <c r="P107" s="60">
        <f t="shared" si="74"/>
        <v>-500</v>
      </c>
      <c r="Q107" s="60">
        <f t="shared" si="74"/>
        <v>-500</v>
      </c>
      <c r="R107" s="60">
        <f t="shared" si="74"/>
        <v>-500</v>
      </c>
      <c r="S107" s="60">
        <f t="shared" si="74"/>
        <v>-500</v>
      </c>
    </row>
    <row r="108" spans="1:19" s="57" customFormat="1" hidden="1" outlineLevel="1">
      <c r="A108" s="89"/>
      <c r="B108" s="89"/>
      <c r="C108" s="89"/>
      <c r="D108" s="90"/>
      <c r="E108" s="59"/>
      <c r="F108" s="59"/>
      <c r="G108" s="59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</row>
    <row r="109" spans="1:19" s="57" customFormat="1" hidden="1" outlineLevel="1">
      <c r="A109" s="57" t="s">
        <v>82</v>
      </c>
      <c r="D109" s="58"/>
      <c r="E109" s="59">
        <f>E97+E101+E107</f>
        <v>-341.98864291407972</v>
      </c>
      <c r="F109" s="59">
        <f>F97+F101+F107</f>
        <v>6.1499055760127703</v>
      </c>
      <c r="G109" s="59">
        <f>G97+G101+G107</f>
        <v>-793.5479905567372</v>
      </c>
      <c r="H109" s="59">
        <f>H97+H101+H107</f>
        <v>466.1120486111131</v>
      </c>
      <c r="I109" s="59">
        <f t="shared" ref="I109:S109" si="75">I97+I101+I107</f>
        <v>-4070.2139236111084</v>
      </c>
      <c r="J109" s="59">
        <f t="shared" si="75"/>
        <v>1060.3561458333338</v>
      </c>
      <c r="K109" s="59">
        <f t="shared" si="75"/>
        <v>1062.1530208333338</v>
      </c>
      <c r="L109" s="59">
        <f t="shared" si="75"/>
        <v>-3647.636840277778</v>
      </c>
      <c r="M109" s="59">
        <f t="shared" si="75"/>
        <v>1482.9332291666697</v>
      </c>
      <c r="N109" s="59">
        <f t="shared" si="75"/>
        <v>1484.7301041666697</v>
      </c>
      <c r="O109" s="59">
        <f t="shared" si="75"/>
        <v>1486.5269791666697</v>
      </c>
      <c r="P109" s="59">
        <f t="shared" si="75"/>
        <v>-3223.2628819444435</v>
      </c>
      <c r="Q109" s="59">
        <f t="shared" si="75"/>
        <v>1907.3071875000023</v>
      </c>
      <c r="R109" s="59">
        <f t="shared" si="75"/>
        <v>1909.1040625000023</v>
      </c>
      <c r="S109" s="59">
        <f t="shared" si="75"/>
        <v>1910.9009375000023</v>
      </c>
    </row>
    <row r="110" spans="1:19" s="57" customFormat="1" hidden="1" outlineLevel="1">
      <c r="A110" s="57" t="s">
        <v>99</v>
      </c>
      <c r="D110" s="58"/>
      <c r="E110" s="59">
        <f>+D64</f>
        <v>6349.96000000001</v>
      </c>
      <c r="F110" s="59">
        <f>+E64</f>
        <v>6007.9713570859303</v>
      </c>
      <c r="G110" s="59">
        <f>+F64</f>
        <v>6014.1212626619399</v>
      </c>
      <c r="H110" s="59">
        <f>G111</f>
        <v>5220.5732721052027</v>
      </c>
      <c r="I110" s="59">
        <f t="shared" ref="I110:S110" si="76">H111</f>
        <v>5686.6853207163158</v>
      </c>
      <c r="J110" s="59">
        <f t="shared" si="76"/>
        <v>1616.4713971052074</v>
      </c>
      <c r="K110" s="59">
        <f t="shared" si="76"/>
        <v>2676.8275429385412</v>
      </c>
      <c r="L110" s="59">
        <f t="shared" si="76"/>
        <v>3738.980563771875</v>
      </c>
      <c r="M110" s="59">
        <f t="shared" si="76"/>
        <v>91.343723494097048</v>
      </c>
      <c r="N110" s="59">
        <f t="shared" si="76"/>
        <v>1574.2769526607667</v>
      </c>
      <c r="O110" s="59">
        <f t="shared" si="76"/>
        <v>3059.0070568274364</v>
      </c>
      <c r="P110" s="59">
        <f t="shared" si="76"/>
        <v>4545.5340359941056</v>
      </c>
      <c r="Q110" s="59">
        <f t="shared" si="76"/>
        <v>1322.2711540496621</v>
      </c>
      <c r="R110" s="59">
        <f t="shared" si="76"/>
        <v>3229.5783415496644</v>
      </c>
      <c r="S110" s="59">
        <f t="shared" si="76"/>
        <v>5138.6824040496667</v>
      </c>
    </row>
    <row r="111" spans="1:19" s="57" customFormat="1" hidden="1" outlineLevel="1">
      <c r="A111" s="91" t="s">
        <v>98</v>
      </c>
      <c r="B111" s="91"/>
      <c r="C111" s="91"/>
      <c r="D111" s="90"/>
      <c r="E111" s="60">
        <f t="shared" ref="E111:G111" si="77">SUM(E109:E110)</f>
        <v>6007.9713570859303</v>
      </c>
      <c r="F111" s="60">
        <f t="shared" si="77"/>
        <v>6014.1212626619435</v>
      </c>
      <c r="G111" s="60">
        <f t="shared" si="77"/>
        <v>5220.5732721052027</v>
      </c>
      <c r="H111" s="60">
        <f>H110+H109</f>
        <v>5686.6853207163158</v>
      </c>
      <c r="I111" s="60">
        <f t="shared" ref="I111:S111" si="78">I110+I109</f>
        <v>1616.4713971052074</v>
      </c>
      <c r="J111" s="60">
        <f t="shared" si="78"/>
        <v>2676.8275429385412</v>
      </c>
      <c r="K111" s="60">
        <f t="shared" si="78"/>
        <v>3738.980563771875</v>
      </c>
      <c r="L111" s="60">
        <f t="shared" si="78"/>
        <v>91.343723494097048</v>
      </c>
      <c r="M111" s="60">
        <f t="shared" si="78"/>
        <v>1574.2769526607667</v>
      </c>
      <c r="N111" s="60">
        <f t="shared" si="78"/>
        <v>3059.0070568274364</v>
      </c>
      <c r="O111" s="60">
        <f t="shared" si="78"/>
        <v>4545.5340359941056</v>
      </c>
      <c r="P111" s="60">
        <f t="shared" si="78"/>
        <v>1322.2711540496621</v>
      </c>
      <c r="Q111" s="60">
        <f t="shared" si="78"/>
        <v>3229.5783415496644</v>
      </c>
      <c r="R111" s="60">
        <f t="shared" si="78"/>
        <v>5138.6824040496667</v>
      </c>
      <c r="S111" s="60">
        <f t="shared" si="78"/>
        <v>7049.5833415496691</v>
      </c>
    </row>
    <row r="112" spans="1:19" s="57" customFormat="1" ht="13.8" hidden="1" outlineLevel="1">
      <c r="A112" s="89"/>
      <c r="B112" s="89"/>
      <c r="C112" s="89"/>
      <c r="D112" s="89"/>
      <c r="F112" s="62"/>
    </row>
    <row r="113" spans="1:20" collapsed="1"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</row>
    <row r="114" spans="1:20" s="38" customFormat="1" ht="18.899999999999999" customHeight="1">
      <c r="A114" s="37" t="s">
        <v>61</v>
      </c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</row>
    <row r="115" spans="1:20" hidden="1" outlineLevel="1"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</row>
    <row r="116" spans="1:20" s="10" customFormat="1" hidden="1" outlineLevel="1">
      <c r="A116" s="28" t="s">
        <v>72</v>
      </c>
      <c r="B116" s="28"/>
      <c r="C116" s="28"/>
      <c r="D116" s="49"/>
      <c r="E116" s="49"/>
      <c r="F116" s="49"/>
      <c r="G116" s="49"/>
      <c r="H116" s="49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</row>
    <row r="117" spans="1:20" s="10" customFormat="1" hidden="1" outlineLevel="1">
      <c r="A117" s="23" t="s">
        <v>51</v>
      </c>
      <c r="B117" s="23"/>
      <c r="C117" s="23"/>
      <c r="D117" s="68">
        <v>101875.2</v>
      </c>
      <c r="E117" s="85">
        <v>101875.2</v>
      </c>
      <c r="F117" s="85">
        <v>101875.2</v>
      </c>
      <c r="G117" s="85">
        <v>101875.2</v>
      </c>
      <c r="H117" s="50">
        <f>G119</f>
        <v>101875.2</v>
      </c>
      <c r="I117" s="50">
        <f t="shared" ref="I117:S117" si="79">H119</f>
        <v>101875.2</v>
      </c>
      <c r="J117" s="50">
        <f t="shared" si="79"/>
        <v>106475.2</v>
      </c>
      <c r="K117" s="50">
        <f t="shared" si="79"/>
        <v>106475.2</v>
      </c>
      <c r="L117" s="50">
        <f t="shared" si="79"/>
        <v>106475.2</v>
      </c>
      <c r="M117" s="50">
        <f t="shared" si="79"/>
        <v>111075.2</v>
      </c>
      <c r="N117" s="50">
        <f t="shared" si="79"/>
        <v>111075.2</v>
      </c>
      <c r="O117" s="50">
        <f t="shared" si="79"/>
        <v>111075.2</v>
      </c>
      <c r="P117" s="50">
        <f t="shared" si="79"/>
        <v>111075.2</v>
      </c>
      <c r="Q117" s="50">
        <f t="shared" si="79"/>
        <v>115675.2</v>
      </c>
      <c r="R117" s="50">
        <f t="shared" si="79"/>
        <v>115675.2</v>
      </c>
      <c r="S117" s="50">
        <f t="shared" si="79"/>
        <v>115675.2</v>
      </c>
    </row>
    <row r="118" spans="1:20" s="10" customFormat="1" hidden="1" outlineLevel="1">
      <c r="A118" s="23" t="s">
        <v>50</v>
      </c>
      <c r="B118" s="23"/>
      <c r="C118" s="23"/>
      <c r="D118" s="85">
        <v>0</v>
      </c>
      <c r="E118" s="85">
        <v>0</v>
      </c>
      <c r="F118" s="85">
        <v>0</v>
      </c>
      <c r="G118" s="85">
        <v>0</v>
      </c>
      <c r="H118" s="49">
        <f t="shared" ref="H118:S118" si="80">IF(H9&gt;0,H10*H29/1000,0)</f>
        <v>0</v>
      </c>
      <c r="I118" s="49">
        <f t="shared" si="80"/>
        <v>4600</v>
      </c>
      <c r="J118" s="49">
        <f t="shared" si="80"/>
        <v>0</v>
      </c>
      <c r="K118" s="49">
        <f t="shared" si="80"/>
        <v>0</v>
      </c>
      <c r="L118" s="49">
        <f t="shared" si="80"/>
        <v>4600</v>
      </c>
      <c r="M118" s="49">
        <f t="shared" si="80"/>
        <v>0</v>
      </c>
      <c r="N118" s="49">
        <f t="shared" si="80"/>
        <v>0</v>
      </c>
      <c r="O118" s="49">
        <f t="shared" si="80"/>
        <v>0</v>
      </c>
      <c r="P118" s="49">
        <f t="shared" si="80"/>
        <v>4600</v>
      </c>
      <c r="Q118" s="49">
        <f t="shared" si="80"/>
        <v>0</v>
      </c>
      <c r="R118" s="49">
        <f t="shared" si="80"/>
        <v>0</v>
      </c>
      <c r="S118" s="49">
        <f t="shared" si="80"/>
        <v>0</v>
      </c>
    </row>
    <row r="119" spans="1:20" s="10" customFormat="1" hidden="1" outlineLevel="1">
      <c r="A119" s="82" t="s">
        <v>52</v>
      </c>
      <c r="B119" s="82"/>
      <c r="C119" s="82"/>
      <c r="D119" s="83">
        <f t="shared" ref="D119:G119" si="81">SUM(D117:D118)</f>
        <v>101875.2</v>
      </c>
      <c r="E119" s="83">
        <f t="shared" si="81"/>
        <v>101875.2</v>
      </c>
      <c r="F119" s="83">
        <f t="shared" si="81"/>
        <v>101875.2</v>
      </c>
      <c r="G119" s="83">
        <f t="shared" si="81"/>
        <v>101875.2</v>
      </c>
      <c r="H119" s="83">
        <f>SUM(H117:H118)</f>
        <v>101875.2</v>
      </c>
      <c r="I119" s="83">
        <f t="shared" ref="I119:S119" si="82">SUM(I117:I118)</f>
        <v>106475.2</v>
      </c>
      <c r="J119" s="83">
        <f t="shared" si="82"/>
        <v>106475.2</v>
      </c>
      <c r="K119" s="83">
        <f t="shared" si="82"/>
        <v>106475.2</v>
      </c>
      <c r="L119" s="83">
        <f t="shared" si="82"/>
        <v>111075.2</v>
      </c>
      <c r="M119" s="83">
        <f t="shared" si="82"/>
        <v>111075.2</v>
      </c>
      <c r="N119" s="83">
        <f t="shared" si="82"/>
        <v>111075.2</v>
      </c>
      <c r="O119" s="83">
        <f t="shared" si="82"/>
        <v>111075.2</v>
      </c>
      <c r="P119" s="83">
        <f t="shared" si="82"/>
        <v>115675.2</v>
      </c>
      <c r="Q119" s="83">
        <f t="shared" si="82"/>
        <v>115675.2</v>
      </c>
      <c r="R119" s="83">
        <f t="shared" si="82"/>
        <v>115675.2</v>
      </c>
      <c r="S119" s="83">
        <f t="shared" si="82"/>
        <v>115675.2</v>
      </c>
    </row>
    <row r="120" spans="1:20" s="10" customFormat="1" hidden="1" outlineLevel="1">
      <c r="A120" s="23"/>
      <c r="B120" s="23"/>
      <c r="C120" s="23"/>
      <c r="D120" s="23"/>
      <c r="E120" s="23"/>
      <c r="F120" s="23"/>
      <c r="G120" s="23"/>
      <c r="H120" s="23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</row>
    <row r="121" spans="1:20" s="10" customFormat="1" hidden="1" outlineLevel="1">
      <c r="A121" s="28" t="s">
        <v>9</v>
      </c>
      <c r="B121" s="28"/>
      <c r="C121" s="28"/>
      <c r="D121" s="23"/>
      <c r="E121" s="23"/>
      <c r="F121" s="23"/>
      <c r="G121" s="23"/>
      <c r="H121" s="23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</row>
    <row r="122" spans="1:20" s="10" customFormat="1" hidden="1" outlineLevel="1">
      <c r="A122" s="23" t="s">
        <v>51</v>
      </c>
      <c r="B122" s="23"/>
      <c r="C122" s="23"/>
      <c r="D122" s="68">
        <v>37854</v>
      </c>
      <c r="E122" s="86">
        <v>38702.959999999999</v>
      </c>
      <c r="F122" s="86">
        <v>39551.919999999998</v>
      </c>
      <c r="G122" s="86">
        <v>40400.879999999997</v>
      </c>
      <c r="H122" s="52">
        <f>G124</f>
        <v>41249.839999999997</v>
      </c>
      <c r="I122" s="52">
        <f t="shared" ref="I122:S122" si="83">H124</f>
        <v>42098.799999999996</v>
      </c>
      <c r="J122" s="52">
        <f t="shared" si="83"/>
        <v>42986.093333333331</v>
      </c>
      <c r="K122" s="52">
        <f t="shared" si="83"/>
        <v>43873.386666666665</v>
      </c>
      <c r="L122" s="52">
        <f t="shared" si="83"/>
        <v>44760.68</v>
      </c>
      <c r="M122" s="52">
        <f t="shared" si="83"/>
        <v>45686.306666666664</v>
      </c>
      <c r="N122" s="52">
        <f t="shared" si="83"/>
        <v>46611.933333333327</v>
      </c>
      <c r="O122" s="52">
        <f t="shared" si="83"/>
        <v>47537.55999999999</v>
      </c>
      <c r="P122" s="52">
        <f t="shared" si="83"/>
        <v>48463.186666666654</v>
      </c>
      <c r="Q122" s="52">
        <f t="shared" si="83"/>
        <v>49427.146666666653</v>
      </c>
      <c r="R122" s="52">
        <f t="shared" si="83"/>
        <v>50391.106666666652</v>
      </c>
      <c r="S122" s="52">
        <f t="shared" si="83"/>
        <v>51355.066666666651</v>
      </c>
    </row>
    <row r="123" spans="1:20" s="10" customFormat="1" hidden="1" outlineLevel="1">
      <c r="A123" s="23" t="s">
        <v>53</v>
      </c>
      <c r="B123" s="23"/>
      <c r="C123" s="23"/>
      <c r="D123" s="87">
        <v>848.96</v>
      </c>
      <c r="E123" s="87">
        <v>848.96</v>
      </c>
      <c r="F123" s="87">
        <v>848.96</v>
      </c>
      <c r="G123" s="87">
        <v>848.96</v>
      </c>
      <c r="H123" s="52">
        <f t="shared" ref="H123:S123" si="84">H119*H28/12</f>
        <v>848.96</v>
      </c>
      <c r="I123" s="52">
        <f t="shared" si="84"/>
        <v>887.29333333333341</v>
      </c>
      <c r="J123" s="52">
        <f t="shared" si="84"/>
        <v>887.29333333333341</v>
      </c>
      <c r="K123" s="52">
        <f t="shared" si="84"/>
        <v>887.29333333333341</v>
      </c>
      <c r="L123" s="52">
        <f t="shared" si="84"/>
        <v>925.62666666666667</v>
      </c>
      <c r="M123" s="52">
        <f t="shared" si="84"/>
        <v>925.62666666666667</v>
      </c>
      <c r="N123" s="52">
        <f t="shared" si="84"/>
        <v>925.62666666666667</v>
      </c>
      <c r="O123" s="52">
        <f t="shared" si="84"/>
        <v>925.62666666666667</v>
      </c>
      <c r="P123" s="52">
        <f t="shared" si="84"/>
        <v>963.96</v>
      </c>
      <c r="Q123" s="52">
        <f t="shared" si="84"/>
        <v>963.96</v>
      </c>
      <c r="R123" s="52">
        <f t="shared" si="84"/>
        <v>963.96</v>
      </c>
      <c r="S123" s="52">
        <f t="shared" si="84"/>
        <v>963.96</v>
      </c>
    </row>
    <row r="124" spans="1:20" s="10" customFormat="1" hidden="1" outlineLevel="1">
      <c r="A124" s="82" t="s">
        <v>52</v>
      </c>
      <c r="B124" s="82"/>
      <c r="C124" s="82"/>
      <c r="D124" s="67">
        <f t="shared" ref="D124:G124" si="85">SUM(D122:D123)</f>
        <v>38702.959999999999</v>
      </c>
      <c r="E124" s="67">
        <f t="shared" si="85"/>
        <v>39551.919999999998</v>
      </c>
      <c r="F124" s="67">
        <f t="shared" si="85"/>
        <v>40400.879999999997</v>
      </c>
      <c r="G124" s="67">
        <f t="shared" si="85"/>
        <v>41249.839999999997</v>
      </c>
      <c r="H124" s="84">
        <f>SUM(H122:H123)</f>
        <v>42098.799999999996</v>
      </c>
      <c r="I124" s="84">
        <f t="shared" ref="I124:S124" si="86">SUM(I122:I123)</f>
        <v>42986.093333333331</v>
      </c>
      <c r="J124" s="84">
        <f t="shared" si="86"/>
        <v>43873.386666666665</v>
      </c>
      <c r="K124" s="84">
        <f t="shared" si="86"/>
        <v>44760.68</v>
      </c>
      <c r="L124" s="84">
        <f t="shared" si="86"/>
        <v>45686.306666666664</v>
      </c>
      <c r="M124" s="84">
        <f t="shared" si="86"/>
        <v>46611.933333333327</v>
      </c>
      <c r="N124" s="84">
        <f t="shared" si="86"/>
        <v>47537.55999999999</v>
      </c>
      <c r="O124" s="84">
        <f t="shared" si="86"/>
        <v>48463.186666666654</v>
      </c>
      <c r="P124" s="84">
        <f t="shared" si="86"/>
        <v>49427.146666666653</v>
      </c>
      <c r="Q124" s="84">
        <f t="shared" si="86"/>
        <v>50391.106666666652</v>
      </c>
      <c r="R124" s="84">
        <f t="shared" si="86"/>
        <v>51355.066666666651</v>
      </c>
      <c r="S124" s="84">
        <f t="shared" si="86"/>
        <v>52319.02666666665</v>
      </c>
      <c r="T124" s="53"/>
    </row>
    <row r="125" spans="1:20" s="10" customFormat="1" hidden="1" outlineLevel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</row>
    <row r="126" spans="1:20" s="10" customFormat="1" ht="15" hidden="1" outlineLevel="1" thickBot="1">
      <c r="A126" s="81" t="s">
        <v>73</v>
      </c>
      <c r="B126" s="81"/>
      <c r="C126" s="54"/>
      <c r="D126" s="54">
        <f t="shared" ref="D126:G126" si="87">+D119-D124</f>
        <v>63172.24</v>
      </c>
      <c r="E126" s="54">
        <f t="shared" si="87"/>
        <v>62323.28</v>
      </c>
      <c r="F126" s="54">
        <f t="shared" si="87"/>
        <v>61474.32</v>
      </c>
      <c r="G126" s="54">
        <f t="shared" si="87"/>
        <v>60625.36</v>
      </c>
      <c r="H126" s="54">
        <f>H119-H124</f>
        <v>59776.4</v>
      </c>
      <c r="I126" s="54">
        <f t="shared" ref="I126:S126" si="88">I119-I124</f>
        <v>63489.106666666667</v>
      </c>
      <c r="J126" s="54">
        <f t="shared" si="88"/>
        <v>62601.813333333332</v>
      </c>
      <c r="K126" s="54">
        <f t="shared" si="88"/>
        <v>61714.52</v>
      </c>
      <c r="L126" s="54">
        <f t="shared" si="88"/>
        <v>65388.893333333333</v>
      </c>
      <c r="M126" s="54">
        <f t="shared" si="88"/>
        <v>64463.26666666667</v>
      </c>
      <c r="N126" s="54">
        <f t="shared" si="88"/>
        <v>63537.640000000007</v>
      </c>
      <c r="O126" s="54">
        <f t="shared" si="88"/>
        <v>62612.013333333343</v>
      </c>
      <c r="P126" s="54">
        <f t="shared" si="88"/>
        <v>66248.053333333344</v>
      </c>
      <c r="Q126" s="54">
        <f t="shared" si="88"/>
        <v>65284.093333333345</v>
      </c>
      <c r="R126" s="54">
        <f t="shared" si="88"/>
        <v>64320.133333333346</v>
      </c>
      <c r="S126" s="54">
        <f t="shared" si="88"/>
        <v>63356.173333333347</v>
      </c>
    </row>
    <row r="127" spans="1:20" s="10" customFormat="1" ht="15" hidden="1" outlineLevel="1" thickTop="1">
      <c r="A127" s="23"/>
      <c r="B127" s="23"/>
      <c r="C127" s="23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</row>
    <row r="128" spans="1:20" s="10" customFormat="1" hidden="1" outlineLevel="1">
      <c r="A128" s="28" t="s">
        <v>74</v>
      </c>
      <c r="B128" s="28"/>
      <c r="C128" s="28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</row>
    <row r="129" spans="1:19" s="10" customFormat="1" hidden="1" outlineLevel="1">
      <c r="A129" s="23" t="s">
        <v>37</v>
      </c>
      <c r="B129" s="23"/>
      <c r="C129" s="26"/>
      <c r="D129" s="88">
        <v>30000</v>
      </c>
      <c r="E129" s="88">
        <v>29500</v>
      </c>
      <c r="F129" s="88">
        <v>29000</v>
      </c>
      <c r="G129" s="88">
        <v>28500</v>
      </c>
      <c r="H129" s="26">
        <f>G131</f>
        <v>28000</v>
      </c>
      <c r="I129" s="26">
        <f t="shared" ref="I129:S129" si="89">H131</f>
        <v>27500</v>
      </c>
      <c r="J129" s="26">
        <f t="shared" si="89"/>
        <v>27000</v>
      </c>
      <c r="K129" s="26">
        <f t="shared" si="89"/>
        <v>26500</v>
      </c>
      <c r="L129" s="26">
        <f t="shared" si="89"/>
        <v>26000</v>
      </c>
      <c r="M129" s="26">
        <f t="shared" si="89"/>
        <v>25500</v>
      </c>
      <c r="N129" s="26">
        <f t="shared" si="89"/>
        <v>25000</v>
      </c>
      <c r="O129" s="26">
        <f t="shared" si="89"/>
        <v>24500</v>
      </c>
      <c r="P129" s="26">
        <f t="shared" si="89"/>
        <v>24000</v>
      </c>
      <c r="Q129" s="26">
        <f t="shared" si="89"/>
        <v>23500</v>
      </c>
      <c r="R129" s="26">
        <f t="shared" si="89"/>
        <v>23000</v>
      </c>
      <c r="S129" s="26">
        <f t="shared" si="89"/>
        <v>22500</v>
      </c>
    </row>
    <row r="130" spans="1:19" s="10" customFormat="1" hidden="1" outlineLevel="1">
      <c r="A130" s="23" t="s">
        <v>75</v>
      </c>
      <c r="B130" s="23"/>
      <c r="C130" s="26"/>
      <c r="D130" s="88">
        <v>500</v>
      </c>
      <c r="E130" s="88">
        <v>500</v>
      </c>
      <c r="F130" s="88">
        <v>500</v>
      </c>
      <c r="G130" s="88">
        <v>500</v>
      </c>
      <c r="H130" s="26">
        <f t="shared" ref="H130:S130" si="90">H36</f>
        <v>500</v>
      </c>
      <c r="I130" s="26">
        <f t="shared" si="90"/>
        <v>500</v>
      </c>
      <c r="J130" s="26">
        <f t="shared" si="90"/>
        <v>500</v>
      </c>
      <c r="K130" s="26">
        <f t="shared" si="90"/>
        <v>500</v>
      </c>
      <c r="L130" s="26">
        <f t="shared" si="90"/>
        <v>500</v>
      </c>
      <c r="M130" s="26">
        <f t="shared" si="90"/>
        <v>500</v>
      </c>
      <c r="N130" s="26">
        <f t="shared" si="90"/>
        <v>500</v>
      </c>
      <c r="O130" s="26">
        <f t="shared" si="90"/>
        <v>500</v>
      </c>
      <c r="P130" s="26">
        <f t="shared" si="90"/>
        <v>500</v>
      </c>
      <c r="Q130" s="26">
        <f t="shared" si="90"/>
        <v>500</v>
      </c>
      <c r="R130" s="26">
        <f t="shared" si="90"/>
        <v>500</v>
      </c>
      <c r="S130" s="26">
        <f t="shared" si="90"/>
        <v>500</v>
      </c>
    </row>
    <row r="131" spans="1:19" s="10" customFormat="1" hidden="1" outlineLevel="1">
      <c r="A131" s="82" t="s">
        <v>48</v>
      </c>
      <c r="B131" s="82"/>
      <c r="C131" s="67"/>
      <c r="D131" s="67">
        <f>D129-D130</f>
        <v>29500</v>
      </c>
      <c r="E131" s="67">
        <f t="shared" ref="E131:G131" si="91">E129-E130</f>
        <v>29000</v>
      </c>
      <c r="F131" s="67">
        <f t="shared" si="91"/>
        <v>28500</v>
      </c>
      <c r="G131" s="67">
        <f t="shared" si="91"/>
        <v>28000</v>
      </c>
      <c r="H131" s="67">
        <f>H129-H130</f>
        <v>27500</v>
      </c>
      <c r="I131" s="67">
        <f t="shared" ref="I131:S131" si="92">I129-I130</f>
        <v>27000</v>
      </c>
      <c r="J131" s="67">
        <f t="shared" si="92"/>
        <v>26500</v>
      </c>
      <c r="K131" s="67">
        <f t="shared" si="92"/>
        <v>26000</v>
      </c>
      <c r="L131" s="67">
        <f t="shared" si="92"/>
        <v>25500</v>
      </c>
      <c r="M131" s="67">
        <f t="shared" si="92"/>
        <v>25000</v>
      </c>
      <c r="N131" s="67">
        <f t="shared" si="92"/>
        <v>24500</v>
      </c>
      <c r="O131" s="67">
        <f t="shared" si="92"/>
        <v>24000</v>
      </c>
      <c r="P131" s="67">
        <f t="shared" si="92"/>
        <v>23500</v>
      </c>
      <c r="Q131" s="67">
        <f t="shared" si="92"/>
        <v>23000</v>
      </c>
      <c r="R131" s="67">
        <f t="shared" si="92"/>
        <v>22500</v>
      </c>
      <c r="S131" s="67">
        <f t="shared" si="92"/>
        <v>22000</v>
      </c>
    </row>
    <row r="132" spans="1:19" s="10" customFormat="1" hidden="1" outlineLevel="1">
      <c r="A132" s="28"/>
      <c r="B132" s="28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</row>
    <row r="133" spans="1:19" s="10" customFormat="1" hidden="1" outlineLevel="1">
      <c r="A133" s="23" t="s">
        <v>76</v>
      </c>
      <c r="B133" s="23"/>
      <c r="C133" s="23"/>
      <c r="D133" s="88">
        <v>143.75</v>
      </c>
      <c r="E133" s="88">
        <v>141.35416666666666</v>
      </c>
      <c r="F133" s="88">
        <v>138.95833333333334</v>
      </c>
      <c r="G133" s="88">
        <v>136.5625</v>
      </c>
      <c r="H133" s="26">
        <f t="shared" ref="H133:S133" si="93">AVERAGE(H131,H129)*H37/12</f>
        <v>132.96875</v>
      </c>
      <c r="I133" s="26">
        <f t="shared" si="93"/>
        <v>130.57291666666666</v>
      </c>
      <c r="J133" s="26">
        <f t="shared" si="93"/>
        <v>128.17708333333334</v>
      </c>
      <c r="K133" s="26">
        <f t="shared" si="93"/>
        <v>125.78125</v>
      </c>
      <c r="L133" s="26">
        <f t="shared" si="93"/>
        <v>123.38541666666667</v>
      </c>
      <c r="M133" s="26">
        <f t="shared" si="93"/>
        <v>120.98958333333333</v>
      </c>
      <c r="N133" s="26">
        <f t="shared" si="93"/>
        <v>118.59375</v>
      </c>
      <c r="O133" s="26">
        <f t="shared" si="93"/>
        <v>116.19791666666667</v>
      </c>
      <c r="P133" s="26">
        <f t="shared" si="93"/>
        <v>113.80208333333333</v>
      </c>
      <c r="Q133" s="26">
        <f t="shared" si="93"/>
        <v>111.40625</v>
      </c>
      <c r="R133" s="26">
        <f t="shared" si="93"/>
        <v>109.01041666666667</v>
      </c>
      <c r="S133" s="26">
        <f t="shared" si="93"/>
        <v>106.61458333333333</v>
      </c>
    </row>
    <row r="134" spans="1:19" s="10" customFormat="1" hidden="1" outlineLevel="1">
      <c r="A134" s="23"/>
      <c r="B134" s="23"/>
      <c r="C134" s="23"/>
      <c r="D134" s="88"/>
      <c r="E134" s="88"/>
      <c r="F134" s="88"/>
      <c r="G134" s="88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</row>
    <row r="135" spans="1:19" s="10" customFormat="1" hidden="1" outlineLevel="1">
      <c r="A135" s="82" t="s">
        <v>90</v>
      </c>
      <c r="B135" s="82"/>
      <c r="C135" s="82"/>
      <c r="D135" s="67">
        <f>D133+D130</f>
        <v>643.75</v>
      </c>
      <c r="E135" s="67">
        <f t="shared" ref="E135:G135" si="94">E133+E130</f>
        <v>641.35416666666663</v>
      </c>
      <c r="F135" s="67">
        <f t="shared" si="94"/>
        <v>638.95833333333337</v>
      </c>
      <c r="G135" s="67">
        <f t="shared" si="94"/>
        <v>636.5625</v>
      </c>
      <c r="H135" s="67">
        <f>H130+H133</f>
        <v>632.96875</v>
      </c>
      <c r="I135" s="67">
        <f t="shared" ref="I135:S135" si="95">I130+I133</f>
        <v>630.57291666666663</v>
      </c>
      <c r="J135" s="67">
        <f t="shared" si="95"/>
        <v>628.17708333333337</v>
      </c>
      <c r="K135" s="67">
        <f t="shared" si="95"/>
        <v>625.78125</v>
      </c>
      <c r="L135" s="67">
        <f t="shared" si="95"/>
        <v>623.38541666666663</v>
      </c>
      <c r="M135" s="67">
        <f t="shared" si="95"/>
        <v>620.98958333333337</v>
      </c>
      <c r="N135" s="67">
        <f t="shared" si="95"/>
        <v>618.59375</v>
      </c>
      <c r="O135" s="67">
        <f t="shared" si="95"/>
        <v>616.19791666666663</v>
      </c>
      <c r="P135" s="67">
        <f t="shared" si="95"/>
        <v>613.80208333333337</v>
      </c>
      <c r="Q135" s="67">
        <f t="shared" si="95"/>
        <v>611.40625</v>
      </c>
      <c r="R135" s="67">
        <f t="shared" si="95"/>
        <v>609.01041666666663</v>
      </c>
      <c r="S135" s="67">
        <f t="shared" si="95"/>
        <v>606.61458333333337</v>
      </c>
    </row>
    <row r="136" spans="1:19" s="10" customFormat="1" hidden="1" outlineLevel="1">
      <c r="A136" s="23"/>
      <c r="B136" s="23"/>
      <c r="C136" s="23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</row>
    <row r="137" spans="1:19" s="10" customFormat="1" hidden="1" outlineLevel="1">
      <c r="A137" s="23" t="s">
        <v>77</v>
      </c>
      <c r="B137" s="23"/>
      <c r="C137" s="23"/>
      <c r="D137" s="80">
        <f>D76/D82</f>
        <v>0.62911859418651772</v>
      </c>
      <c r="E137" s="80">
        <f>E76/E82</f>
        <v>0.61571058129296763</v>
      </c>
      <c r="F137" s="80">
        <f>F76/F82</f>
        <v>0.59764162734214021</v>
      </c>
      <c r="G137" s="80">
        <f>G76/G82</f>
        <v>0.58033573877843914</v>
      </c>
      <c r="H137" s="80">
        <f t="shared" ref="H137:S137" si="96">H76/H82</f>
        <v>0.56655999093104503</v>
      </c>
      <c r="I137" s="80">
        <f t="shared" si="96"/>
        <v>0.54867103075448753</v>
      </c>
      <c r="J137" s="80">
        <f t="shared" si="96"/>
        <v>0.53124440858162825</v>
      </c>
      <c r="K137" s="80">
        <f t="shared" si="96"/>
        <v>0.51426351751498312</v>
      </c>
      <c r="L137" s="80">
        <f t="shared" si="96"/>
        <v>0.49405920605392689</v>
      </c>
      <c r="M137" s="80">
        <f t="shared" si="96"/>
        <v>0.47464851136441183</v>
      </c>
      <c r="N137" s="80">
        <f t="shared" si="96"/>
        <v>0.4559865298865492</v>
      </c>
      <c r="O137" s="80">
        <f t="shared" si="96"/>
        <v>0.43803167973903651</v>
      </c>
      <c r="P137" s="80">
        <f t="shared" si="96"/>
        <v>0.41791070711561124</v>
      </c>
      <c r="Q137" s="80">
        <f t="shared" si="96"/>
        <v>0.39878315552667809</v>
      </c>
      <c r="R137" s="80">
        <f t="shared" si="96"/>
        <v>0.38057801004737568</v>
      </c>
      <c r="S137" s="80">
        <f t="shared" si="96"/>
        <v>0.36323086502385349</v>
      </c>
    </row>
    <row r="138" spans="1:19" s="10" customFormat="1" hidden="1" outlineLevel="1">
      <c r="A138" s="23" t="s">
        <v>87</v>
      </c>
      <c r="B138" s="23"/>
      <c r="C138" s="23"/>
      <c r="D138" s="80">
        <f>D39</f>
        <v>0.75</v>
      </c>
      <c r="E138" s="80">
        <f>E39</f>
        <v>0.75</v>
      </c>
      <c r="F138" s="80">
        <f>F39</f>
        <v>0.75</v>
      </c>
      <c r="G138" s="80">
        <f>G39</f>
        <v>0.75</v>
      </c>
      <c r="H138" s="80">
        <f t="shared" ref="H138:S138" si="97">H39</f>
        <v>0.75</v>
      </c>
      <c r="I138" s="80">
        <f t="shared" si="97"/>
        <v>0.75</v>
      </c>
      <c r="J138" s="80">
        <f t="shared" si="97"/>
        <v>0.75</v>
      </c>
      <c r="K138" s="80">
        <f t="shared" si="97"/>
        <v>0.75</v>
      </c>
      <c r="L138" s="80">
        <f t="shared" si="97"/>
        <v>0.75</v>
      </c>
      <c r="M138" s="80">
        <f t="shared" si="97"/>
        <v>0.75</v>
      </c>
      <c r="N138" s="80">
        <f t="shared" si="97"/>
        <v>0.75</v>
      </c>
      <c r="O138" s="80">
        <f t="shared" si="97"/>
        <v>0.75</v>
      </c>
      <c r="P138" s="80">
        <f t="shared" si="97"/>
        <v>0.75</v>
      </c>
      <c r="Q138" s="80">
        <f t="shared" si="97"/>
        <v>0.75</v>
      </c>
      <c r="R138" s="80">
        <f t="shared" si="97"/>
        <v>0.75</v>
      </c>
      <c r="S138" s="80">
        <f t="shared" si="97"/>
        <v>0.75</v>
      </c>
    </row>
    <row r="139" spans="1:19" s="10" customFormat="1" hidden="1" outlineLevel="1">
      <c r="A139" s="23"/>
      <c r="B139" s="23"/>
      <c r="C139" s="23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</row>
    <row r="140" spans="1:19" s="10" customFormat="1" hidden="1" outlineLevel="1">
      <c r="A140" s="23" t="s">
        <v>91</v>
      </c>
      <c r="B140" s="23"/>
      <c r="C140" s="23"/>
      <c r="D140" s="80">
        <f>D49/D135</f>
        <v>3.2877669902912565</v>
      </c>
      <c r="E140" s="80">
        <f>E49/E135</f>
        <v>2.9944453467597856</v>
      </c>
      <c r="F140" s="80">
        <f>F49/F135</f>
        <v>3.5736289533746266</v>
      </c>
      <c r="G140" s="80">
        <f>G49/G135</f>
        <v>3.5163868433971519</v>
      </c>
      <c r="H140" s="80">
        <f t="shared" ref="H140:S140" si="98">H49/H135</f>
        <v>2.16348226775282</v>
      </c>
      <c r="I140" s="80">
        <f t="shared" si="98"/>
        <v>3.0335706616007281</v>
      </c>
      <c r="J140" s="80">
        <f t="shared" si="98"/>
        <v>3.0451405356106469</v>
      </c>
      <c r="K140" s="80">
        <f t="shared" si="98"/>
        <v>3.0567990012484407</v>
      </c>
      <c r="L140" s="80">
        <f t="shared" si="98"/>
        <v>3.9403525774918604</v>
      </c>
      <c r="M140" s="80">
        <f t="shared" si="98"/>
        <v>3.9555548100310385</v>
      </c>
      <c r="N140" s="80">
        <f t="shared" si="98"/>
        <v>3.9708748000336849</v>
      </c>
      <c r="O140" s="80">
        <f t="shared" si="98"/>
        <v>3.9863139210548626</v>
      </c>
      <c r="P140" s="80">
        <f t="shared" si="98"/>
        <v>4.8872906236741676</v>
      </c>
      <c r="Q140" s="80">
        <f t="shared" si="98"/>
        <v>4.9064417752789904</v>
      </c>
      <c r="R140" s="80">
        <f t="shared" si="98"/>
        <v>4.9257436072864165</v>
      </c>
      <c r="S140" s="80">
        <f t="shared" si="98"/>
        <v>4.9451979050399295</v>
      </c>
    </row>
    <row r="141" spans="1:19" s="10" customFormat="1" hidden="1" outlineLevel="1">
      <c r="A141" s="23" t="s">
        <v>92</v>
      </c>
      <c r="B141" s="23"/>
      <c r="C141" s="23"/>
      <c r="D141" s="80">
        <f>D40</f>
        <v>3</v>
      </c>
      <c r="E141" s="80">
        <f>E40</f>
        <v>3</v>
      </c>
      <c r="F141" s="80">
        <f>F40</f>
        <v>3</v>
      </c>
      <c r="G141" s="80">
        <f>G40</f>
        <v>3</v>
      </c>
      <c r="H141" s="80">
        <f t="shared" ref="H141:S141" si="99">H40</f>
        <v>3</v>
      </c>
      <c r="I141" s="80">
        <f t="shared" si="99"/>
        <v>3</v>
      </c>
      <c r="J141" s="80">
        <f t="shared" si="99"/>
        <v>3</v>
      </c>
      <c r="K141" s="80">
        <f t="shared" si="99"/>
        <v>3</v>
      </c>
      <c r="L141" s="80">
        <f t="shared" si="99"/>
        <v>3</v>
      </c>
      <c r="M141" s="80">
        <f t="shared" si="99"/>
        <v>3</v>
      </c>
      <c r="N141" s="80">
        <f t="shared" si="99"/>
        <v>3</v>
      </c>
      <c r="O141" s="80">
        <f t="shared" si="99"/>
        <v>3</v>
      </c>
      <c r="P141" s="80">
        <f t="shared" si="99"/>
        <v>3</v>
      </c>
      <c r="Q141" s="80">
        <f t="shared" si="99"/>
        <v>3</v>
      </c>
      <c r="R141" s="80">
        <f t="shared" si="99"/>
        <v>3</v>
      </c>
      <c r="S141" s="80">
        <f t="shared" si="99"/>
        <v>3</v>
      </c>
    </row>
    <row r="142" spans="1:19" s="10" customFormat="1" hidden="1" outlineLevel="1">
      <c r="A142" s="23"/>
      <c r="B142" s="23"/>
      <c r="C142" s="23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</row>
    <row r="143" spans="1:19" collapsed="1"/>
  </sheetData>
  <phoneticPr fontId="3" type="noConversion"/>
  <conditionalFormatting sqref="H9:S9">
    <cfRule type="cellIs" dxfId="15" priority="18" operator="lessThan">
      <formula>-10</formula>
    </cfRule>
    <cfRule type="cellIs" dxfId="14" priority="19" operator="greaterThan">
      <formula>10</formula>
    </cfRule>
  </conditionalFormatting>
  <conditionalFormatting sqref="C3">
    <cfRule type="containsText" dxfId="13" priority="12" operator="containsText" text="OK">
      <formula>NOT(ISERROR(SEARCH("OK",C3)))</formula>
    </cfRule>
    <cfRule type="containsText" dxfId="12" priority="13" operator="containsText" text="ERROR">
      <formula>NOT(ISERROR(SEARCH("ERROR",C3)))</formula>
    </cfRule>
  </conditionalFormatting>
  <conditionalFormatting sqref="G4:S5">
    <cfRule type="containsText" dxfId="11" priority="14" operator="containsText" text="OK">
      <formula>NOT(ISERROR(SEARCH("OK",G4)))</formula>
    </cfRule>
    <cfRule type="containsText" dxfId="10" priority="15" operator="containsText" text="ERROR">
      <formula>NOT(ISERROR(SEARCH("ERROR",G4)))</formula>
    </cfRule>
  </conditionalFormatting>
  <conditionalFormatting sqref="F4">
    <cfRule type="containsText" dxfId="9" priority="9" operator="containsText" text="OK">
      <formula>NOT(ISERROR(SEARCH("OK",F4)))</formula>
    </cfRule>
    <cfRule type="containsText" dxfId="8" priority="10" operator="containsText" text="ERROR">
      <formula>NOT(ISERROR(SEARCH("ERROR",F4)))</formula>
    </cfRule>
  </conditionalFormatting>
  <conditionalFormatting sqref="E4">
    <cfRule type="containsText" dxfId="7" priority="7" operator="containsText" text="OK">
      <formula>NOT(ISERROR(SEARCH("OK",E4)))</formula>
    </cfRule>
    <cfRule type="containsText" dxfId="6" priority="8" operator="containsText" text="ERROR">
      <formula>NOT(ISERROR(SEARCH("ERROR",E4)))</formula>
    </cfRule>
  </conditionalFormatting>
  <conditionalFormatting sqref="D4">
    <cfRule type="containsText" dxfId="5" priority="5" operator="containsText" text="OK">
      <formula>NOT(ISERROR(SEARCH("OK",D4)))</formula>
    </cfRule>
    <cfRule type="containsText" dxfId="4" priority="6" operator="containsText" text="ERROR">
      <formula>NOT(ISERROR(SEARCH("ERROR",D4)))</formula>
    </cfRule>
  </conditionalFormatting>
  <conditionalFormatting sqref="A3:B3">
    <cfRule type="containsText" dxfId="3" priority="3" operator="containsText" text="OK">
      <formula>NOT(ISERROR(SEARCH("OK",A3)))</formula>
    </cfRule>
    <cfRule type="containsText" dxfId="2" priority="4" operator="containsText" text="ERROR">
      <formula>NOT(ISERROR(SEARCH("ERROR",A3)))</formula>
    </cfRule>
  </conditionalFormatting>
  <conditionalFormatting sqref="D4:S4">
    <cfRule type="containsText" dxfId="1" priority="2" operator="containsText" text="Error">
      <formula>NOT(ISERROR(SEARCH("Error",D4)))</formula>
    </cfRule>
  </conditionalFormatting>
  <conditionalFormatting sqref="D64:S64">
    <cfRule type="cellIs" dxfId="0" priority="1" operator="lessThan">
      <formula>1000</formula>
    </cfRule>
  </conditionalFormatting>
  <dataValidations count="2">
    <dataValidation type="whole" errorStyle="warning" allowBlank="1" showInputMessage="1" showErrorMessage="1" errorTitle="Warning" error="You have entered an unusual number of stores." promptTitle="Message" prompt="Please input new stores as a positive whole number. If you are closing a store, enter it as a negative whole number." sqref="H9:S9" xr:uid="{00000000-0002-0000-0000-000000000000}">
      <formula1>-10</formula1>
      <formula2>10</formula2>
    </dataValidation>
    <dataValidation type="whole" errorStyle="warning" allowBlank="1" showInputMessage="1" showErrorMessage="1" errorTitle="Warning" error="Assumption is outside of range" promptTitle="Set reasonable range" prompt="Range must be between 300 and 800" sqref="H11:S11" xr:uid="{00000000-0002-0000-0000-000001000000}">
      <formula1>300</formula1>
      <formula2>800</formula2>
    </dataValidation>
  </dataValidations>
  <pageMargins left="0.75" right="0.75" top="1" bottom="1" header="0.5" footer="0.5"/>
  <pageSetup scale="57" fitToHeight="0" orientation="landscape" blackAndWhite="1" r:id="rId1"/>
  <headerFooter alignWithMargins="0">
    <oddFooter>&amp;R&amp;6© Management Development Associates (NA) Inc. - 21317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Cash Flow Forecast Template</vt:lpstr>
      <vt:lpstr>'Cover Page'!Print_Area</vt:lpstr>
    </vt:vector>
  </TitlesOfParts>
  <Company>MDA Training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cp:lastPrinted>2015-09-02T16:35:08Z</cp:lastPrinted>
  <dcterms:created xsi:type="dcterms:W3CDTF">2003-01-29T13:43:56Z</dcterms:created>
  <dcterms:modified xsi:type="dcterms:W3CDTF">2019-01-09T19:36:00Z</dcterms:modified>
</cp:coreProperties>
</file>