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44. Macabacus Essentials\Downloads\"/>
    </mc:Choice>
  </mc:AlternateContent>
  <xr:revisionPtr revIDLastSave="0" documentId="13_ncr:1_{887771DF-AE86-4AEE-9523-2AB14C0B0BAE}" xr6:coauthVersionLast="46" xr6:coauthVersionMax="46" xr10:uidLastSave="{00000000-0000-0000-0000-000000000000}"/>
  <bookViews>
    <workbookView xWindow="-3520" yWindow="9930" windowWidth="9950" windowHeight="2590" xr2:uid="{00000000-000D-0000-FFFF-FFFF00000000}"/>
  </bookViews>
  <sheets>
    <sheet name="Macabacus" sheetId="5" r:id="rId1"/>
    <sheet name="Cycles &amp; Toggles" sheetId="73" r:id="rId2"/>
    <sheet name="Modeling" sheetId="3" r:id="rId3"/>
    <sheet name="Precedents &amp; Dependents" sheetId="10" r:id="rId4"/>
    <sheet name="Visualizations" sheetId="4" r:id="rId5"/>
    <sheet name="Sheet10" sheetId="83" r:id="rId6"/>
    <sheet name="Sheet9" sheetId="82" r:id="rId7"/>
    <sheet name="Floating Bar" sheetId="81" r:id="rId8"/>
    <sheet name="X-Y Scatter Labels" sheetId="12" r:id="rId9"/>
    <sheet name="Stacked Column Totals" sheetId="13" r:id="rId10"/>
  </sheets>
  <definedNames>
    <definedName name="income_statement">Visualizations!$D$4:$J$15</definedName>
    <definedName name="MLNKa86e0d5a25984ee9b53622b333ad1715" hidden="1">Visualizations!$G$12:$J$15</definedName>
    <definedName name="MLNKcf425188d65e40a9ad04e108a9581a34" hidden="1">'Precedents &amp; Dependents'!$B$7:$P$28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3" l="1"/>
  <c r="I31" i="3"/>
  <c r="H31" i="3"/>
  <c r="G31" i="3"/>
  <c r="J32" i="3" s="1"/>
  <c r="E25" i="3"/>
  <c r="E24" i="3"/>
  <c r="E22" i="3"/>
  <c r="E21" i="3"/>
  <c r="E20" i="3"/>
  <c r="N15" i="3"/>
  <c r="M15" i="3"/>
  <c r="L15" i="3"/>
  <c r="K15" i="3"/>
  <c r="J15" i="3"/>
  <c r="I15" i="3"/>
  <c r="H15" i="3"/>
  <c r="G15" i="3"/>
  <c r="F15" i="3"/>
  <c r="E15" i="3"/>
  <c r="G7" i="3"/>
  <c r="H7" i="3"/>
  <c r="I7" i="3"/>
  <c r="J7" i="3"/>
  <c r="K7" i="3"/>
  <c r="L7" i="3"/>
  <c r="M7" i="3"/>
  <c r="N7" i="3"/>
  <c r="B7" i="13"/>
  <c r="C7" i="13"/>
  <c r="D7" i="13"/>
  <c r="E7" i="13"/>
  <c r="F7" i="13"/>
  <c r="G7" i="13"/>
  <c r="E24" i="83"/>
  <c r="E25" i="83" s="1"/>
  <c r="E26" i="83" s="1"/>
  <c r="E27" i="83" s="1"/>
  <c r="E28" i="83" s="1"/>
  <c r="D24" i="83"/>
  <c r="E23" i="83"/>
  <c r="D23" i="83"/>
  <c r="J28" i="83"/>
  <c r="I28" i="83"/>
  <c r="H23" i="83"/>
  <c r="H24" i="83"/>
  <c r="H25" i="83"/>
  <c r="H26" i="83"/>
  <c r="H27" i="83"/>
  <c r="H28" i="83"/>
  <c r="K28" i="83" s="1"/>
  <c r="G23" i="83"/>
  <c r="G24" i="83"/>
  <c r="G25" i="83"/>
  <c r="G26" i="83"/>
  <c r="G27" i="83"/>
  <c r="G28" i="83"/>
  <c r="A23" i="83"/>
  <c r="B23" i="83"/>
  <c r="C23" i="83"/>
  <c r="A24" i="83"/>
  <c r="B24" i="83"/>
  <c r="F28" i="83" s="1"/>
  <c r="C24" i="83"/>
  <c r="A25" i="83"/>
  <c r="B25" i="83"/>
  <c r="C25" i="83"/>
  <c r="D25" i="83" s="1"/>
  <c r="A26" i="83"/>
  <c r="B26" i="83"/>
  <c r="C26" i="83"/>
  <c r="D26" i="83" s="1"/>
  <c r="A27" i="83"/>
  <c r="B27" i="83"/>
  <c r="F24" i="83" s="1"/>
  <c r="C27" i="83"/>
  <c r="D27" i="83" s="1"/>
  <c r="A28" i="83"/>
  <c r="B28" i="83"/>
  <c r="C28" i="83"/>
  <c r="D28" i="83" s="1"/>
  <c r="C7" i="81"/>
  <c r="C6" i="81"/>
  <c r="C5" i="81"/>
  <c r="C4" i="81"/>
  <c r="C3" i="81"/>
  <c r="C2" i="81"/>
  <c r="F14" i="4"/>
  <c r="D12" i="4"/>
  <c r="F58" i="3"/>
  <c r="G58" i="3"/>
  <c r="H58" i="3"/>
  <c r="I58" i="3"/>
  <c r="J58" i="3"/>
  <c r="F57" i="3"/>
  <c r="G57" i="3"/>
  <c r="H57" i="3"/>
  <c r="I57" i="3"/>
  <c r="J57" i="3"/>
  <c r="F56" i="3"/>
  <c r="G56" i="3"/>
  <c r="H56" i="3"/>
  <c r="I56" i="3"/>
  <c r="J56" i="3"/>
  <c r="F55" i="3"/>
  <c r="G55" i="3"/>
  <c r="H55" i="3"/>
  <c r="I55" i="3"/>
  <c r="J55" i="3"/>
  <c r="O37" i="3"/>
  <c r="F25" i="3"/>
  <c r="F24" i="3"/>
  <c r="F22" i="3"/>
  <c r="F21" i="3"/>
  <c r="F20" i="3"/>
  <c r="U23" i="3"/>
  <c r="F23" i="3"/>
  <c r="E23" i="3"/>
  <c r="H32" i="3" l="1"/>
  <c r="I32" i="3"/>
  <c r="F25" i="83"/>
  <c r="F27" i="83"/>
  <c r="F23" i="83"/>
  <c r="F26" i="83"/>
  <c r="G11" i="73"/>
  <c r="F7" i="3"/>
  <c r="J11" i="73"/>
  <c r="K11" i="73" s="1"/>
  <c r="L11" i="73" s="1"/>
  <c r="M11" i="73" s="1"/>
  <c r="N11" i="73" s="1"/>
  <c r="H5" i="73"/>
  <c r="G5" i="73"/>
  <c r="F5" i="73"/>
  <c r="E5" i="73"/>
  <c r="F42" i="3" l="1"/>
  <c r="G42" i="3"/>
  <c r="H42" i="3"/>
  <c r="I42" i="3"/>
  <c r="J42" i="3"/>
  <c r="K42" i="3"/>
  <c r="L42" i="3"/>
  <c r="M42" i="3"/>
  <c r="N42" i="3"/>
  <c r="E42" i="3"/>
  <c r="F41" i="3"/>
  <c r="G41" i="3"/>
  <c r="H41" i="3"/>
  <c r="I41" i="3"/>
  <c r="J41" i="3"/>
  <c r="K41" i="3"/>
  <c r="L41" i="3"/>
  <c r="M41" i="3"/>
  <c r="N41" i="3"/>
  <c r="E41" i="3"/>
  <c r="F40" i="3"/>
  <c r="G40" i="3"/>
  <c r="H40" i="3"/>
  <c r="I40" i="3"/>
  <c r="J40" i="3"/>
  <c r="K40" i="3"/>
  <c r="L40" i="3"/>
  <c r="M40" i="3"/>
  <c r="N40" i="3"/>
  <c r="E40" i="3"/>
  <c r="F38" i="3"/>
  <c r="F39" i="3" s="1"/>
  <c r="G38" i="3"/>
  <c r="G39" i="3" s="1"/>
  <c r="H38" i="3"/>
  <c r="H39" i="3" s="1"/>
  <c r="I38" i="3"/>
  <c r="I39" i="3" s="1"/>
  <c r="J38" i="3"/>
  <c r="J39" i="3" s="1"/>
  <c r="K38" i="3"/>
  <c r="K39" i="3" s="1"/>
  <c r="L38" i="3"/>
  <c r="L39" i="3" s="1"/>
  <c r="M38" i="3"/>
  <c r="M39" i="3" s="1"/>
  <c r="N38" i="3"/>
  <c r="E38" i="3"/>
  <c r="E39" i="3" s="1"/>
  <c r="C11" i="73"/>
  <c r="D11" i="73" s="1"/>
  <c r="E11" i="73" s="1"/>
  <c r="F11" i="73" s="1"/>
  <c r="N39" i="3" l="1"/>
  <c r="M55" i="10"/>
  <c r="K51" i="10"/>
  <c r="K50" i="10"/>
  <c r="K49" i="10"/>
  <c r="M48" i="10"/>
  <c r="O48" i="10" s="1"/>
  <c r="M47" i="10"/>
  <c r="O47" i="10" s="1"/>
  <c r="M38" i="10"/>
  <c r="M51" i="10" s="1"/>
  <c r="M37" i="10"/>
  <c r="M50" i="10" s="1"/>
  <c r="M36" i="10"/>
  <c r="M49" i="10" s="1"/>
  <c r="O33" i="10"/>
  <c r="M33" i="10"/>
  <c r="M46" i="10" s="1"/>
  <c r="K33" i="10"/>
  <c r="K46" i="10" s="1"/>
  <c r="I26" i="10"/>
  <c r="I25" i="10"/>
  <c r="I24" i="10"/>
  <c r="I20" i="10"/>
  <c r="K35" i="10" s="1"/>
  <c r="M35" i="10" s="1"/>
  <c r="O35" i="10" s="1"/>
  <c r="G20" i="10"/>
  <c r="I13" i="10"/>
  <c r="K34" i="10" s="1"/>
  <c r="G13" i="10"/>
  <c r="K42" i="10" s="1"/>
  <c r="O12" i="10"/>
  <c r="O19" i="10" s="1"/>
  <c r="M12" i="10"/>
  <c r="M19" i="10" s="1"/>
  <c r="K12" i="10"/>
  <c r="K19" i="10" s="1"/>
  <c r="O11" i="10"/>
  <c r="O18" i="10" s="1"/>
  <c r="M11" i="10"/>
  <c r="M18" i="10" s="1"/>
  <c r="K11" i="10"/>
  <c r="K18" i="10" s="1"/>
  <c r="O10" i="10"/>
  <c r="M10" i="10"/>
  <c r="K10" i="10"/>
  <c r="K26" i="10" l="1"/>
  <c r="O25" i="10"/>
  <c r="O13" i="10"/>
  <c r="O38" i="10"/>
  <c r="O51" i="10" s="1"/>
  <c r="K25" i="10"/>
  <c r="K13" i="10"/>
  <c r="M25" i="10"/>
  <c r="O26" i="10"/>
  <c r="K52" i="10"/>
  <c r="K53" i="10" s="1"/>
  <c r="M26" i="10"/>
  <c r="K17" i="10"/>
  <c r="K24" i="10" s="1"/>
  <c r="O36" i="10"/>
  <c r="O49" i="10" s="1"/>
  <c r="M13" i="10"/>
  <c r="M42" i="10"/>
  <c r="M34" i="10"/>
  <c r="O34" i="10" s="1"/>
  <c r="K39" i="10"/>
  <c r="K40" i="10" s="1"/>
  <c r="M17" i="10"/>
  <c r="O37" i="10"/>
  <c r="O50" i="10" s="1"/>
  <c r="O46" i="10"/>
  <c r="O55" i="10"/>
  <c r="M52" i="10"/>
  <c r="M53" i="10" s="1"/>
  <c r="O17" i="10"/>
  <c r="C31" i="3"/>
  <c r="D31" i="3"/>
  <c r="E31" i="3"/>
  <c r="B31" i="3"/>
  <c r="K54" i="10" l="1"/>
  <c r="K56" i="10" s="1"/>
  <c r="K27" i="10"/>
  <c r="O39" i="10"/>
  <c r="O40" i="10" s="1"/>
  <c r="O41" i="10" s="1"/>
  <c r="K20" i="10"/>
  <c r="M54" i="10"/>
  <c r="M56" i="10" s="1"/>
  <c r="M39" i="10"/>
  <c r="M40" i="10" s="1"/>
  <c r="M41" i="10" s="1"/>
  <c r="M43" i="10" s="1"/>
  <c r="O24" i="10"/>
  <c r="O27" i="10" s="1"/>
  <c r="O20" i="10"/>
  <c r="O52" i="10"/>
  <c r="O53" i="10" s="1"/>
  <c r="O42" i="10"/>
  <c r="M20" i="10"/>
  <c r="M24" i="10"/>
  <c r="M27" i="10" s="1"/>
  <c r="K41" i="10"/>
  <c r="K43" i="10" s="1"/>
  <c r="C32" i="3"/>
  <c r="E32" i="3"/>
  <c r="D32" i="3"/>
  <c r="F12" i="3"/>
  <c r="G12" i="3" s="1"/>
  <c r="H12" i="3" s="1"/>
  <c r="I12" i="3" s="1"/>
  <c r="J12" i="3" s="1"/>
  <c r="K12" i="3" s="1"/>
  <c r="L12" i="3" s="1"/>
  <c r="M12" i="3" s="1"/>
  <c r="N12" i="3" s="1"/>
  <c r="F4" i="3"/>
  <c r="G4" i="3" s="1"/>
  <c r="H4" i="3" s="1"/>
  <c r="I4" i="3" s="1"/>
  <c r="J4" i="3" s="1"/>
  <c r="K4" i="3" s="1"/>
  <c r="L4" i="3" s="1"/>
  <c r="M4" i="3" s="1"/>
  <c r="N4" i="3" s="1"/>
  <c r="O43" i="10" l="1"/>
  <c r="O54" i="10"/>
  <c r="O56" i="10" s="1"/>
  <c r="H9" i="4"/>
  <c r="D15" i="4"/>
  <c r="E15" i="4"/>
  <c r="F15" i="4"/>
  <c r="G15" i="4"/>
  <c r="E14" i="4"/>
  <c r="G14" i="4"/>
  <c r="H8" i="4"/>
  <c r="D14" i="4"/>
  <c r="H7" i="4"/>
  <c r="D13" i="4"/>
  <c r="E13" i="4"/>
  <c r="F13" i="4"/>
  <c r="G13" i="4"/>
  <c r="H6" i="4"/>
  <c r="E12" i="4"/>
  <c r="F12" i="4"/>
  <c r="G12" i="4"/>
  <c r="I4" i="4"/>
  <c r="J4" i="4" s="1"/>
  <c r="J9" i="4" s="1"/>
  <c r="F5" i="4"/>
  <c r="G5" i="4"/>
  <c r="E5" i="4"/>
  <c r="I6" i="4" l="1"/>
  <c r="J8" i="4"/>
  <c r="J6" i="4"/>
  <c r="I9" i="4"/>
  <c r="J7" i="4"/>
  <c r="I7" i="4"/>
  <c r="I8" i="4"/>
</calcChain>
</file>

<file path=xl/sharedStrings.xml><?xml version="1.0" encoding="utf-8"?>
<sst xmlns="http://schemas.openxmlformats.org/spreadsheetml/2006/main" count="173" uniqueCount="130">
  <si>
    <t>Macabacus has the most advanced formula auditing tools of any Excel add-in</t>
  </si>
  <si>
    <t>Sales</t>
  </si>
  <si>
    <t>Gross profit</t>
  </si>
  <si>
    <t>EBITDA</t>
  </si>
  <si>
    <t>EBIT</t>
  </si>
  <si>
    <t>Margins</t>
  </si>
  <si>
    <t>Gross margin</t>
  </si>
  <si>
    <t>EBITDA margin</t>
  </si>
  <si>
    <t>EBIT margin</t>
  </si>
  <si>
    <t>Net income</t>
  </si>
  <si>
    <t>Net margin</t>
  </si>
  <si>
    <t>Fast Fill Right</t>
  </si>
  <si>
    <t>% growth</t>
  </si>
  <si>
    <t>Error Wrap</t>
  </si>
  <si>
    <t>Paste Duplicate / Exact</t>
  </si>
  <si>
    <t>Summary Statistics</t>
  </si>
  <si>
    <t>Company A</t>
  </si>
  <si>
    <t>Company B</t>
  </si>
  <si>
    <t>Company C</t>
  </si>
  <si>
    <t>Company D</t>
  </si>
  <si>
    <t>Stock</t>
  </si>
  <si>
    <t>Price</t>
  </si>
  <si>
    <t>P / E</t>
  </si>
  <si>
    <t>2015</t>
  </si>
  <si>
    <t>2016</t>
  </si>
  <si>
    <t>LT</t>
  </si>
  <si>
    <t>Growth</t>
  </si>
  <si>
    <t>MRQ Net</t>
  </si>
  <si>
    <t>Margin</t>
  </si>
  <si>
    <t>ROAA</t>
  </si>
  <si>
    <t>Transaction Price</t>
  </si>
  <si>
    <t>FIN 44 Compensation Expense Calculation</t>
  </si>
  <si>
    <t>Tranche</t>
  </si>
  <si>
    <t>Options</t>
  </si>
  <si>
    <t>Ex. Price</t>
  </si>
  <si>
    <t>Intrinsic Value</t>
  </si>
  <si>
    <t>Tranche 1</t>
  </si>
  <si>
    <t>Tranche 2</t>
  </si>
  <si>
    <t>Tranche 3</t>
  </si>
  <si>
    <t>Total</t>
  </si>
  <si>
    <t>Vesting Period</t>
  </si>
  <si>
    <t>Life</t>
  </si>
  <si>
    <t>Remaining</t>
  </si>
  <si>
    <t>Unearned Compensation</t>
  </si>
  <si>
    <t>Vest. Per.</t>
  </si>
  <si>
    <t>Annual Compensation Expense</t>
  </si>
  <si>
    <t>Fair Value of Options Calculation</t>
  </si>
  <si>
    <t>Unvested Black-Scholes Value</t>
  </si>
  <si>
    <t>Stock Price</t>
  </si>
  <si>
    <t>Strike Price</t>
  </si>
  <si>
    <t>Expiration</t>
  </si>
  <si>
    <t>Volatility</t>
  </si>
  <si>
    <t>Dividend Yield</t>
  </si>
  <si>
    <t>Risk-Free Rate</t>
  </si>
  <si>
    <t>d1</t>
  </si>
  <si>
    <t>d2</t>
  </si>
  <si>
    <t>Black Scholes Value Per Share</t>
  </si>
  <si>
    <t>Options Outstanding</t>
  </si>
  <si>
    <t>Fair Value of Unvested Options</t>
  </si>
  <si>
    <t>Vested Black-Scholes Value</t>
  </si>
  <si>
    <t>Fair Value of Vested Options</t>
  </si>
  <si>
    <t>Formula Flow / Dependency Density</t>
  </si>
  <si>
    <t>Labels</t>
  </si>
  <si>
    <t>X values</t>
  </si>
  <si>
    <t>Y values</t>
  </si>
  <si>
    <t>QQQ</t>
  </si>
  <si>
    <t>WWW</t>
  </si>
  <si>
    <t>EEE</t>
  </si>
  <si>
    <t>RRR</t>
  </si>
  <si>
    <t>TTT</t>
  </si>
  <si>
    <t>Series 1</t>
  </si>
  <si>
    <t>Series 2</t>
  </si>
  <si>
    <t>Series 3</t>
  </si>
  <si>
    <t>Series 4</t>
  </si>
  <si>
    <t>Series 5</t>
  </si>
  <si>
    <t>Formatting Cycles</t>
  </si>
  <si>
    <t>Custom Cycles</t>
  </si>
  <si>
    <t>COGS</t>
  </si>
  <si>
    <t>Paste Insert / Quick CAGR</t>
  </si>
  <si>
    <t>&gt;&gt;&gt;&gt;</t>
  </si>
  <si>
    <t>Binary</t>
  </si>
  <si>
    <t>INDEX(MATCH) Sample Data</t>
  </si>
  <si>
    <t>Ref</t>
  </si>
  <si>
    <t>Data</t>
  </si>
  <si>
    <t>A</t>
  </si>
  <si>
    <t>B</t>
  </si>
  <si>
    <t>C</t>
  </si>
  <si>
    <t>D</t>
  </si>
  <si>
    <t>E</t>
  </si>
  <si>
    <t>CHOOSE Sample Data</t>
  </si>
  <si>
    <t>Simplify Formula</t>
  </si>
  <si>
    <t>VLOOKUP / HLOOKUP Sample Data</t>
  </si>
  <si>
    <t>INDEX(MATCH)</t>
  </si>
  <si>
    <t>CHOOSE</t>
  </si>
  <si>
    <t>MIN / MAX</t>
  </si>
  <si>
    <t>INDIRECT</t>
  </si>
  <si>
    <t>VLOOKUP / HLOOKUP</t>
  </si>
  <si>
    <t>OFFSET</t>
  </si>
  <si>
    <t>Max</t>
  </si>
  <si>
    <t>Min</t>
  </si>
  <si>
    <t>Median</t>
  </si>
  <si>
    <t>Mean</t>
  </si>
  <si>
    <t>Lower Value</t>
  </si>
  <si>
    <t>Column Value</t>
  </si>
  <si>
    <t>Upper Value</t>
  </si>
  <si>
    <t>Range 1</t>
  </si>
  <si>
    <t>Range 2</t>
  </si>
  <si>
    <t>Range 3</t>
  </si>
  <si>
    <t>Range 4</t>
  </si>
  <si>
    <t>Range 5</t>
  </si>
  <si>
    <t>Range 6</t>
  </si>
  <si>
    <t>Low</t>
  </si>
  <si>
    <t>High</t>
  </si>
  <si>
    <t xml:space="preserve"> Chart Options</t>
  </si>
  <si>
    <t>Statistics</t>
  </si>
  <si>
    <t>Bonus line value</t>
  </si>
  <si>
    <t>Number Formats</t>
  </si>
  <si>
    <t>Average label</t>
  </si>
  <si>
    <t>Median label</t>
  </si>
  <si>
    <t>Bonus label</t>
  </si>
  <si>
    <t>"Average "$0.00</t>
  </si>
  <si>
    <t>"Median "$0.00</t>
  </si>
  <si>
    <t>Delta</t>
  </si>
  <si>
    <t>Line X</t>
  </si>
  <si>
    <t>Average</t>
  </si>
  <si>
    <t>Bonus</t>
  </si>
  <si>
    <t>Label Average</t>
  </si>
  <si>
    <t>Label Median</t>
  </si>
  <si>
    <t>Label Bonus</t>
  </si>
  <si>
    <t>"Target Price "$0.00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</si>
</sst>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_(#,##0.0%_);\(#,##0.0%\);_(&quot;???&quot;_)_%;_(@_)_%"/>
    <numFmt numFmtId="165" formatCode="_(&quot;$&quot;#,##0.0_);\(&quot;$&quot;#,##0.0\);_(&quot;???&quot;_);_(@_)"/>
    <numFmt numFmtId="166" formatCode="_(#,##0.0_);\(#,##0.0\);_(&quot;???&quot;_)_%;_(@_)"/>
    <numFmt numFmtId="167" formatCode="yyyy"/>
    <numFmt numFmtId="168" formatCode="_(&quot;$&quot;#,##0.00_);\(&quot;$&quot;#,##0.00\);_(&quot;???&quot;_);_(@_)"/>
    <numFmt numFmtId="169" formatCode="_(#,##0.00_);[Red]\(#,##0.00\);_(&quot;???&quot;_)_%;_(@_)"/>
    <numFmt numFmtId="170" formatCode="_(0.0\x_);\(0.0\x\);_(&quot;???&quot;_);_(@_)"/>
    <numFmt numFmtId="171" formatCode="_(#,##0.00%_);\(#,##0.00%\);_(&quot;???&quot;_)_%;_(@_)_%"/>
    <numFmt numFmtId="172" formatCode="&quot;$&quot;#,##0.00_);\(&quot;$&quot;#,##0.00\);&quot;$&quot;#,##0.00_);@_)"/>
    <numFmt numFmtId="173" formatCode="#,##0.000_);\(#,##0.000\);#,##0.000_);@_)"/>
    <numFmt numFmtId="174" formatCode="&quot;$&quot;#,##0.0_);\(&quot;$&quot;#,##0.0\);&quot;$&quot;#,##0.0_);@_)"/>
    <numFmt numFmtId="175" formatCode="#,##0.00_);\(#,##0.00\);#,##0.00_);@_)"/>
    <numFmt numFmtId="176" formatCode="#,##0.0_);\(#,##0.0\);#,##0.0_);@_)"/>
    <numFmt numFmtId="177" formatCode="0.0%_);\(0.0%\);0.0%_);@_)"/>
    <numFmt numFmtId="178" formatCode="#,##0.0000_);\(#,##0.0000\);#,##0.0000_);@_)"/>
    <numFmt numFmtId="179" formatCode="&quot;$&quot;#,##0.0;\(&quot;$&quot;#,##0.0\);&quot;–&quot;;@"/>
    <numFmt numFmtId="180" formatCode="_(#,##0.0_);[Red]\(#,##0.0\);_(&quot;???&quot;_)_%;_(@_)"/>
    <numFmt numFmtId="181" formatCode="#,##0.0\ ;\(#,##0.0\);&quot;– &quot;;@"/>
    <numFmt numFmtId="182" formatCode="_(#,##0_)_%;\(#,##0\)_%;_(&quot;–&quot;_)_%;_(@_)_%"/>
    <numFmt numFmtId="183" formatCode="_(&quot;$&quot;#,##0.0_)_%;\(&quot;$&quot;#,##0.0\)_%;_(&quot;–&quot;_)_%;_(@_)_%"/>
    <numFmt numFmtId="184" formatCode="_([$$]#,##0.0_)_%;\([$$]#,##0.0\)_%;_(&quot;–&quot;_)_%;_(@_)_%"/>
    <numFmt numFmtId="185" formatCode="_(#,##0.0_)_%;\(#,##0.0\)_%;_(&quot;–&quot;_)_%;_(@_)_%"/>
    <numFmt numFmtId="186" formatCode="_(#,##0.0%_);\(#,##0.0%\);_(&quot;–&quot;_)_%;_(@_)_%"/>
    <numFmt numFmtId="187" formatCode="&quot;$&quot;#,##0.00;\(&quot;$&quot;#,##0.00\);&quot;–&quot;;@"/>
    <numFmt numFmtId="188" formatCode="[$$-540A]#,##0.00;\([$$-540A]#,##0.00\)"/>
    <numFmt numFmtId="189" formatCode=";;;"/>
    <numFmt numFmtId="190" formatCode="0.0"/>
  </numFmts>
  <fonts count="26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i/>
      <sz val="10"/>
      <color indexed="12"/>
      <name val="Arial"/>
      <family val="2"/>
    </font>
    <font>
      <i/>
      <sz val="10"/>
      <color indexed="8"/>
      <name val="Arial"/>
      <family val="2"/>
    </font>
    <font>
      <b/>
      <sz val="12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FF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1"/>
      <color rgb="FFBF9000"/>
      <name val="Calibri"/>
      <family val="2"/>
      <scheme val="minor"/>
    </font>
    <font>
      <sz val="11"/>
      <color rgb="FF008000"/>
      <name val="Calibri"/>
      <family val="2"/>
      <scheme val="minor"/>
    </font>
    <font>
      <sz val="8"/>
      <color rgb="FF00000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1C4587"/>
        <bgColor rgb="FF000000"/>
      </patternFill>
    </fill>
    <fill>
      <patternFill patternType="solid">
        <fgColor rgb="FFDDDDDD"/>
        <bgColor rgb="FF000000"/>
      </patternFill>
    </fill>
    <fill>
      <patternFill patternType="solid">
        <fgColor rgb="FFBF9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/>
      <right/>
      <top style="medium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medium">
        <color rgb="FF1A8ABA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BF9000"/>
      </bottom>
      <diagonal/>
    </border>
  </borders>
  <cellStyleXfs count="2">
    <xf numFmtId="0" fontId="0" fillId="0" borderId="0"/>
    <xf numFmtId="0" fontId="6" fillId="0" borderId="0"/>
  </cellStyleXfs>
  <cellXfs count="128">
    <xf numFmtId="0" fontId="0" fillId="0" borderId="0" xfId="0"/>
    <xf numFmtId="164" fontId="0" fillId="0" borderId="0" xfId="0" applyNumberFormat="1" applyFill="1"/>
    <xf numFmtId="0" fontId="2" fillId="0" borderId="0" xfId="0" applyFont="1"/>
    <xf numFmtId="0" fontId="3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 applyFill="1"/>
    <xf numFmtId="0" fontId="0" fillId="0" borderId="0" xfId="0" applyBorder="1"/>
    <xf numFmtId="167" fontId="0" fillId="0" borderId="0" xfId="0" applyNumberFormat="1" applyBorder="1" applyAlignment="1">
      <alignment horizontal="center"/>
    </xf>
    <xf numFmtId="0" fontId="0" fillId="0" borderId="1" xfId="0" applyBorder="1"/>
    <xf numFmtId="167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left" indent="1"/>
    </xf>
    <xf numFmtId="0" fontId="4" fillId="0" borderId="0" xfId="0" applyFont="1"/>
    <xf numFmtId="167" fontId="1" fillId="0" borderId="1" xfId="0" applyNumberFormat="1" applyFont="1" applyBorder="1" applyAlignment="1">
      <alignment horizontal="center"/>
    </xf>
    <xf numFmtId="166" fontId="0" fillId="0" borderId="0" xfId="0" applyNumberFormat="1"/>
    <xf numFmtId="0" fontId="0" fillId="2" borderId="0" xfId="0" applyFill="1"/>
    <xf numFmtId="166" fontId="0" fillId="2" borderId="0" xfId="0" applyNumberFormat="1" applyFill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5" fillId="0" borderId="1" xfId="0" applyFont="1" applyBorder="1" applyAlignment="1">
      <alignment horizontal="center"/>
    </xf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64" fontId="0" fillId="0" borderId="0" xfId="0" applyNumberFormat="1"/>
    <xf numFmtId="171" fontId="0" fillId="0" borderId="0" xfId="0" applyNumberFormat="1"/>
    <xf numFmtId="0" fontId="6" fillId="0" borderId="0" xfId="1" applyBorder="1"/>
    <xf numFmtId="0" fontId="6" fillId="0" borderId="0" xfId="1"/>
    <xf numFmtId="0" fontId="7" fillId="0" borderId="0" xfId="1" applyFont="1"/>
    <xf numFmtId="172" fontId="8" fillId="0" borderId="2" xfId="1" applyNumberFormat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1" applyFont="1" applyAlignment="1">
      <alignment horizontal="centerContinuous"/>
    </xf>
    <xf numFmtId="0" fontId="9" fillId="3" borderId="3" xfId="1" applyFont="1" applyFill="1" applyBorder="1" applyAlignment="1">
      <alignment horizontal="centerContinuous"/>
    </xf>
    <xf numFmtId="0" fontId="6" fillId="3" borderId="4" xfId="1" applyFill="1" applyBorder="1" applyAlignment="1">
      <alignment horizontal="centerContinuous"/>
    </xf>
    <xf numFmtId="0" fontId="6" fillId="3" borderId="5" xfId="1" applyFill="1" applyBorder="1" applyAlignment="1">
      <alignment horizontal="centerContinuous"/>
    </xf>
    <xf numFmtId="0" fontId="6" fillId="0" borderId="6" xfId="1" applyBorder="1"/>
    <xf numFmtId="0" fontId="7" fillId="0" borderId="0" xfId="1" applyFont="1" applyBorder="1"/>
    <xf numFmtId="0" fontId="9" fillId="0" borderId="0" xfId="1" applyFont="1" applyBorder="1" applyAlignment="1">
      <alignment horizontal="centerContinuous"/>
    </xf>
    <xf numFmtId="0" fontId="6" fillId="0" borderId="7" xfId="1" applyBorder="1"/>
    <xf numFmtId="0" fontId="9" fillId="0" borderId="2" xfId="1" applyFont="1" applyBorder="1" applyAlignment="1">
      <alignment horizontal="centerContinuous"/>
    </xf>
    <xf numFmtId="0" fontId="9" fillId="0" borderId="2" xfId="1" applyFont="1" applyBorder="1" applyAlignment="1">
      <alignment horizontal="center"/>
    </xf>
    <xf numFmtId="173" fontId="10" fillId="0" borderId="0" xfId="1" applyNumberFormat="1" applyFont="1" applyBorder="1"/>
    <xf numFmtId="172" fontId="10" fillId="0" borderId="0" xfId="1" applyNumberFormat="1" applyFont="1" applyBorder="1"/>
    <xf numFmtId="174" fontId="7" fillId="0" borderId="0" xfId="1" applyNumberFormat="1" applyFont="1" applyBorder="1"/>
    <xf numFmtId="174" fontId="6" fillId="0" borderId="0" xfId="1" applyNumberFormat="1" applyBorder="1"/>
    <xf numFmtId="175" fontId="10" fillId="0" borderId="0" xfId="1" applyNumberFormat="1" applyFont="1" applyBorder="1"/>
    <xf numFmtId="176" fontId="7" fillId="0" borderId="0" xfId="1" applyNumberFormat="1" applyFont="1" applyBorder="1"/>
    <xf numFmtId="0" fontId="9" fillId="0" borderId="0" xfId="1" applyFont="1" applyBorder="1"/>
    <xf numFmtId="173" fontId="11" fillId="0" borderId="8" xfId="1" applyNumberFormat="1" applyFont="1" applyBorder="1"/>
    <xf numFmtId="172" fontId="11" fillId="0" borderId="8" xfId="1" applyNumberFormat="1" applyFont="1" applyBorder="1"/>
    <xf numFmtId="174" fontId="11" fillId="0" borderId="8" xfId="1" applyNumberFormat="1" applyFont="1" applyBorder="1"/>
    <xf numFmtId="174" fontId="9" fillId="0" borderId="0" xfId="1" applyNumberFormat="1" applyFont="1" applyBorder="1"/>
    <xf numFmtId="0" fontId="6" fillId="0" borderId="0" xfId="1" applyBorder="1" applyAlignment="1">
      <alignment horizontal="left"/>
    </xf>
    <xf numFmtId="172" fontId="11" fillId="0" borderId="2" xfId="1" applyNumberFormat="1" applyFont="1" applyBorder="1" applyAlignment="1">
      <alignment horizontal="center"/>
    </xf>
    <xf numFmtId="172" fontId="11" fillId="0" borderId="2" xfId="1" applyNumberFormat="1" applyFont="1" applyBorder="1" applyAlignment="1">
      <alignment horizontal="centerContinuous"/>
    </xf>
    <xf numFmtId="176" fontId="10" fillId="0" borderId="0" xfId="1" applyNumberFormat="1" applyFont="1" applyBorder="1"/>
    <xf numFmtId="176" fontId="11" fillId="0" borderId="8" xfId="1" applyNumberFormat="1" applyFont="1" applyBorder="1"/>
    <xf numFmtId="174" fontId="11" fillId="0" borderId="0" xfId="1" applyNumberFormat="1" applyFont="1" applyBorder="1"/>
    <xf numFmtId="0" fontId="6" fillId="0" borderId="9" xfId="1" applyBorder="1"/>
    <xf numFmtId="0" fontId="6" fillId="0" borderId="10" xfId="1" applyBorder="1"/>
    <xf numFmtId="0" fontId="6" fillId="0" borderId="11" xfId="1" applyBorder="1"/>
    <xf numFmtId="0" fontId="12" fillId="0" borderId="0" xfId="1" applyFont="1" applyBorder="1"/>
    <xf numFmtId="172" fontId="7" fillId="0" borderId="0" xfId="1" applyNumberFormat="1" applyFont="1" applyBorder="1"/>
    <xf numFmtId="177" fontId="13" fillId="0" borderId="0" xfId="1" applyNumberFormat="1" applyFont="1" applyBorder="1"/>
    <xf numFmtId="177" fontId="14" fillId="0" borderId="0" xfId="1" applyNumberFormat="1" applyFont="1" applyBorder="1"/>
    <xf numFmtId="178" fontId="7" fillId="0" borderId="0" xfId="1" applyNumberFormat="1" applyFont="1" applyBorder="1"/>
    <xf numFmtId="0" fontId="6" fillId="0" borderId="6" xfId="1" applyFont="1" applyBorder="1"/>
    <xf numFmtId="0" fontId="6" fillId="0" borderId="0" xfId="1" applyFont="1" applyBorder="1"/>
    <xf numFmtId="172" fontId="7" fillId="0" borderId="8" xfId="1" applyNumberFormat="1" applyFont="1" applyBorder="1"/>
    <xf numFmtId="0" fontId="6" fillId="0" borderId="7" xfId="1" applyFont="1" applyBorder="1"/>
    <xf numFmtId="0" fontId="6" fillId="0" borderId="0" xfId="1" applyFont="1"/>
    <xf numFmtId="173" fontId="7" fillId="0" borderId="0" xfId="1" applyNumberFormat="1" applyFont="1" applyBorder="1"/>
    <xf numFmtId="173" fontId="6" fillId="0" borderId="0" xfId="1" applyNumberFormat="1" applyFont="1" applyBorder="1"/>
    <xf numFmtId="172" fontId="10" fillId="0" borderId="0" xfId="1" applyNumberFormat="1" applyFont="1" applyFill="1" applyBorder="1" applyAlignment="1"/>
    <xf numFmtId="172" fontId="7" fillId="2" borderId="8" xfId="1" applyNumberFormat="1" applyFont="1" applyFill="1" applyBorder="1"/>
    <xf numFmtId="0" fontId="15" fillId="0" borderId="0" xfId="1" applyFont="1"/>
    <xf numFmtId="164" fontId="1" fillId="0" borderId="0" xfId="0" applyNumberFormat="1" applyFont="1" applyFill="1"/>
    <xf numFmtId="166" fontId="1" fillId="0" borderId="0" xfId="0" applyNumberFormat="1" applyFont="1" applyFill="1"/>
    <xf numFmtId="179" fontId="1" fillId="0" borderId="0" xfId="0" applyNumberFormat="1" applyFont="1"/>
    <xf numFmtId="0" fontId="6" fillId="0" borderId="0" xfId="1" applyNumberFormat="1"/>
    <xf numFmtId="0" fontId="0" fillId="0" borderId="0" xfId="0" applyNumberFormat="1"/>
    <xf numFmtId="180" fontId="0" fillId="0" borderId="0" xfId="0" applyNumberFormat="1"/>
    <xf numFmtId="0" fontId="0" fillId="0" borderId="0" xfId="0" applyAlignment="1">
      <alignment horizontal="center" vertical="center"/>
    </xf>
    <xf numFmtId="167" fontId="16" fillId="0" borderId="0" xfId="0" applyNumberFormat="1" applyFont="1" applyFill="1" applyBorder="1" applyAlignment="1">
      <alignment horizontal="right" vertical="top"/>
    </xf>
    <xf numFmtId="182" fontId="0" fillId="0" borderId="0" xfId="0" applyNumberFormat="1"/>
    <xf numFmtId="183" fontId="0" fillId="5" borderId="0" xfId="0" applyNumberFormat="1" applyFill="1"/>
    <xf numFmtId="0" fontId="0" fillId="5" borderId="0" xfId="0" applyFill="1" applyAlignment="1">
      <alignment horizontal="center"/>
    </xf>
    <xf numFmtId="181" fontId="1" fillId="5" borderId="0" xfId="0" applyNumberFormat="1" applyFont="1" applyFill="1"/>
    <xf numFmtId="0" fontId="0" fillId="0" borderId="0" xfId="0" applyNumberFormat="1" applyFill="1"/>
    <xf numFmtId="0" fontId="18" fillId="0" borderId="0" xfId="0" applyFont="1" applyAlignment="1">
      <alignment horizontal="left"/>
    </xf>
    <xf numFmtId="0" fontId="17" fillId="0" borderId="0" xfId="0" applyNumberFormat="1" applyFont="1" applyFill="1"/>
    <xf numFmtId="0" fontId="0" fillId="0" borderId="0" xfId="0" applyFill="1"/>
    <xf numFmtId="165" fontId="1" fillId="0" borderId="0" xfId="0" applyNumberFormat="1" applyFont="1" applyFill="1"/>
    <xf numFmtId="165" fontId="0" fillId="0" borderId="0" xfId="0" applyNumberFormat="1" applyFill="1"/>
    <xf numFmtId="184" fontId="0" fillId="0" borderId="0" xfId="0" applyNumberFormat="1"/>
    <xf numFmtId="185" fontId="0" fillId="0" borderId="0" xfId="0" applyNumberFormat="1"/>
    <xf numFmtId="182" fontId="17" fillId="0" borderId="0" xfId="0" applyNumberFormat="1" applyFont="1" applyFill="1" applyBorder="1" applyAlignment="1"/>
    <xf numFmtId="186" fontId="17" fillId="0" borderId="0" xfId="0" applyNumberFormat="1" applyFont="1" applyFill="1" applyBorder="1" applyAlignment="1"/>
    <xf numFmtId="167" fontId="19" fillId="7" borderId="12" xfId="0" applyNumberFormat="1" applyFont="1" applyFill="1" applyBorder="1" applyAlignment="1">
      <alignment horizontal="center" vertical="top"/>
    </xf>
    <xf numFmtId="167" fontId="20" fillId="0" borderId="0" xfId="0" applyNumberFormat="1" applyFont="1" applyFill="1" applyBorder="1" applyAlignment="1">
      <alignment horizontal="right" vertical="top"/>
    </xf>
    <xf numFmtId="164" fontId="21" fillId="0" borderId="0" xfId="0" applyNumberFormat="1" applyFont="1" applyFill="1" applyBorder="1" applyAlignment="1"/>
    <xf numFmtId="164" fontId="21" fillId="8" borderId="0" xfId="0" applyNumberFormat="1" applyFont="1" applyFill="1" applyBorder="1" applyAlignment="1">
      <alignment horizontal="right"/>
    </xf>
    <xf numFmtId="164" fontId="21" fillId="0" borderId="0" xfId="0" applyNumberFormat="1" applyFont="1" applyFill="1" applyBorder="1" applyAlignment="1">
      <alignment horizontal="right"/>
    </xf>
    <xf numFmtId="181" fontId="17" fillId="6" borderId="0" xfId="0" applyNumberFormat="1" applyFont="1" applyFill="1"/>
    <xf numFmtId="181" fontId="17" fillId="4" borderId="0" xfId="0" applyNumberFormat="1" applyFont="1" applyFill="1"/>
    <xf numFmtId="181" fontId="5" fillId="0" borderId="0" xfId="0" applyNumberFormat="1" applyFont="1" applyAlignment="1">
      <alignment horizontal="left"/>
    </xf>
    <xf numFmtId="181" fontId="0" fillId="0" borderId="0" xfId="0" applyNumberFormat="1" applyAlignment="1">
      <alignment horizontal="centerContinuous"/>
    </xf>
    <xf numFmtId="181" fontId="5" fillId="0" borderId="0" xfId="0" applyNumberFormat="1" applyFont="1"/>
    <xf numFmtId="181" fontId="0" fillId="0" borderId="13" xfId="0" applyNumberFormat="1" applyBorder="1" applyAlignment="1">
      <alignment horizontal="centerContinuous"/>
    </xf>
    <xf numFmtId="181" fontId="17" fillId="0" borderId="0" xfId="0" applyNumberFormat="1" applyFont="1"/>
    <xf numFmtId="181" fontId="0" fillId="5" borderId="0" xfId="0" applyNumberFormat="1" applyFill="1"/>
    <xf numFmtId="186" fontId="0" fillId="0" borderId="0" xfId="0" applyNumberFormat="1"/>
    <xf numFmtId="187" fontId="1" fillId="0" borderId="0" xfId="0" applyNumberFormat="1" applyFont="1"/>
    <xf numFmtId="187" fontId="17" fillId="0" borderId="0" xfId="0" applyNumberFormat="1" applyFont="1"/>
    <xf numFmtId="188" fontId="1" fillId="0" borderId="0" xfId="0" applyNumberFormat="1" applyFont="1"/>
    <xf numFmtId="0" fontId="0" fillId="9" borderId="0" xfId="0" applyFill="1" applyAlignment="1">
      <alignment vertical="center"/>
    </xf>
    <xf numFmtId="0" fontId="22" fillId="9" borderId="0" xfId="0" applyFont="1" applyFill="1" applyAlignment="1">
      <alignment vertical="center"/>
    </xf>
    <xf numFmtId="0" fontId="0" fillId="10" borderId="0" xfId="0" applyFill="1"/>
    <xf numFmtId="0" fontId="23" fillId="10" borderId="0" xfId="0" applyFont="1" applyFill="1"/>
    <xf numFmtId="189" fontId="0" fillId="10" borderId="0" xfId="0" applyNumberFormat="1" applyFill="1"/>
    <xf numFmtId="0" fontId="1" fillId="11" borderId="0" xfId="0" applyFont="1" applyFill="1"/>
    <xf numFmtId="0" fontId="0" fillId="10" borderId="14" xfId="0" applyFill="1" applyBorder="1"/>
    <xf numFmtId="0" fontId="24" fillId="0" borderId="0" xfId="0" applyFont="1"/>
    <xf numFmtId="188" fontId="24" fillId="0" borderId="0" xfId="0" applyNumberFormat="1" applyFont="1"/>
    <xf numFmtId="188" fontId="17" fillId="0" borderId="0" xfId="0" applyNumberFormat="1" applyFont="1"/>
    <xf numFmtId="190" fontId="17" fillId="0" borderId="0" xfId="0" applyNumberFormat="1" applyFont="1"/>
    <xf numFmtId="179" fontId="17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Sheet10!$C$22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4F81BD">
                      <a:shade val="95000"/>
                      <a:satMod val="105000"/>
                    </a:srgbClr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Sheet10!$A$23:$A$28</c:f>
              <c:strCache>
                <c:ptCount val="6"/>
                <c:pt idx="0">
                  <c:v>Range 1</c:v>
                </c:pt>
                <c:pt idx="1">
                  <c:v>Range 2</c:v>
                </c:pt>
                <c:pt idx="2">
                  <c:v>Range 3</c:v>
                </c:pt>
                <c:pt idx="3">
                  <c:v>Range 4</c:v>
                </c:pt>
                <c:pt idx="4">
                  <c:v>Range 5</c:v>
                </c:pt>
                <c:pt idx="5">
                  <c:v>Range 6</c:v>
                </c:pt>
              </c:strCache>
            </c:strRef>
          </c:cat>
          <c:val>
            <c:numRef>
              <c:f>Sheet10!$C$23:$C$28</c:f>
              <c:numCache>
                <c:formatCode>[$$-540A]#,##0.00;\([$$-540A]#,##0.00\)</c:formatCode>
                <c:ptCount val="6"/>
                <c:pt idx="0">
                  <c:v>10</c:v>
                </c:pt>
                <c:pt idx="1">
                  <c:v>12.75</c:v>
                </c:pt>
                <c:pt idx="2">
                  <c:v>8.5</c:v>
                </c:pt>
                <c:pt idx="3">
                  <c:v>10</c:v>
                </c:pt>
                <c:pt idx="4">
                  <c:v>12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A-4144-B9E8-09ED9EB748A5}"/>
            </c:ext>
          </c:extLst>
        </c:ser>
        <c:ser>
          <c:idx val="1"/>
          <c:order val="1"/>
          <c:tx>
            <c:strRef>
              <c:f>Sheet10!$B$22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Sheet10!$A$23:$A$28</c:f>
              <c:strCache>
                <c:ptCount val="6"/>
                <c:pt idx="0">
                  <c:v>Range 1</c:v>
                </c:pt>
                <c:pt idx="1">
                  <c:v>Range 2</c:v>
                </c:pt>
                <c:pt idx="2">
                  <c:v>Range 3</c:v>
                </c:pt>
                <c:pt idx="3">
                  <c:v>Range 4</c:v>
                </c:pt>
                <c:pt idx="4">
                  <c:v>Range 5</c:v>
                </c:pt>
                <c:pt idx="5">
                  <c:v>Range 6</c:v>
                </c:pt>
              </c:strCache>
            </c:strRef>
          </c:cat>
          <c:val>
            <c:numRef>
              <c:f>Sheet10!$B$23:$B$28</c:f>
              <c:numCache>
                <c:formatCode>[$$-540A]#,##0.00;\([$$-540A]#,##0.00\)</c:formatCode>
                <c:ptCount val="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8.75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A-4144-B9E8-09ED9EB7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60"/>
          <c:upBars>
            <c:spPr>
              <a:solidFill>
                <a:srgbClr val="5B9BD5"/>
              </a:solidFill>
              <a:ln w="9525" cap="flat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9525" cap="flat" cmpd="sng" algn="ctr">
                    <a:solidFill>
                      <a:sysClr val="windowText" lastClr="000000">
                        <a:shade val="95000"/>
                        <a:satMod val="105000"/>
                      </a:sysClr>
                    </a:solidFill>
                    <a:prstDash val="solid"/>
                    <a:round/>
                  </a14:hiddenLine>
                </a:ext>
              </a:extLst>
            </c:spPr>
          </c:upBars>
          <c:downBars>
            <c:spPr>
              <a:solidFill>
                <a:srgbClr val="5B9BD5"/>
              </a:solidFill>
              <a:ln w="9525" cap="flat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9525" cap="flat" cmpd="sng" algn="ctr">
                    <a:solidFill>
                      <a:sysClr val="windowText" lastClr="000000">
                        <a:shade val="95000"/>
                        <a:satMod val="105000"/>
                      </a:sysClr>
                    </a:solidFill>
                    <a:prstDash val="solid"/>
                    <a:round/>
                  </a14:hiddenLine>
                </a:ext>
              </a:extLst>
            </c:spPr>
          </c:downBars>
        </c:upDownBars>
        <c:marker val="1"/>
        <c:smooth val="0"/>
        <c:axId val="1850107504"/>
        <c:axId val="1850105008"/>
      </c:lineChart>
      <c:scatterChart>
        <c:scatterStyle val="lineMarker"/>
        <c:varyColors val="0"/>
        <c:ser>
          <c:idx val="2"/>
          <c:order val="2"/>
          <c:tx>
            <c:strRef>
              <c:f>Sheet10!$F$22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F3A-4144-B9E8-09ED9EB748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F3A-4144-B9E8-09ED9EB748A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F3A-4144-B9E8-09ED9EB748A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F3A-4144-B9E8-09ED9EB748A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F3A-4144-B9E8-09ED9EB748A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F3A-4144-B9E8-09ED9EB748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FFC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plus"/>
            <c:errValType val="fixedVal"/>
            <c:noEndCap val="1"/>
            <c:val val="1"/>
            <c:spPr>
              <a:ln w="19050">
                <a:solidFill>
                  <a:srgbClr val="FFC000"/>
                </a:solidFill>
                <a:prstDash val="solid"/>
              </a:ln>
            </c:spPr>
          </c:errBars>
          <c:xVal>
            <c:numRef>
              <c:f>Sheet10!$E$23:$E$28</c:f>
              <c:numCache>
                <c:formatCode>0.0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xVal>
          <c:yVal>
            <c:numRef>
              <c:f>Sheet10!$F$23:$F$28</c:f>
              <c:numCache>
                <c:formatCode>[$$-540A]#,##0.00;\([$$-540A]#,##0.00\)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Sheet10!$I$23:$I$28</c15:f>
                <c15:dlblRangeCache>
                  <c:ptCount val="6"/>
                  <c:pt idx="5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BF3A-4144-B9E8-09ED9EB748A5}"/>
            </c:ext>
          </c:extLst>
        </c:ser>
        <c:ser>
          <c:idx val="3"/>
          <c:order val="3"/>
          <c:tx>
            <c:strRef>
              <c:f>Sheet10!$G$22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8064A2">
                      <a:shade val="95000"/>
                      <a:satMod val="105000"/>
                    </a:srgbClr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BF17710F-F6E2-42F7-91D5-5B41C56D7BB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F3A-4144-B9E8-09ED9EB748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9DB9033-D1ED-4A1D-84C9-0996911E286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F3A-4144-B9E8-09ED9EB748A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60B908E-88C9-4044-830C-E9FC1D70BBA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F3A-4144-B9E8-09ED9EB748A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23ADEDE-E9D2-4B8D-BBA2-3EB16C23763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F3A-4144-B9E8-09ED9EB748A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EDEB41A-2790-4EB7-A4A9-8E0481980D0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F3A-4144-B9E8-09ED9EB748A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2FB9B37-5F6B-4805-86DA-B87111942AF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F3A-4144-B9E8-09ED9EB748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FFC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plus"/>
            <c:errValType val="fixedVal"/>
            <c:noEndCap val="1"/>
            <c:val val="1"/>
            <c:spPr>
              <a:ln w="19050">
                <a:solidFill>
                  <a:srgbClr val="FFC000"/>
                </a:solidFill>
                <a:prstDash val="solid"/>
              </a:ln>
            </c:spPr>
          </c:errBars>
          <c:xVal>
            <c:numRef>
              <c:f>Sheet10!$E$23:$E$28</c:f>
              <c:numCache>
                <c:formatCode>0.0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xVal>
          <c:yVal>
            <c:numRef>
              <c:f>Sheet10!$G$23:$G$28</c:f>
              <c:numCache>
                <c:formatCode>[$$-540A]#,##0.00;\([$$-540A]#,##0.00\)</c:formatCode>
                <c:ptCount val="6"/>
                <c:pt idx="0">
                  <c:v>8.875</c:v>
                </c:pt>
                <c:pt idx="1">
                  <c:v>8.875</c:v>
                </c:pt>
                <c:pt idx="2">
                  <c:v>8.875</c:v>
                </c:pt>
                <c:pt idx="3">
                  <c:v>8.875</c:v>
                </c:pt>
                <c:pt idx="4">
                  <c:v>8.875</c:v>
                </c:pt>
                <c:pt idx="5">
                  <c:v>8.875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Sheet10!$J$23:$J$28</c15:f>
                <c15:dlblRangeCache>
                  <c:ptCount val="6"/>
                  <c:pt idx="5">
                    <c:v>Median $8.88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BF3A-4144-B9E8-09ED9EB748A5}"/>
            </c:ext>
          </c:extLst>
        </c:ser>
        <c:ser>
          <c:idx val="4"/>
          <c:order val="4"/>
          <c:tx>
            <c:strRef>
              <c:f>Sheet10!$H$22</c:f>
              <c:strCache>
                <c:ptCount val="1"/>
                <c:pt idx="0">
                  <c:v>Bonus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4BACC6">
                      <a:shade val="95000"/>
                      <a:satMod val="105000"/>
                    </a:srgbClr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44EE3C13-23A7-4CB6-806D-9AF5D415F3F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F3A-4144-B9E8-09ED9EB748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25E5284-7174-4F31-A6DE-D4C8FF0AD14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F3A-4144-B9E8-09ED9EB748A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C3DB53B-EA48-483E-B887-FCC08113036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F3A-4144-B9E8-09ED9EB748A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4B5F8F-344D-4F71-B464-3D7194785E1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F3A-4144-B9E8-09ED9EB748A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1403CC9-C049-45EE-886B-55FA1DF8173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F3A-4144-B9E8-09ED9EB748A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99F7336-D071-495F-89F1-D6294364930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F3A-4144-B9E8-09ED9EB748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FFC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plus"/>
            <c:errValType val="fixedVal"/>
            <c:noEndCap val="1"/>
            <c:val val="1"/>
            <c:spPr>
              <a:ln w="19050">
                <a:solidFill>
                  <a:srgbClr val="FFC000"/>
                </a:solidFill>
                <a:prstDash val="solid"/>
              </a:ln>
            </c:spPr>
          </c:errBars>
          <c:xVal>
            <c:numRef>
              <c:f>Sheet10!$E$23:$E$28</c:f>
              <c:numCache>
                <c:formatCode>0.0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xVal>
          <c:yVal>
            <c:numRef>
              <c:f>Sheet10!$H$23:$H$28</c:f>
              <c:numCache>
                <c:formatCode>[$$-540A]#,##0.00;\([$$-540A]#,##0.00\)</c:formatCode>
                <c:ptCount val="6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Sheet10!$K$23:$K$28</c15:f>
                <c15:dlblRangeCache>
                  <c:ptCount val="6"/>
                  <c:pt idx="5">
                    <c:v>Target Price $12.50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BF3A-4144-B9E8-09ED9EB7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07504"/>
        <c:axId val="1850105008"/>
      </c:scatterChart>
      <c:catAx>
        <c:axId val="18501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850105008"/>
        <c:crosses val="autoZero"/>
        <c:auto val="1"/>
        <c:lblAlgn val="ctr"/>
        <c:lblOffset val="100"/>
        <c:noMultiLvlLbl val="0"/>
      </c:catAx>
      <c:valAx>
        <c:axId val="1850105008"/>
        <c:scaling>
          <c:orientation val="minMax"/>
          <c:max val="14"/>
          <c:min val="4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[$$-540A]#,##0.00;\([$$-540A]#,##0.00\)" sourceLinked="1"/>
        <c:majorTickMark val="none"/>
        <c:minorTickMark val="none"/>
        <c:tickLblPos val="nextTo"/>
        <c:crossAx val="1850107504"/>
        <c:crosses val="autoZero"/>
        <c:crossBetween val="between"/>
        <c:majorUnit val="2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'Floating Bar'!$B$1</c:f>
              <c:strCache>
                <c:ptCount val="1"/>
                <c:pt idx="0">
                  <c:v>Lower Value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'Floating Bar'!$A$2:$A$7</c:f>
              <c:strCache>
                <c:ptCount val="6"/>
                <c:pt idx="0">
                  <c:v>Range 1</c:v>
                </c:pt>
                <c:pt idx="1">
                  <c:v>Range 2</c:v>
                </c:pt>
                <c:pt idx="2">
                  <c:v>Range 3</c:v>
                </c:pt>
                <c:pt idx="3">
                  <c:v>Range 4</c:v>
                </c:pt>
                <c:pt idx="4">
                  <c:v>Range 5</c:v>
                </c:pt>
                <c:pt idx="5">
                  <c:v>Range 6</c:v>
                </c:pt>
              </c:strCache>
            </c:strRef>
          </c:cat>
          <c:val>
            <c:numRef>
              <c:f>'Floating Bar'!$B$2:$B$7</c:f>
              <c:numCache>
                <c:formatCode>"$"#,##0.00;\("$"#,##0.00\);"–";@</c:formatCode>
                <c:ptCount val="6"/>
                <c:pt idx="0">
                  <c:v>9</c:v>
                </c:pt>
                <c:pt idx="1">
                  <c:v>8.75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1-4D78-9BC6-B1A7665BD188}"/>
            </c:ext>
          </c:extLst>
        </c:ser>
        <c:ser>
          <c:idx val="1"/>
          <c:order val="1"/>
          <c:tx>
            <c:strRef>
              <c:f>'Floating Bar'!$C$1</c:f>
              <c:strCache>
                <c:ptCount val="1"/>
                <c:pt idx="0">
                  <c:v>Column Value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;;;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'Floating Bar'!$A$2:$A$7</c:f>
              <c:strCache>
                <c:ptCount val="6"/>
                <c:pt idx="0">
                  <c:v>Range 1</c:v>
                </c:pt>
                <c:pt idx="1">
                  <c:v>Range 2</c:v>
                </c:pt>
                <c:pt idx="2">
                  <c:v>Range 3</c:v>
                </c:pt>
                <c:pt idx="3">
                  <c:v>Range 4</c:v>
                </c:pt>
                <c:pt idx="4">
                  <c:v>Range 5</c:v>
                </c:pt>
                <c:pt idx="5">
                  <c:v>Range 6</c:v>
                </c:pt>
              </c:strCache>
            </c:strRef>
          </c:cat>
          <c:val>
            <c:numRef>
              <c:f>'Floating Bar'!$C$2:$C$7</c:f>
              <c:numCache>
                <c:formatCode>"$"#,##0.00;\("$"#,##0.00\);"–";@</c:formatCode>
                <c:ptCount val="6"/>
                <c:pt idx="0">
                  <c:v>2</c:v>
                </c:pt>
                <c:pt idx="1">
                  <c:v>3.25</c:v>
                </c:pt>
                <c:pt idx="2">
                  <c:v>4</c:v>
                </c:pt>
                <c:pt idx="3">
                  <c:v>1.5</c:v>
                </c:pt>
                <c:pt idx="4">
                  <c:v>4.75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1-4D78-9BC6-B1A7665BD188}"/>
            </c:ext>
          </c:extLst>
        </c:ser>
        <c:ser>
          <c:idx val="2"/>
          <c:order val="2"/>
          <c:tx>
            <c:strRef>
              <c:f>'Floating Bar'!$D$1</c:f>
              <c:strCache>
                <c:ptCount val="1"/>
                <c:pt idx="0">
                  <c:v>Upper Value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'Floating Bar'!$A$2:$A$7</c:f>
              <c:strCache>
                <c:ptCount val="6"/>
                <c:pt idx="0">
                  <c:v>Range 1</c:v>
                </c:pt>
                <c:pt idx="1">
                  <c:v>Range 2</c:v>
                </c:pt>
                <c:pt idx="2">
                  <c:v>Range 3</c:v>
                </c:pt>
                <c:pt idx="3">
                  <c:v>Range 4</c:v>
                </c:pt>
                <c:pt idx="4">
                  <c:v>Range 5</c:v>
                </c:pt>
                <c:pt idx="5">
                  <c:v>Range 6</c:v>
                </c:pt>
              </c:strCache>
            </c:strRef>
          </c:cat>
          <c:val>
            <c:numRef>
              <c:f>'Floating Bar'!$D$2:$D$7</c:f>
              <c:numCache>
                <c:formatCode>"$"#,##0.00;\("$"#,##0.00\);"–";@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10</c:v>
                </c:pt>
                <c:pt idx="3">
                  <c:v>8.5</c:v>
                </c:pt>
                <c:pt idx="4">
                  <c:v>12.75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1-4D78-9BC6-B1A7665BD1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449035864"/>
        <c:axId val="455919680"/>
      </c:barChart>
      <c:catAx>
        <c:axId val="44903586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55919680"/>
        <c:crosses val="autoZero"/>
        <c:auto val="1"/>
        <c:lblAlgn val="ctr"/>
        <c:lblOffset val="100"/>
        <c:noMultiLvlLbl val="0"/>
      </c:catAx>
      <c:valAx>
        <c:axId val="455919680"/>
        <c:scaling>
          <c:orientation val="minMax"/>
          <c:max val="15"/>
          <c:min val="3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&quot;$&quot;#,##0.00;\(&quot;$&quot;#,##0.00\);&quot;–&quot;;@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49035864"/>
        <c:crosses val="autoZero"/>
        <c:crossBetween val="between"/>
      </c:valAx>
    </c:plotArea>
    <c:plotVisOnly val="1"/>
    <c:dispBlanksAs val="gap"/>
    <c:showDLblsOverMax val="0"/>
  </c:chart>
  <c:spPr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'X-Y Scatter Labels'!$B$1</c:f>
              <c:strCache>
                <c:ptCount val="1"/>
                <c:pt idx="0">
                  <c:v>X values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74CB-4441-84B4-7E1A0686DA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4CB-4441-84B4-7E1A0686DA6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4CB-4441-84B4-7E1A0686DA6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4CB-4441-84B4-7E1A0686DA6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4CB-4441-84B4-7E1A0686DA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'X-Y Scatter Labels'!$B$2:$B$6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'X-Y Scatter Labels'!$C$2:$C$6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CB-4441-84B4-7E1A0686D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09176"/>
        <c:axId val="5340099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'X-Y Scatter Labels'!$C$1</c15:sqref>
                        </c15:formulaRef>
                      </c:ext>
                    </c:extLst>
                    <c:strCache>
                      <c:ptCount val="1"/>
                      <c:pt idx="0">
                        <c:v>Y values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QQQ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6-74CB-4441-84B4-7E1A0686DA6A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WWW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7-74CB-4441-84B4-7E1A0686DA6A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EEE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8-74CB-4441-84B4-7E1A0686DA6A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RRR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9-74CB-4441-84B4-7E1A0686DA6A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TTT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A-74CB-4441-84B4-7E1A0686DA6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>
                      <c:ext uri="{02D57815-91ED-43cb-92C2-25804820EDAC}">
                        <c15:formulaRef>
                          <c15:sqref>'X-Y Scatter Labels'!$A$2:$A$6</c15:sqref>
                        </c15:formulaRef>
                      </c:ext>
                    </c:extLst>
                    <c:strCache>
                      <c:ptCount val="5"/>
                      <c:pt idx="0">
                        <c:v>QQQ</c:v>
                      </c:pt>
                      <c:pt idx="1">
                        <c:v>WWW</c:v>
                      </c:pt>
                      <c:pt idx="2">
                        <c:v>EEE</c:v>
                      </c:pt>
                      <c:pt idx="3">
                        <c:v>RRR</c:v>
                      </c:pt>
                      <c:pt idx="4">
                        <c:v>TTT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'X-Y Scatter Labels'!$C$2:$C$6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74CB-4441-84B4-7E1A0686DA6A}"/>
                  </c:ext>
                </c:extLst>
              </c15:ser>
            </c15:filteredScatterSeries>
          </c:ext>
        </c:extLst>
      </c:scatterChart>
      <c:valAx>
        <c:axId val="53400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09960"/>
        <c:crosses val="autoZero"/>
        <c:crossBetween val="midCat"/>
      </c:valAx>
      <c:valAx>
        <c:axId val="53400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0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xMode val="edge"/>
          <c:yMode val="edge"/>
          <c:x val="2.5507246376811593E-2"/>
          <c:y val="4.3710083320972565E-2"/>
          <c:w val="0.94898086956521754"/>
          <c:h val="0.8072407946691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 Column Totals'!$A$2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'Stacked Column Totals'!$B$1:$G$1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'Stacked Column Totals'!$B$2:$G$2</c:f>
              <c:numCache>
                <c:formatCode>"$"#,##0.0;\("$"#,##0.0\);"–";@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F-4A82-BAB4-6CE4804A862F}"/>
            </c:ext>
          </c:extLst>
        </c:ser>
        <c:ser>
          <c:idx val="1"/>
          <c:order val="1"/>
          <c:tx>
            <c:strRef>
              <c:f>'Stacked Column Totals'!$A$3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ED7D3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'Stacked Column Totals'!$B$1:$G$1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'Stacked Column Totals'!$B$3:$G$3</c:f>
              <c:numCache>
                <c:formatCode>"$"#,##0.0;\("$"#,##0.0\);"–";@</c:formatCode>
                <c:ptCount val="6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F-4A82-BAB4-6CE4804A862F}"/>
            </c:ext>
          </c:extLst>
        </c:ser>
        <c:ser>
          <c:idx val="2"/>
          <c:order val="2"/>
          <c:tx>
            <c:strRef>
              <c:f>'Stacked Column Totals'!$A$4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A5A5A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'Stacked Column Totals'!$B$1:$G$1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'Stacked Column Totals'!$B$4:$G$4</c:f>
              <c:numCache>
                <c:formatCode>"$"#,##0.0;\("$"#,##0.0\);"–";@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F-4A82-BAB4-6CE4804A862F}"/>
            </c:ext>
          </c:extLst>
        </c:ser>
        <c:ser>
          <c:idx val="3"/>
          <c:order val="3"/>
          <c:tx>
            <c:strRef>
              <c:f>'Stacked Column Totals'!$A$5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'Stacked Column Totals'!$B$1:$G$1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'Stacked Column Totals'!$B$5:$G$5</c:f>
              <c:numCache>
                <c:formatCode>"$"#,##0.0;\("$"#,##0.0\);"–";@</c:formatCode>
                <c:ptCount val="6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FF-4A82-BAB4-6CE4804A862F}"/>
            </c:ext>
          </c:extLst>
        </c:ser>
        <c:ser>
          <c:idx val="4"/>
          <c:order val="4"/>
          <c:tx>
            <c:strRef>
              <c:f>'Stacked Column Totals'!$A$6</c:f>
              <c:strCache>
                <c:ptCount val="1"/>
                <c:pt idx="0">
                  <c:v>Series 5</c:v>
                </c:pt>
              </c:strCache>
            </c:strRef>
          </c:tx>
          <c:spPr>
            <a:solidFill>
              <a:srgbClr val="4472C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'Stacked Column Totals'!$B$1:$G$1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'Stacked Column Totals'!$B$6:$G$6</c:f>
              <c:numCache>
                <c:formatCode>"$"#,##0.0;\("$"#,##0.0\);"–";@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FF-4A82-BAB4-6CE4804A8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100"/>
        <c:axId val="534011528"/>
        <c:axId val="610842312"/>
      </c:barChart>
      <c:lineChart>
        <c:grouping val="standard"/>
        <c:varyColors val="0"/>
        <c:ser>
          <c:idx val="5"/>
          <c:order val="5"/>
          <c:tx>
            <c:strRef>
              <c:f>'Stacked Column Totals'!$A$7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F79646">
                      <a:shade val="76000"/>
                      <a:shade val="95000"/>
                      <a:satMod val="105000"/>
                    </a:srgbClr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'Stacked Column Totals'!$B$1:$G$1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'Stacked Column Totals'!$B$7:$G$7</c:f>
              <c:numCache>
                <c:formatCode>"$"#,##0.0;\("$"#,##0.0\);"–";@</c:formatCode>
                <c:ptCount val="6"/>
                <c:pt idx="0">
                  <c:v>27</c:v>
                </c:pt>
                <c:pt idx="1">
                  <c:v>26</c:v>
                </c:pt>
                <c:pt idx="2">
                  <c:v>27</c:v>
                </c:pt>
                <c:pt idx="3">
                  <c:v>31</c:v>
                </c:pt>
                <c:pt idx="4">
                  <c:v>30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3-495E-B0E6-C42BCB301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11528"/>
        <c:axId val="610842312"/>
      </c:lineChart>
      <c:scatterChart>
        <c:scatterStyle val="lineMarker"/>
        <c:varyColors val="0"/>
        <c:ser>
          <c:idx val="6"/>
          <c:order val="6"/>
          <c:tx>
            <c:v>CAGR</c:v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dPt>
            <c:idx val="4"/>
            <c:bubble3D val="0"/>
            <c:spPr>
              <a:ln w="19050">
                <a:solidFill>
                  <a:srgbClr val="FFC000"/>
                </a:solidFill>
                <a:tailEnd type="triangle" w="med" len="lg"/>
              </a:ln>
            </c:spPr>
            <c:extLst>
              <c:ext xmlns:c16="http://schemas.microsoft.com/office/drawing/2014/chart" uri="{C3380CC4-5D6E-409C-BE32-E72D297353CC}">
                <c16:uniqueId val="{00000015-DCD3-495E-B0E6-C42BCB30140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CD3-495E-B0E6-C42BCB30140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CD3-495E-B0E6-C42BCB30140A}"/>
                </c:ext>
              </c:extLst>
            </c:dLbl>
            <c:dLbl>
              <c:idx val="2"/>
              <c:tx>
                <c:rich>
                  <a:bodyPr vertOverflow="overflow" horzOverflow="overflow" wrap="non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CAGR 3.5%</a:t>
                    </a:r>
                  </a:p>
                </c:rich>
              </c:tx>
              <c:spPr>
                <a:solidFill>
                  <a:srgbClr val="FFFFFF"/>
                </a:solidFill>
                <a:ln w="19050">
                  <a:solidFill>
                    <a:srgbClr val="FFC000"/>
                  </a:solidFill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19-DCD3-495E-B0E6-C42BCB30140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CD3-495E-B0E6-C42BCB30140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CD3-495E-B0E6-C42BCB30140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3.5</c:v>
              </c:pt>
              <c:pt idx="3">
                <c:v>6</c:v>
              </c:pt>
              <c:pt idx="4">
                <c:v>6</c:v>
              </c:pt>
            </c:numLit>
          </c:xVal>
          <c:yVal>
            <c:numLit>
              <c:formatCode>General</c:formatCode>
              <c:ptCount val="5"/>
              <c:pt idx="0">
                <c:v>32</c:v>
              </c:pt>
              <c:pt idx="1">
                <c:v>42</c:v>
              </c:pt>
              <c:pt idx="2">
                <c:v>42</c:v>
              </c:pt>
              <c:pt idx="3">
                <c:v>42</c:v>
              </c:pt>
              <c:pt idx="4">
                <c:v>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4-DCD3-495E-B0E6-C42BCB301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11528"/>
        <c:axId val="610842312"/>
      </c:scatterChart>
      <c:catAx>
        <c:axId val="53401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10842312"/>
        <c:crosses val="autoZero"/>
        <c:auto val="1"/>
        <c:lblAlgn val="ctr"/>
        <c:lblOffset val="100"/>
        <c:noMultiLvlLbl val="0"/>
      </c:catAx>
      <c:valAx>
        <c:axId val="6108423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&quot;$&quot;#,##0.0;\(&quot;$&quot;#,##0.0\);&quot;–&quot;;@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534011528"/>
        <c:crosses val="autoZero"/>
        <c:crossBetween val="between"/>
      </c:valAx>
    </c:plotArea>
    <c:legend>
      <c:legendPos val="b"/>
      <c:legendEntry>
        <c:idx val="5"/>
        <c:delete val="1"/>
      </c:legendEntry>
      <c:layout>
        <c:manualLayout>
          <c:xMode val="edge"/>
          <c:yMode val="edge"/>
          <c:x val="0.20414926395070182"/>
          <c:y val="0.89182730972708035"/>
          <c:w val="0.79585080007290465"/>
          <c:h val="8.3655991220449977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J5" lockText="1" noThreeD="1"/>
</file>

<file path=xl/ctrlProps/ctrlProp2.xml><?xml version="1.0" encoding="utf-8"?>
<formControlPr xmlns="http://schemas.microsoft.com/office/spreadsheetml/2009/9/main" objectType="CheckBox" checked="Checked" fmlaLink="J6" lockText="1" noThreeD="1"/>
</file>

<file path=xl/ctrlProps/ctrlProp3.xml><?xml version="1.0" encoding="utf-8"?>
<formControlPr xmlns="http://schemas.microsoft.com/office/spreadsheetml/2009/9/main" objectType="CheckBox" checked="Checked" fmlaLink="J7" lockText="1" noThreeD="1"/>
</file>

<file path=xl/ctrlProps/ctrlProp4.xml><?xml version="1.0" encoding="utf-8"?>
<formControlPr xmlns="http://schemas.microsoft.com/office/spreadsheetml/2009/9/main" objectType="CheckBox" checked="Checked" fmlaLink="K5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629107</xdr:colOff>
      <xdr:row>8</xdr:row>
      <xdr:rowOff>183814</xdr:rowOff>
    </xdr:from>
    <xdr:to>
      <xdr:col>7</xdr:col>
      <xdr:colOff>68275</xdr:colOff>
      <xdr:row>13</xdr:row>
      <xdr:rowOff>95192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684" b="27712"/>
        <a:stretch/>
      </xdr:blipFill>
      <xdr:spPr bwMode="auto">
        <a:xfrm>
          <a:off x="2560320" y="1666361"/>
          <a:ext cx="2014118" cy="837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224333</xdr:colOff>
      <xdr:row>9</xdr:row>
      <xdr:rowOff>126798</xdr:rowOff>
    </xdr:from>
    <xdr:to>
      <xdr:col>13</xdr:col>
      <xdr:colOff>377951</xdr:colOff>
      <xdr:row>13</xdr:row>
      <xdr:rowOff>21947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5446" y="1794663"/>
          <a:ext cx="1441094" cy="636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336499</xdr:colOff>
      <xdr:row>19</xdr:row>
      <xdr:rowOff>87782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44450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5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Average line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44450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5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Median line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44450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5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Bonus line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44450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5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label(s)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321869</xdr:colOff>
      <xdr:row>9</xdr:row>
      <xdr:rowOff>175564</xdr:rowOff>
    </xdr:from>
    <xdr:to>
      <xdr:col>16</xdr:col>
      <xdr:colOff>58522</xdr:colOff>
      <xdr:row>35</xdr:row>
      <xdr:rowOff>168249</xdr:rowOff>
    </xdr:to>
    <xdr:graphicFrame macro="">
      <xdr:nvGraphicFramePr>
        <xdr:cNvPr id="2" name="Chart c6c792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142875</xdr:rowOff>
    </xdr:from>
    <xdr:to>
      <xdr:col>11</xdr:col>
      <xdr:colOff>419100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8</xdr:col>
      <xdr:colOff>600075</xdr:colOff>
      <xdr:row>24</xdr:row>
      <xdr:rowOff>147594</xdr:rowOff>
    </xdr:to>
    <xdr:graphicFrame macro="">
      <xdr:nvGraphicFramePr>
        <xdr:cNvPr id="2" name="Stacked Column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showGridLines="0" tabSelected="1" zoomScaleNormal="100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"/>
  <sheetViews>
    <sheetView showGridLines="0" zoomScaleNormal="100" workbookViewId="0"/>
  </sheetViews>
  <sheetFormatPr defaultRowHeight="14.5" x14ac:dyDescent="0.35"/>
  <sheetData>
    <row r="1" spans="1:7" x14ac:dyDescent="0.3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</row>
    <row r="2" spans="1:7" x14ac:dyDescent="0.35">
      <c r="A2" t="s">
        <v>70</v>
      </c>
      <c r="B2" s="79">
        <v>12</v>
      </c>
      <c r="C2" s="79">
        <v>10</v>
      </c>
      <c r="D2" s="79">
        <v>9</v>
      </c>
      <c r="E2" s="79">
        <v>8</v>
      </c>
      <c r="F2" s="79">
        <v>6</v>
      </c>
      <c r="G2" s="79">
        <v>5</v>
      </c>
    </row>
    <row r="3" spans="1:7" x14ac:dyDescent="0.35">
      <c r="A3" t="s">
        <v>71</v>
      </c>
      <c r="B3" s="79">
        <v>7</v>
      </c>
      <c r="C3" s="79">
        <v>8</v>
      </c>
      <c r="D3" s="79">
        <v>11</v>
      </c>
      <c r="E3" s="79">
        <v>12</v>
      </c>
      <c r="F3" s="79">
        <v>14</v>
      </c>
      <c r="G3" s="79">
        <v>15</v>
      </c>
    </row>
    <row r="4" spans="1:7" x14ac:dyDescent="0.35">
      <c r="A4" t="s">
        <v>72</v>
      </c>
      <c r="B4" s="79">
        <v>1</v>
      </c>
      <c r="C4" s="79">
        <v>2</v>
      </c>
      <c r="D4" s="79">
        <v>2</v>
      </c>
      <c r="E4" s="79">
        <v>3</v>
      </c>
      <c r="F4" s="79">
        <v>4</v>
      </c>
      <c r="G4" s="79">
        <v>6</v>
      </c>
    </row>
    <row r="5" spans="1:7" x14ac:dyDescent="0.35">
      <c r="A5" t="s">
        <v>73</v>
      </c>
      <c r="B5" s="79">
        <v>6</v>
      </c>
      <c r="C5" s="79">
        <v>3</v>
      </c>
      <c r="D5" s="79">
        <v>4</v>
      </c>
      <c r="E5" s="79">
        <v>5</v>
      </c>
      <c r="F5" s="79">
        <v>4</v>
      </c>
      <c r="G5" s="79">
        <v>2</v>
      </c>
    </row>
    <row r="6" spans="1:7" x14ac:dyDescent="0.35">
      <c r="A6" t="s">
        <v>74</v>
      </c>
      <c r="B6" s="79">
        <v>1</v>
      </c>
      <c r="C6" s="79">
        <v>3</v>
      </c>
      <c r="D6" s="79">
        <v>1</v>
      </c>
      <c r="E6" s="79">
        <v>3</v>
      </c>
      <c r="F6" s="79">
        <v>2</v>
      </c>
      <c r="G6" s="79">
        <v>4</v>
      </c>
    </row>
    <row r="7" spans="1:7" x14ac:dyDescent="0.35">
      <c r="A7" t="s">
        <v>39</v>
      </c>
      <c r="B7" s="127">
        <f t="shared" ref="B7:G7" si="0">SUM(B2:B6)</f>
        <v>27</v>
      </c>
      <c r="C7" s="127">
        <f t="shared" si="0"/>
        <v>26</v>
      </c>
      <c r="D7" s="127">
        <f t="shared" si="0"/>
        <v>27</v>
      </c>
      <c r="E7" s="127">
        <f t="shared" si="0"/>
        <v>31</v>
      </c>
      <c r="F7" s="127">
        <f t="shared" si="0"/>
        <v>30</v>
      </c>
      <c r="G7" s="127">
        <f t="shared" si="0"/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2"/>
  <sheetViews>
    <sheetView showGridLines="0" zoomScaleNormal="100" workbookViewId="0"/>
  </sheetViews>
  <sheetFormatPr defaultRowHeight="14.5" x14ac:dyDescent="0.35"/>
  <cols>
    <col min="1" max="1" width="2.7265625" customWidth="1"/>
    <col min="2" max="14" width="9.08984375" customWidth="1"/>
  </cols>
  <sheetData>
    <row r="1" spans="2:14" x14ac:dyDescent="0.35">
      <c r="B1" s="81"/>
    </row>
    <row r="2" spans="2:14" ht="18.5" x14ac:dyDescent="0.45">
      <c r="B2" s="2" t="s">
        <v>75</v>
      </c>
    </row>
    <row r="4" spans="2:14" ht="14.4" customHeight="1" x14ac:dyDescent="0.35">
      <c r="B4" t="s">
        <v>1</v>
      </c>
      <c r="D4" s="97">
        <v>12</v>
      </c>
      <c r="E4" s="97">
        <v>23</v>
      </c>
      <c r="F4" s="97">
        <v>34</v>
      </c>
      <c r="G4" s="97">
        <v>45</v>
      </c>
      <c r="H4" s="97">
        <v>67</v>
      </c>
    </row>
    <row r="5" spans="2:14" ht="14.4" customHeight="1" x14ac:dyDescent="0.35">
      <c r="B5" s="11" t="s">
        <v>12</v>
      </c>
      <c r="D5" s="91"/>
      <c r="E5" s="98">
        <f>E4/D4-1</f>
        <v>0.91666666666666674</v>
      </c>
      <c r="F5" s="98">
        <f>F4/E4-1</f>
        <v>0.47826086956521729</v>
      </c>
      <c r="G5" s="98">
        <f>G4/F4-1</f>
        <v>0.32352941176470584</v>
      </c>
      <c r="H5" s="98">
        <f>H4/G4-1</f>
        <v>0.48888888888888893</v>
      </c>
    </row>
    <row r="7" spans="2:14" x14ac:dyDescent="0.35">
      <c r="B7" t="s">
        <v>80</v>
      </c>
      <c r="D7" s="89">
        <v>1</v>
      </c>
      <c r="E7" s="89">
        <v>0</v>
      </c>
    </row>
    <row r="9" spans="2:14" ht="21" x14ac:dyDescent="0.5">
      <c r="B9" s="90" t="s">
        <v>76</v>
      </c>
    </row>
    <row r="11" spans="2:14" ht="18" customHeight="1" thickBot="1" x14ac:dyDescent="0.4">
      <c r="B11" s="84">
        <v>42004</v>
      </c>
      <c r="C11" s="84">
        <f>EOMONTH(B11,12)</f>
        <v>42369</v>
      </c>
      <c r="D11" s="84">
        <f t="shared" ref="D11:F11" si="0">EOMONTH(C11,12)</f>
        <v>42735</v>
      </c>
      <c r="E11" s="84">
        <f t="shared" si="0"/>
        <v>43100</v>
      </c>
      <c r="F11" s="84">
        <f t="shared" si="0"/>
        <v>43465</v>
      </c>
      <c r="G11" s="100">
        <f>EOMONTH(F11,12)</f>
        <v>43830</v>
      </c>
      <c r="H11" s="83" t="s">
        <v>79</v>
      </c>
      <c r="I11" s="99">
        <v>42004</v>
      </c>
      <c r="J11" s="99">
        <f>EOMONTH(I11,12)</f>
        <v>42369</v>
      </c>
      <c r="K11" s="99">
        <f>EOMONTH(J11,12)</f>
        <v>42735</v>
      </c>
      <c r="L11" s="99">
        <f>EOMONTH(K11,12)</f>
        <v>43100</v>
      </c>
      <c r="M11" s="99">
        <f>EOMONTH(L11,12)</f>
        <v>43465</v>
      </c>
      <c r="N11" s="99">
        <f>EOMONTH(M11,12)</f>
        <v>43830</v>
      </c>
    </row>
    <row r="12" spans="2:14" x14ac:dyDescent="0.35">
      <c r="B12" s="7"/>
      <c r="C12" s="7"/>
      <c r="D12" s="7"/>
      <c r="E12" s="7"/>
      <c r="F12" s="7"/>
      <c r="G12" s="7"/>
      <c r="I12" s="7"/>
      <c r="J12" s="7"/>
      <c r="K12" s="7"/>
      <c r="L12" s="7"/>
      <c r="M12" s="7"/>
      <c r="N12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63"/>
  <sheetViews>
    <sheetView showGridLines="0" zoomScaleNormal="100" workbookViewId="0"/>
  </sheetViews>
  <sheetFormatPr defaultRowHeight="14.5" x14ac:dyDescent="0.35"/>
  <cols>
    <col min="1" max="1" width="2.7265625" customWidth="1"/>
    <col min="2" max="4" width="10" bestFit="1" customWidth="1"/>
    <col min="5" max="5" width="10.7265625" customWidth="1"/>
  </cols>
  <sheetData>
    <row r="2" spans="2:14" ht="18.5" x14ac:dyDescent="0.45">
      <c r="B2" s="2" t="s">
        <v>11</v>
      </c>
    </row>
    <row r="4" spans="2:14" ht="15" thickBot="1" x14ac:dyDescent="0.4">
      <c r="B4" s="9"/>
      <c r="C4" s="9"/>
      <c r="D4" s="9"/>
      <c r="E4" s="13">
        <v>38717</v>
      </c>
      <c r="F4" s="10">
        <f>EOMONTH(E4,12)</f>
        <v>39082</v>
      </c>
      <c r="G4" s="10">
        <f t="shared" ref="G4:N4" si="0">EOMONTH(F4,12)</f>
        <v>39447</v>
      </c>
      <c r="H4" s="10">
        <f t="shared" si="0"/>
        <v>39813</v>
      </c>
      <c r="I4" s="10">
        <f t="shared" si="0"/>
        <v>40178</v>
      </c>
      <c r="J4" s="10">
        <f t="shared" si="0"/>
        <v>40543</v>
      </c>
      <c r="K4" s="10">
        <f t="shared" si="0"/>
        <v>40908</v>
      </c>
      <c r="L4" s="10">
        <f t="shared" si="0"/>
        <v>41274</v>
      </c>
      <c r="M4" s="10">
        <f t="shared" si="0"/>
        <v>41639</v>
      </c>
      <c r="N4" s="10">
        <f t="shared" si="0"/>
        <v>42004</v>
      </c>
    </row>
    <row r="5" spans="2:14" x14ac:dyDescent="0.35">
      <c r="B5" s="7"/>
      <c r="C5" s="7"/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35">
      <c r="B6" t="s">
        <v>1</v>
      </c>
      <c r="E6" s="4">
        <v>23</v>
      </c>
      <c r="F6" s="4">
        <v>34</v>
      </c>
      <c r="G6" s="4">
        <v>45</v>
      </c>
      <c r="H6" s="4">
        <v>56</v>
      </c>
      <c r="I6" s="4">
        <v>67</v>
      </c>
      <c r="J6" s="4">
        <v>78</v>
      </c>
      <c r="K6" s="4">
        <v>89</v>
      </c>
      <c r="L6" s="4">
        <v>100</v>
      </c>
      <c r="M6" s="4">
        <v>111</v>
      </c>
      <c r="N6" s="4">
        <v>122</v>
      </c>
    </row>
    <row r="7" spans="2:14" s="12" customFormat="1" ht="14.4" customHeight="1" x14ac:dyDescent="0.35">
      <c r="B7" s="11" t="s">
        <v>12</v>
      </c>
      <c r="F7" s="101">
        <f>F6/E6-1</f>
        <v>0.47826086956521729</v>
      </c>
      <c r="G7" s="101">
        <f t="shared" ref="G7:N7" si="1">G6/F6-1</f>
        <v>0.32352941176470584</v>
      </c>
      <c r="H7" s="101">
        <f t="shared" si="1"/>
        <v>0.24444444444444446</v>
      </c>
      <c r="I7" s="101">
        <f t="shared" si="1"/>
        <v>0.1964285714285714</v>
      </c>
      <c r="J7" s="101">
        <f t="shared" si="1"/>
        <v>0.16417910447761197</v>
      </c>
      <c r="K7" s="101">
        <f t="shared" si="1"/>
        <v>0.14102564102564097</v>
      </c>
      <c r="L7" s="101">
        <f t="shared" si="1"/>
        <v>0.12359550561797761</v>
      </c>
      <c r="M7" s="101">
        <f t="shared" si="1"/>
        <v>0.1100000000000001</v>
      </c>
      <c r="N7" s="101">
        <f t="shared" si="1"/>
        <v>9.9099099099099197E-2</v>
      </c>
    </row>
    <row r="10" spans="2:14" ht="18.5" x14ac:dyDescent="0.45">
      <c r="B10" s="2" t="s">
        <v>13</v>
      </c>
    </row>
    <row r="12" spans="2:14" ht="15" thickBot="1" x14ac:dyDescent="0.4">
      <c r="B12" s="9"/>
      <c r="C12" s="9"/>
      <c r="D12" s="9"/>
      <c r="E12" s="13">
        <v>38717</v>
      </c>
      <c r="F12" s="10">
        <f>EOMONTH(E12,12)</f>
        <v>39082</v>
      </c>
      <c r="G12" s="10">
        <f t="shared" ref="G12:N12" si="2">EOMONTH(F12,12)</f>
        <v>39447</v>
      </c>
      <c r="H12" s="10">
        <f t="shared" si="2"/>
        <v>39813</v>
      </c>
      <c r="I12" s="10">
        <f t="shared" si="2"/>
        <v>40178</v>
      </c>
      <c r="J12" s="10">
        <f t="shared" si="2"/>
        <v>40543</v>
      </c>
      <c r="K12" s="10">
        <f t="shared" si="2"/>
        <v>40908</v>
      </c>
      <c r="L12" s="10">
        <f t="shared" si="2"/>
        <v>41274</v>
      </c>
      <c r="M12" s="10">
        <f t="shared" si="2"/>
        <v>41639</v>
      </c>
      <c r="N12" s="10">
        <f t="shared" si="2"/>
        <v>42004</v>
      </c>
    </row>
    <row r="13" spans="2:14" x14ac:dyDescent="0.35">
      <c r="B13" s="7"/>
      <c r="C13" s="7"/>
      <c r="D13" s="7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35">
      <c r="B14" t="s">
        <v>1</v>
      </c>
      <c r="E14" s="4">
        <v>23</v>
      </c>
      <c r="F14" s="4">
        <v>34</v>
      </c>
      <c r="G14" s="4">
        <v>45</v>
      </c>
      <c r="H14" s="4">
        <v>56</v>
      </c>
      <c r="I14" s="4">
        <v>67</v>
      </c>
      <c r="J14" s="4">
        <v>78</v>
      </c>
      <c r="K14" s="4">
        <v>89</v>
      </c>
      <c r="L14" s="4">
        <v>100</v>
      </c>
      <c r="M14" s="4">
        <v>111</v>
      </c>
      <c r="N14" s="4">
        <v>122</v>
      </c>
    </row>
    <row r="15" spans="2:14" s="12" customFormat="1" ht="14.4" customHeight="1" x14ac:dyDescent="0.35">
      <c r="B15" s="11" t="s">
        <v>12</v>
      </c>
      <c r="E15" s="102" t="str">
        <f>IFERROR(E14/D14-1,"NA")</f>
        <v>NA</v>
      </c>
      <c r="F15" s="103">
        <f>IFERROR(F14/E14-1,"NA")</f>
        <v>0.47826086956521729</v>
      </c>
      <c r="G15" s="103">
        <f>IFERROR(G14/F14-1,"NA")</f>
        <v>0.32352941176470584</v>
      </c>
      <c r="H15" s="103">
        <f>IFERROR(H14/G14-1,"NA")</f>
        <v>0.24444444444444446</v>
      </c>
      <c r="I15" s="103">
        <f>IFERROR(I14/H14-1,"NA")</f>
        <v>0.1964285714285714</v>
      </c>
      <c r="J15" s="103">
        <f>IFERROR(J14/I14-1,"NA")</f>
        <v>0.16417910447761197</v>
      </c>
      <c r="K15" s="103">
        <f>IFERROR(K14/J14-1,"NA")</f>
        <v>0.14102564102564097</v>
      </c>
      <c r="L15" s="103">
        <f>IFERROR(L14/K14-1,"NA")</f>
        <v>0.12359550561797761</v>
      </c>
      <c r="M15" s="103">
        <f>IFERROR(M14/L14-1,"NA")</f>
        <v>0.1100000000000001</v>
      </c>
      <c r="N15" s="103">
        <f>IFERROR(N14/M14-1,"NA")</f>
        <v>9.9099099099099197E-2</v>
      </c>
    </row>
    <row r="18" spans="2:21" ht="18.5" x14ac:dyDescent="0.45">
      <c r="B18" s="2" t="s">
        <v>90</v>
      </c>
    </row>
    <row r="20" spans="2:21" ht="15" customHeight="1" x14ac:dyDescent="0.35">
      <c r="B20" t="s">
        <v>92</v>
      </c>
      <c r="E20" s="104">
        <f>K23</f>
        <v>2</v>
      </c>
      <c r="F20" s="105">
        <f>K23</f>
        <v>2</v>
      </c>
      <c r="J20" s="106" t="s">
        <v>81</v>
      </c>
      <c r="K20" s="107"/>
      <c r="N20" s="17" t="s">
        <v>89</v>
      </c>
      <c r="Q20" s="108" t="s">
        <v>91</v>
      </c>
    </row>
    <row r="21" spans="2:21" ht="15" customHeight="1" x14ac:dyDescent="0.35">
      <c r="B21" t="s">
        <v>93</v>
      </c>
      <c r="E21" s="104" t="str">
        <f>O21</f>
        <v>A</v>
      </c>
      <c r="F21" s="105" t="str">
        <f>O21</f>
        <v>A</v>
      </c>
      <c r="J21" s="109" t="s">
        <v>82</v>
      </c>
      <c r="K21" s="109" t="s">
        <v>83</v>
      </c>
      <c r="N21" s="87">
        <v>1</v>
      </c>
      <c r="O21" s="87" t="s">
        <v>84</v>
      </c>
      <c r="R21" s="85">
        <v>1</v>
      </c>
      <c r="S21" s="85">
        <v>2</v>
      </c>
      <c r="T21" s="85">
        <v>3</v>
      </c>
      <c r="U21" s="85">
        <v>4</v>
      </c>
    </row>
    <row r="22" spans="2:21" ht="15" customHeight="1" x14ac:dyDescent="0.35">
      <c r="B22" t="s">
        <v>96</v>
      </c>
      <c r="E22" s="104">
        <f>T23</f>
        <v>11</v>
      </c>
      <c r="F22" s="110">
        <f>T23</f>
        <v>11</v>
      </c>
      <c r="J22" s="111" t="s">
        <v>84</v>
      </c>
      <c r="K22" s="88">
        <v>1</v>
      </c>
      <c r="N22" s="87">
        <v>2</v>
      </c>
      <c r="O22" s="87" t="s">
        <v>85</v>
      </c>
      <c r="Q22">
        <v>1</v>
      </c>
      <c r="R22" s="86">
        <v>0</v>
      </c>
      <c r="S22" s="86">
        <v>5</v>
      </c>
      <c r="T22" s="86">
        <v>10</v>
      </c>
      <c r="U22" s="86">
        <v>15</v>
      </c>
    </row>
    <row r="23" spans="2:21" ht="15" customHeight="1" x14ac:dyDescent="0.35">
      <c r="B23" t="s">
        <v>94</v>
      </c>
      <c r="E23" s="104">
        <f>MIN(S22:T26)</f>
        <v>5</v>
      </c>
      <c r="F23" s="110">
        <f>MIN(S22:T26)</f>
        <v>5</v>
      </c>
      <c r="J23" s="111" t="s">
        <v>85</v>
      </c>
      <c r="K23" s="88">
        <v>2</v>
      </c>
      <c r="N23" s="87">
        <v>3</v>
      </c>
      <c r="O23" s="87" t="s">
        <v>86</v>
      </c>
      <c r="Q23">
        <v>2</v>
      </c>
      <c r="R23" s="86">
        <v>1</v>
      </c>
      <c r="S23" s="86">
        <v>6</v>
      </c>
      <c r="T23" s="86">
        <v>11</v>
      </c>
      <c r="U23" s="86" t="e">
        <f>1/0</f>
        <v>#DIV/0!</v>
      </c>
    </row>
    <row r="24" spans="2:21" ht="15" customHeight="1" x14ac:dyDescent="0.35">
      <c r="B24" t="s">
        <v>95</v>
      </c>
      <c r="E24" s="104">
        <f>K25</f>
        <v>4</v>
      </c>
      <c r="F24" s="110">
        <f>K25</f>
        <v>4</v>
      </c>
      <c r="J24" s="111" t="s">
        <v>86</v>
      </c>
      <c r="K24" s="88">
        <v>3</v>
      </c>
      <c r="Q24">
        <v>3</v>
      </c>
      <c r="R24" s="86">
        <v>2</v>
      </c>
      <c r="S24" s="86">
        <v>7</v>
      </c>
      <c r="T24" s="86">
        <v>12</v>
      </c>
      <c r="U24" s="86">
        <v>17</v>
      </c>
    </row>
    <row r="25" spans="2:21" ht="15" customHeight="1" x14ac:dyDescent="0.35">
      <c r="B25" t="s">
        <v>97</v>
      </c>
      <c r="E25" s="104">
        <f>Q26</f>
        <v>5</v>
      </c>
      <c r="F25" s="110">
        <f>Q26</f>
        <v>5</v>
      </c>
      <c r="J25" s="111" t="s">
        <v>87</v>
      </c>
      <c r="K25" s="88">
        <v>4</v>
      </c>
      <c r="Q25">
        <v>4</v>
      </c>
      <c r="R25" s="86">
        <v>3</v>
      </c>
      <c r="S25" s="86">
        <v>8</v>
      </c>
      <c r="T25" s="86">
        <v>13</v>
      </c>
      <c r="U25" s="86">
        <v>18</v>
      </c>
    </row>
    <row r="26" spans="2:21" x14ac:dyDescent="0.35">
      <c r="J26" s="111" t="s">
        <v>88</v>
      </c>
      <c r="K26" s="88">
        <v>5</v>
      </c>
      <c r="Q26">
        <v>5</v>
      </c>
      <c r="R26" s="86">
        <v>4</v>
      </c>
      <c r="S26" s="86">
        <v>9</v>
      </c>
      <c r="T26" s="86">
        <v>14</v>
      </c>
      <c r="U26" s="86">
        <v>19</v>
      </c>
    </row>
    <row r="29" spans="2:21" ht="18.5" x14ac:dyDescent="0.45">
      <c r="B29" s="2" t="s">
        <v>14</v>
      </c>
    </row>
    <row r="31" spans="2:21" x14ac:dyDescent="0.35">
      <c r="B31" s="95">
        <f>E14</f>
        <v>23</v>
      </c>
      <c r="C31" s="95">
        <f>F14</f>
        <v>34</v>
      </c>
      <c r="D31" s="95">
        <f>G14</f>
        <v>45</v>
      </c>
      <c r="E31" s="95">
        <f>H14</f>
        <v>56</v>
      </c>
      <c r="G31" s="95">
        <f>E14</f>
        <v>23</v>
      </c>
      <c r="H31" s="95">
        <f>F14</f>
        <v>34</v>
      </c>
      <c r="I31" s="95">
        <f>G14</f>
        <v>45</v>
      </c>
      <c r="J31" s="95">
        <f>H14</f>
        <v>56</v>
      </c>
      <c r="K31" s="5"/>
      <c r="L31" s="5"/>
      <c r="M31" s="5"/>
      <c r="N31" s="5"/>
      <c r="O31" s="5"/>
      <c r="Q31" s="5"/>
      <c r="R31" s="5"/>
      <c r="S31" s="5"/>
      <c r="T31" s="5"/>
    </row>
    <row r="32" spans="2:21" x14ac:dyDescent="0.35">
      <c r="C32" s="96">
        <f>SUM($B31:C31)</f>
        <v>57</v>
      </c>
      <c r="D32" s="96">
        <f>SUM($B31:D31)</f>
        <v>102</v>
      </c>
      <c r="E32" s="96">
        <f>SUM($B31:E31)</f>
        <v>158</v>
      </c>
      <c r="H32" s="96">
        <f>SUM($G31:H31)</f>
        <v>57</v>
      </c>
      <c r="I32" s="96">
        <f>SUM($G31:I31)</f>
        <v>102</v>
      </c>
      <c r="J32" s="96">
        <f>SUM($G31:J31)</f>
        <v>158</v>
      </c>
      <c r="K32" s="14"/>
      <c r="M32" s="14"/>
      <c r="N32" s="14"/>
      <c r="O32" s="14"/>
      <c r="R32" s="14"/>
      <c r="S32" s="14"/>
      <c r="T32" s="14"/>
    </row>
    <row r="35" spans="2:15" ht="18.5" x14ac:dyDescent="0.45">
      <c r="B35" s="2" t="s">
        <v>78</v>
      </c>
    </row>
    <row r="37" spans="2:15" x14ac:dyDescent="0.35">
      <c r="B37" t="s">
        <v>1</v>
      </c>
      <c r="E37" s="4">
        <v>23</v>
      </c>
      <c r="F37" s="4">
        <v>34</v>
      </c>
      <c r="G37" s="4">
        <v>45</v>
      </c>
      <c r="H37" s="4">
        <v>56</v>
      </c>
      <c r="I37" s="4">
        <v>67</v>
      </c>
      <c r="J37" s="4">
        <v>78</v>
      </c>
      <c r="K37" s="4">
        <v>89</v>
      </c>
      <c r="L37" s="4">
        <v>100</v>
      </c>
      <c r="M37" s="4">
        <v>111</v>
      </c>
      <c r="N37" s="4">
        <v>122</v>
      </c>
      <c r="O37" s="112">
        <f>(N37/E37)^(1/(COUNT(E37:N37)-1))-1</f>
        <v>0.20369003757432758</v>
      </c>
    </row>
    <row r="38" spans="2:15" x14ac:dyDescent="0.35">
      <c r="B38" t="s">
        <v>77</v>
      </c>
      <c r="E38" s="14">
        <f>E37*0.45</f>
        <v>10.35</v>
      </c>
      <c r="F38" s="14">
        <f t="shared" ref="F38:N38" si="3">F37*0.45</f>
        <v>15.3</v>
      </c>
      <c r="G38" s="14">
        <f t="shared" si="3"/>
        <v>20.25</v>
      </c>
      <c r="H38" s="14">
        <f t="shared" si="3"/>
        <v>25.2</v>
      </c>
      <c r="I38" s="14">
        <f t="shared" si="3"/>
        <v>30.150000000000002</v>
      </c>
      <c r="J38" s="14">
        <f t="shared" si="3"/>
        <v>35.1</v>
      </c>
      <c r="K38" s="14">
        <f t="shared" si="3"/>
        <v>40.050000000000004</v>
      </c>
      <c r="L38" s="14">
        <f t="shared" si="3"/>
        <v>45</v>
      </c>
      <c r="M38" s="14">
        <f t="shared" si="3"/>
        <v>49.95</v>
      </c>
      <c r="N38" s="14">
        <f t="shared" si="3"/>
        <v>54.9</v>
      </c>
      <c r="O38" s="112"/>
    </row>
    <row r="39" spans="2:15" x14ac:dyDescent="0.35">
      <c r="B39" t="s">
        <v>2</v>
      </c>
      <c r="E39" s="82">
        <f>E37-E38</f>
        <v>12.65</v>
      </c>
      <c r="F39" s="82">
        <f t="shared" ref="F39:N39" si="4">F37-F38</f>
        <v>18.7</v>
      </c>
      <c r="G39" s="82">
        <f t="shared" si="4"/>
        <v>24.75</v>
      </c>
      <c r="H39" s="82">
        <f t="shared" si="4"/>
        <v>30.8</v>
      </c>
      <c r="I39" s="82">
        <f t="shared" si="4"/>
        <v>36.849999999999994</v>
      </c>
      <c r="J39" s="82">
        <f t="shared" si="4"/>
        <v>42.9</v>
      </c>
      <c r="K39" s="82">
        <f t="shared" si="4"/>
        <v>48.949999999999996</v>
      </c>
      <c r="L39" s="82">
        <f t="shared" si="4"/>
        <v>55</v>
      </c>
      <c r="M39" s="82">
        <f t="shared" si="4"/>
        <v>61.05</v>
      </c>
      <c r="N39" s="82">
        <f t="shared" si="4"/>
        <v>67.099999999999994</v>
      </c>
      <c r="O39" s="112"/>
    </row>
    <row r="40" spans="2:15" x14ac:dyDescent="0.35">
      <c r="B40" t="s">
        <v>4</v>
      </c>
      <c r="E40" s="14">
        <f>E$37*0.2</f>
        <v>4.6000000000000005</v>
      </c>
      <c r="F40" s="14">
        <f t="shared" ref="F40:N40" si="5">F$37*0.2</f>
        <v>6.8000000000000007</v>
      </c>
      <c r="G40" s="14">
        <f t="shared" si="5"/>
        <v>9</v>
      </c>
      <c r="H40" s="14">
        <f t="shared" si="5"/>
        <v>11.200000000000001</v>
      </c>
      <c r="I40" s="14">
        <f t="shared" si="5"/>
        <v>13.4</v>
      </c>
      <c r="J40" s="14">
        <f t="shared" si="5"/>
        <v>15.600000000000001</v>
      </c>
      <c r="K40" s="14">
        <f t="shared" si="5"/>
        <v>17.8</v>
      </c>
      <c r="L40" s="14">
        <f t="shared" si="5"/>
        <v>20</v>
      </c>
      <c r="M40" s="14">
        <f t="shared" si="5"/>
        <v>22.200000000000003</v>
      </c>
      <c r="N40" s="14">
        <f t="shared" si="5"/>
        <v>24.400000000000002</v>
      </c>
      <c r="O40" s="112"/>
    </row>
    <row r="41" spans="2:15" x14ac:dyDescent="0.35">
      <c r="B41" s="15" t="s">
        <v>3</v>
      </c>
      <c r="C41" s="15"/>
      <c r="D41" s="15"/>
      <c r="E41" s="16">
        <f>E$37*0.25</f>
        <v>5.75</v>
      </c>
      <c r="F41" s="16">
        <f t="shared" ref="F41:N41" si="6">F$37*0.25</f>
        <v>8.5</v>
      </c>
      <c r="G41" s="16">
        <f t="shared" si="6"/>
        <v>11.25</v>
      </c>
      <c r="H41" s="16">
        <f t="shared" si="6"/>
        <v>14</v>
      </c>
      <c r="I41" s="16">
        <f t="shared" si="6"/>
        <v>16.75</v>
      </c>
      <c r="J41" s="16">
        <f t="shared" si="6"/>
        <v>19.5</v>
      </c>
      <c r="K41" s="16">
        <f t="shared" si="6"/>
        <v>22.25</v>
      </c>
      <c r="L41" s="16">
        <f t="shared" si="6"/>
        <v>25</v>
      </c>
      <c r="M41" s="16">
        <f t="shared" si="6"/>
        <v>27.75</v>
      </c>
      <c r="N41" s="16">
        <f t="shared" si="6"/>
        <v>30.5</v>
      </c>
      <c r="O41" s="112"/>
    </row>
    <row r="42" spans="2:15" x14ac:dyDescent="0.35">
      <c r="B42" t="s">
        <v>9</v>
      </c>
      <c r="E42" s="14">
        <f>E$37*0.15</f>
        <v>3.4499999999999997</v>
      </c>
      <c r="F42" s="14">
        <f t="shared" ref="F42:N42" si="7">F$37*0.15</f>
        <v>5.0999999999999996</v>
      </c>
      <c r="G42" s="14">
        <f t="shared" si="7"/>
        <v>6.75</v>
      </c>
      <c r="H42" s="14">
        <f t="shared" si="7"/>
        <v>8.4</v>
      </c>
      <c r="I42" s="14">
        <f t="shared" si="7"/>
        <v>10.049999999999999</v>
      </c>
      <c r="J42" s="14">
        <f t="shared" si="7"/>
        <v>11.7</v>
      </c>
      <c r="K42" s="14">
        <f t="shared" si="7"/>
        <v>13.35</v>
      </c>
      <c r="L42" s="14">
        <f t="shared" si="7"/>
        <v>15</v>
      </c>
      <c r="M42" s="14">
        <f t="shared" si="7"/>
        <v>16.649999999999999</v>
      </c>
      <c r="N42" s="14">
        <f t="shared" si="7"/>
        <v>18.3</v>
      </c>
      <c r="O42" s="112"/>
    </row>
    <row r="45" spans="2:15" ht="18.5" x14ac:dyDescent="0.45">
      <c r="B45" s="2" t="s">
        <v>15</v>
      </c>
    </row>
    <row r="47" spans="2:15" s="17" customFormat="1" x14ac:dyDescent="0.35">
      <c r="B47" s="18"/>
      <c r="C47" s="18"/>
      <c r="D47" s="18"/>
      <c r="E47" s="18" t="s">
        <v>20</v>
      </c>
      <c r="F47" s="19" t="s">
        <v>23</v>
      </c>
      <c r="G47" s="19" t="s">
        <v>24</v>
      </c>
      <c r="H47" s="18" t="s">
        <v>25</v>
      </c>
      <c r="I47" s="18" t="s">
        <v>27</v>
      </c>
      <c r="J47" s="18"/>
      <c r="K47" s="18"/>
      <c r="L47" s="18"/>
      <c r="M47" s="18"/>
      <c r="N47" s="18"/>
    </row>
    <row r="48" spans="2:15" s="17" customFormat="1" ht="15" thickBot="1" x14ac:dyDescent="0.4">
      <c r="B48" s="20"/>
      <c r="C48" s="20"/>
      <c r="D48" s="20"/>
      <c r="E48" s="20" t="s">
        <v>21</v>
      </c>
      <c r="F48" s="20" t="s">
        <v>22</v>
      </c>
      <c r="G48" s="20" t="s">
        <v>22</v>
      </c>
      <c r="H48" s="20" t="s">
        <v>26</v>
      </c>
      <c r="I48" s="20" t="s">
        <v>28</v>
      </c>
      <c r="J48" s="20" t="s">
        <v>29</v>
      </c>
      <c r="K48" s="18"/>
      <c r="L48" s="18"/>
      <c r="M48" s="18"/>
      <c r="N48" s="18"/>
    </row>
    <row r="49" spans="2:11" x14ac:dyDescent="0.35">
      <c r="B49" s="7"/>
      <c r="C49" s="7"/>
      <c r="D49" s="7"/>
      <c r="E49" s="7"/>
      <c r="F49" s="7"/>
      <c r="G49" s="7"/>
      <c r="H49" s="7"/>
      <c r="I49" s="7"/>
      <c r="K49" s="18"/>
    </row>
    <row r="50" spans="2:11" x14ac:dyDescent="0.35">
      <c r="B50" t="s">
        <v>16</v>
      </c>
      <c r="E50" s="21">
        <v>34.33</v>
      </c>
      <c r="F50" s="23">
        <v>15.3</v>
      </c>
      <c r="G50" s="23">
        <v>14.6</v>
      </c>
      <c r="H50" s="24">
        <v>0.05</v>
      </c>
      <c r="I50" s="24">
        <v>0.154</v>
      </c>
      <c r="J50" s="25">
        <v>1.67E-2</v>
      </c>
    </row>
    <row r="51" spans="2:11" x14ac:dyDescent="0.35">
      <c r="B51" t="s">
        <v>17</v>
      </c>
      <c r="E51" s="22">
        <v>42.19</v>
      </c>
      <c r="F51" s="14">
        <v>17.100000000000001</v>
      </c>
      <c r="G51" s="14">
        <v>16.399999999999999</v>
      </c>
      <c r="H51" s="24">
        <v>6.7000000000000004E-2</v>
      </c>
      <c r="I51" s="24">
        <v>0.16300000000000001</v>
      </c>
      <c r="J51" s="25">
        <v>2.06E-2</v>
      </c>
    </row>
    <row r="52" spans="2:11" x14ac:dyDescent="0.35">
      <c r="B52" t="s">
        <v>18</v>
      </c>
      <c r="E52" s="22">
        <v>12.21</v>
      </c>
      <c r="F52" s="14">
        <v>17.8</v>
      </c>
      <c r="G52" s="14">
        <v>17.3</v>
      </c>
      <c r="H52" s="24">
        <v>8.7999999999999995E-2</v>
      </c>
      <c r="I52" s="24">
        <v>0.16900000000000001</v>
      </c>
      <c r="J52" s="25">
        <v>2.4E-2</v>
      </c>
    </row>
    <row r="53" spans="2:11" x14ac:dyDescent="0.35">
      <c r="B53" t="s">
        <v>19</v>
      </c>
      <c r="E53" s="22">
        <v>72.67</v>
      </c>
      <c r="F53" s="14">
        <v>14.8</v>
      </c>
      <c r="G53" s="14">
        <v>14.2</v>
      </c>
      <c r="H53" s="24">
        <v>4.2999999999999997E-2</v>
      </c>
      <c r="I53" s="24">
        <v>0.13</v>
      </c>
      <c r="J53" s="25">
        <v>1.77E-2</v>
      </c>
    </row>
    <row r="54" spans="2:11" x14ac:dyDescent="0.35">
      <c r="E54" s="22"/>
      <c r="F54" s="14"/>
      <c r="G54" s="14"/>
      <c r="H54" s="24"/>
      <c r="I54" s="24"/>
      <c r="J54" s="25"/>
    </row>
    <row r="55" spans="2:11" x14ac:dyDescent="0.35">
      <c r="B55" t="s">
        <v>98</v>
      </c>
      <c r="E55" s="22"/>
      <c r="F55" s="23">
        <f t="shared" ref="F55:J55" si="8">MAX(F50:F53)</f>
        <v>17.8</v>
      </c>
      <c r="G55" s="23">
        <f t="shared" si="8"/>
        <v>17.3</v>
      </c>
      <c r="H55" s="24">
        <f t="shared" si="8"/>
        <v>8.7999999999999995E-2</v>
      </c>
      <c r="I55" s="24">
        <f t="shared" si="8"/>
        <v>0.16900000000000001</v>
      </c>
      <c r="J55" s="25">
        <f t="shared" si="8"/>
        <v>2.4E-2</v>
      </c>
    </row>
    <row r="56" spans="2:11" x14ac:dyDescent="0.35">
      <c r="B56" t="s">
        <v>99</v>
      </c>
      <c r="E56" s="22"/>
      <c r="F56" s="14">
        <f t="shared" ref="F56:J56" si="9">MIN(F50:F53)</f>
        <v>14.8</v>
      </c>
      <c r="G56" s="14">
        <f t="shared" si="9"/>
        <v>14.2</v>
      </c>
      <c r="H56" s="24">
        <f t="shared" si="9"/>
        <v>4.2999999999999997E-2</v>
      </c>
      <c r="I56" s="24">
        <f t="shared" si="9"/>
        <v>0.13</v>
      </c>
      <c r="J56" s="25">
        <f t="shared" si="9"/>
        <v>1.67E-2</v>
      </c>
    </row>
    <row r="57" spans="2:11" x14ac:dyDescent="0.35">
      <c r="B57" t="s">
        <v>100</v>
      </c>
      <c r="E57" s="22"/>
      <c r="F57" s="14">
        <f t="shared" ref="F57:J57" si="10">MEDIAN(F50:F53)</f>
        <v>16.200000000000003</v>
      </c>
      <c r="G57" s="14">
        <f t="shared" si="10"/>
        <v>15.5</v>
      </c>
      <c r="H57" s="24">
        <f t="shared" si="10"/>
        <v>5.8500000000000003E-2</v>
      </c>
      <c r="I57" s="24">
        <f t="shared" si="10"/>
        <v>0.1585</v>
      </c>
      <c r="J57" s="25">
        <f t="shared" si="10"/>
        <v>1.915E-2</v>
      </c>
    </row>
    <row r="58" spans="2:11" x14ac:dyDescent="0.35">
      <c r="B58" t="s">
        <v>101</v>
      </c>
      <c r="E58" s="22"/>
      <c r="F58" s="14">
        <f t="shared" ref="F58:J58" si="11">AVERAGE(F50:F53)</f>
        <v>16.25</v>
      </c>
      <c r="G58" s="14">
        <f t="shared" si="11"/>
        <v>15.625</v>
      </c>
      <c r="H58" s="24">
        <f t="shared" si="11"/>
        <v>6.2E-2</v>
      </c>
      <c r="I58" s="24">
        <f t="shared" si="11"/>
        <v>0.154</v>
      </c>
      <c r="J58" s="25">
        <f t="shared" si="11"/>
        <v>1.975E-2</v>
      </c>
    </row>
    <row r="59" spans="2:11" x14ac:dyDescent="0.35">
      <c r="E59" s="22"/>
      <c r="F59" s="14"/>
      <c r="G59" s="14"/>
      <c r="H59" s="24"/>
      <c r="I59" s="24"/>
      <c r="J59" s="25"/>
    </row>
    <row r="60" spans="2:11" x14ac:dyDescent="0.35">
      <c r="E60" s="22"/>
      <c r="F60" s="14"/>
      <c r="G60" s="14"/>
      <c r="H60" s="24"/>
      <c r="I60" s="24"/>
      <c r="J60" s="25"/>
    </row>
    <row r="61" spans="2:11" x14ac:dyDescent="0.35">
      <c r="E61" s="22"/>
      <c r="F61" s="14"/>
      <c r="G61" s="14"/>
      <c r="H61" s="24"/>
      <c r="I61" s="24"/>
      <c r="J61" s="25"/>
    </row>
    <row r="62" spans="2:11" x14ac:dyDescent="0.35">
      <c r="E62" s="22"/>
      <c r="F62" s="14"/>
      <c r="G62" s="14"/>
      <c r="H62" s="24"/>
      <c r="I62" s="24"/>
      <c r="J62" s="25"/>
    </row>
    <row r="63" spans="2:11" x14ac:dyDescent="0.35">
      <c r="E63" s="22"/>
      <c r="F63" s="14"/>
      <c r="G63" s="14"/>
      <c r="H63" s="24"/>
      <c r="I63" s="24"/>
      <c r="J63" s="25"/>
    </row>
  </sheetData>
  <pageMargins left="0.7" right="0.7" top="0.75" bottom="0.75" header="0.3" footer="0.3"/>
  <pageSetup orientation="portrait" r:id="rId1"/>
  <ignoredErrors>
    <ignoredError sqref="F47:G4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7"/>
  <sheetViews>
    <sheetView showGridLines="0" zoomScaleNormal="100" workbookViewId="0"/>
  </sheetViews>
  <sheetFormatPr defaultRowHeight="12.5" x14ac:dyDescent="0.25"/>
  <cols>
    <col min="1" max="3" width="1.7265625" style="27" customWidth="1"/>
    <col min="4" max="5" width="9.08984375" style="27"/>
    <col min="6" max="6" width="1.7265625" style="27" customWidth="1"/>
    <col min="7" max="7" width="9.7265625" style="27" customWidth="1"/>
    <col min="8" max="8" width="1.7265625" style="27" customWidth="1"/>
    <col min="9" max="9" width="9.7265625" style="27" customWidth="1"/>
    <col min="10" max="10" width="1.7265625" style="27" customWidth="1"/>
    <col min="11" max="11" width="9.7265625" style="27" customWidth="1"/>
    <col min="12" max="12" width="1.7265625" style="27" customWidth="1"/>
    <col min="13" max="13" width="9.7265625" style="27" customWidth="1"/>
    <col min="14" max="14" width="1.7265625" style="27" customWidth="1"/>
    <col min="15" max="15" width="9.7265625" style="27" customWidth="1"/>
    <col min="16" max="16" width="1.7265625" style="27" customWidth="1"/>
    <col min="17" max="256" width="9.08984375" style="27"/>
    <col min="257" max="259" width="1.7265625" style="27" customWidth="1"/>
    <col min="260" max="261" width="9.08984375" style="27"/>
    <col min="262" max="262" width="1.7265625" style="27" customWidth="1"/>
    <col min="263" max="263" width="9.7265625" style="27" customWidth="1"/>
    <col min="264" max="264" width="1.7265625" style="27" customWidth="1"/>
    <col min="265" max="265" width="9.7265625" style="27" customWidth="1"/>
    <col min="266" max="266" width="1.7265625" style="27" customWidth="1"/>
    <col min="267" max="267" width="9.7265625" style="27" customWidth="1"/>
    <col min="268" max="268" width="1.7265625" style="27" customWidth="1"/>
    <col min="269" max="269" width="9.7265625" style="27" customWidth="1"/>
    <col min="270" max="270" width="1.7265625" style="27" customWidth="1"/>
    <col min="271" max="271" width="9.7265625" style="27" customWidth="1"/>
    <col min="272" max="272" width="1.7265625" style="27" customWidth="1"/>
    <col min="273" max="512" width="9.08984375" style="27"/>
    <col min="513" max="515" width="1.7265625" style="27" customWidth="1"/>
    <col min="516" max="517" width="9.08984375" style="27"/>
    <col min="518" max="518" width="1.7265625" style="27" customWidth="1"/>
    <col min="519" max="519" width="9.7265625" style="27" customWidth="1"/>
    <col min="520" max="520" width="1.7265625" style="27" customWidth="1"/>
    <col min="521" max="521" width="9.7265625" style="27" customWidth="1"/>
    <col min="522" max="522" width="1.7265625" style="27" customWidth="1"/>
    <col min="523" max="523" width="9.7265625" style="27" customWidth="1"/>
    <col min="524" max="524" width="1.7265625" style="27" customWidth="1"/>
    <col min="525" max="525" width="9.7265625" style="27" customWidth="1"/>
    <col min="526" max="526" width="1.7265625" style="27" customWidth="1"/>
    <col min="527" max="527" width="9.7265625" style="27" customWidth="1"/>
    <col min="528" max="528" width="1.7265625" style="27" customWidth="1"/>
    <col min="529" max="768" width="9.08984375" style="27"/>
    <col min="769" max="771" width="1.7265625" style="27" customWidth="1"/>
    <col min="772" max="773" width="9.08984375" style="27"/>
    <col min="774" max="774" width="1.7265625" style="27" customWidth="1"/>
    <col min="775" max="775" width="9.7265625" style="27" customWidth="1"/>
    <col min="776" max="776" width="1.7265625" style="27" customWidth="1"/>
    <col min="777" max="777" width="9.7265625" style="27" customWidth="1"/>
    <col min="778" max="778" width="1.7265625" style="27" customWidth="1"/>
    <col min="779" max="779" width="9.7265625" style="27" customWidth="1"/>
    <col min="780" max="780" width="1.7265625" style="27" customWidth="1"/>
    <col min="781" max="781" width="9.7265625" style="27" customWidth="1"/>
    <col min="782" max="782" width="1.7265625" style="27" customWidth="1"/>
    <col min="783" max="783" width="9.7265625" style="27" customWidth="1"/>
    <col min="784" max="784" width="1.7265625" style="27" customWidth="1"/>
    <col min="785" max="1024" width="9.08984375" style="27"/>
    <col min="1025" max="1027" width="1.7265625" style="27" customWidth="1"/>
    <col min="1028" max="1029" width="9.08984375" style="27"/>
    <col min="1030" max="1030" width="1.7265625" style="27" customWidth="1"/>
    <col min="1031" max="1031" width="9.7265625" style="27" customWidth="1"/>
    <col min="1032" max="1032" width="1.7265625" style="27" customWidth="1"/>
    <col min="1033" max="1033" width="9.7265625" style="27" customWidth="1"/>
    <col min="1034" max="1034" width="1.7265625" style="27" customWidth="1"/>
    <col min="1035" max="1035" width="9.7265625" style="27" customWidth="1"/>
    <col min="1036" max="1036" width="1.7265625" style="27" customWidth="1"/>
    <col min="1037" max="1037" width="9.7265625" style="27" customWidth="1"/>
    <col min="1038" max="1038" width="1.7265625" style="27" customWidth="1"/>
    <col min="1039" max="1039" width="9.7265625" style="27" customWidth="1"/>
    <col min="1040" max="1040" width="1.7265625" style="27" customWidth="1"/>
    <col min="1041" max="1280" width="9.08984375" style="27"/>
    <col min="1281" max="1283" width="1.7265625" style="27" customWidth="1"/>
    <col min="1284" max="1285" width="9.08984375" style="27"/>
    <col min="1286" max="1286" width="1.7265625" style="27" customWidth="1"/>
    <col min="1287" max="1287" width="9.7265625" style="27" customWidth="1"/>
    <col min="1288" max="1288" width="1.7265625" style="27" customWidth="1"/>
    <col min="1289" max="1289" width="9.7265625" style="27" customWidth="1"/>
    <col min="1290" max="1290" width="1.7265625" style="27" customWidth="1"/>
    <col min="1291" max="1291" width="9.7265625" style="27" customWidth="1"/>
    <col min="1292" max="1292" width="1.7265625" style="27" customWidth="1"/>
    <col min="1293" max="1293" width="9.7265625" style="27" customWidth="1"/>
    <col min="1294" max="1294" width="1.7265625" style="27" customWidth="1"/>
    <col min="1295" max="1295" width="9.7265625" style="27" customWidth="1"/>
    <col min="1296" max="1296" width="1.7265625" style="27" customWidth="1"/>
    <col min="1297" max="1536" width="9.08984375" style="27"/>
    <col min="1537" max="1539" width="1.7265625" style="27" customWidth="1"/>
    <col min="1540" max="1541" width="9.08984375" style="27"/>
    <col min="1542" max="1542" width="1.7265625" style="27" customWidth="1"/>
    <col min="1543" max="1543" width="9.7265625" style="27" customWidth="1"/>
    <col min="1544" max="1544" width="1.7265625" style="27" customWidth="1"/>
    <col min="1545" max="1545" width="9.7265625" style="27" customWidth="1"/>
    <col min="1546" max="1546" width="1.7265625" style="27" customWidth="1"/>
    <col min="1547" max="1547" width="9.7265625" style="27" customWidth="1"/>
    <col min="1548" max="1548" width="1.7265625" style="27" customWidth="1"/>
    <col min="1549" max="1549" width="9.7265625" style="27" customWidth="1"/>
    <col min="1550" max="1550" width="1.7265625" style="27" customWidth="1"/>
    <col min="1551" max="1551" width="9.7265625" style="27" customWidth="1"/>
    <col min="1552" max="1552" width="1.7265625" style="27" customWidth="1"/>
    <col min="1553" max="1792" width="9.08984375" style="27"/>
    <col min="1793" max="1795" width="1.7265625" style="27" customWidth="1"/>
    <col min="1796" max="1797" width="9.08984375" style="27"/>
    <col min="1798" max="1798" width="1.7265625" style="27" customWidth="1"/>
    <col min="1799" max="1799" width="9.7265625" style="27" customWidth="1"/>
    <col min="1800" max="1800" width="1.7265625" style="27" customWidth="1"/>
    <col min="1801" max="1801" width="9.7265625" style="27" customWidth="1"/>
    <col min="1802" max="1802" width="1.7265625" style="27" customWidth="1"/>
    <col min="1803" max="1803" width="9.7265625" style="27" customWidth="1"/>
    <col min="1804" max="1804" width="1.7265625" style="27" customWidth="1"/>
    <col min="1805" max="1805" width="9.7265625" style="27" customWidth="1"/>
    <col min="1806" max="1806" width="1.7265625" style="27" customWidth="1"/>
    <col min="1807" max="1807" width="9.7265625" style="27" customWidth="1"/>
    <col min="1808" max="1808" width="1.7265625" style="27" customWidth="1"/>
    <col min="1809" max="2048" width="9.08984375" style="27"/>
    <col min="2049" max="2051" width="1.7265625" style="27" customWidth="1"/>
    <col min="2052" max="2053" width="9.08984375" style="27"/>
    <col min="2054" max="2054" width="1.7265625" style="27" customWidth="1"/>
    <col min="2055" max="2055" width="9.7265625" style="27" customWidth="1"/>
    <col min="2056" max="2056" width="1.7265625" style="27" customWidth="1"/>
    <col min="2057" max="2057" width="9.7265625" style="27" customWidth="1"/>
    <col min="2058" max="2058" width="1.7265625" style="27" customWidth="1"/>
    <col min="2059" max="2059" width="9.7265625" style="27" customWidth="1"/>
    <col min="2060" max="2060" width="1.7265625" style="27" customWidth="1"/>
    <col min="2061" max="2061" width="9.7265625" style="27" customWidth="1"/>
    <col min="2062" max="2062" width="1.7265625" style="27" customWidth="1"/>
    <col min="2063" max="2063" width="9.7265625" style="27" customWidth="1"/>
    <col min="2064" max="2064" width="1.7265625" style="27" customWidth="1"/>
    <col min="2065" max="2304" width="9.08984375" style="27"/>
    <col min="2305" max="2307" width="1.7265625" style="27" customWidth="1"/>
    <col min="2308" max="2309" width="9.08984375" style="27"/>
    <col min="2310" max="2310" width="1.7265625" style="27" customWidth="1"/>
    <col min="2311" max="2311" width="9.7265625" style="27" customWidth="1"/>
    <col min="2312" max="2312" width="1.7265625" style="27" customWidth="1"/>
    <col min="2313" max="2313" width="9.7265625" style="27" customWidth="1"/>
    <col min="2314" max="2314" width="1.7265625" style="27" customWidth="1"/>
    <col min="2315" max="2315" width="9.7265625" style="27" customWidth="1"/>
    <col min="2316" max="2316" width="1.7265625" style="27" customWidth="1"/>
    <col min="2317" max="2317" width="9.7265625" style="27" customWidth="1"/>
    <col min="2318" max="2318" width="1.7265625" style="27" customWidth="1"/>
    <col min="2319" max="2319" width="9.7265625" style="27" customWidth="1"/>
    <col min="2320" max="2320" width="1.7265625" style="27" customWidth="1"/>
    <col min="2321" max="2560" width="9.08984375" style="27"/>
    <col min="2561" max="2563" width="1.7265625" style="27" customWidth="1"/>
    <col min="2564" max="2565" width="9.08984375" style="27"/>
    <col min="2566" max="2566" width="1.7265625" style="27" customWidth="1"/>
    <col min="2567" max="2567" width="9.7265625" style="27" customWidth="1"/>
    <col min="2568" max="2568" width="1.7265625" style="27" customWidth="1"/>
    <col min="2569" max="2569" width="9.7265625" style="27" customWidth="1"/>
    <col min="2570" max="2570" width="1.7265625" style="27" customWidth="1"/>
    <col min="2571" max="2571" width="9.7265625" style="27" customWidth="1"/>
    <col min="2572" max="2572" width="1.7265625" style="27" customWidth="1"/>
    <col min="2573" max="2573" width="9.7265625" style="27" customWidth="1"/>
    <col min="2574" max="2574" width="1.7265625" style="27" customWidth="1"/>
    <col min="2575" max="2575" width="9.7265625" style="27" customWidth="1"/>
    <col min="2576" max="2576" width="1.7265625" style="27" customWidth="1"/>
    <col min="2577" max="2816" width="9.08984375" style="27"/>
    <col min="2817" max="2819" width="1.7265625" style="27" customWidth="1"/>
    <col min="2820" max="2821" width="9.08984375" style="27"/>
    <col min="2822" max="2822" width="1.7265625" style="27" customWidth="1"/>
    <col min="2823" max="2823" width="9.7265625" style="27" customWidth="1"/>
    <col min="2824" max="2824" width="1.7265625" style="27" customWidth="1"/>
    <col min="2825" max="2825" width="9.7265625" style="27" customWidth="1"/>
    <col min="2826" max="2826" width="1.7265625" style="27" customWidth="1"/>
    <col min="2827" max="2827" width="9.7265625" style="27" customWidth="1"/>
    <col min="2828" max="2828" width="1.7265625" style="27" customWidth="1"/>
    <col min="2829" max="2829" width="9.7265625" style="27" customWidth="1"/>
    <col min="2830" max="2830" width="1.7265625" style="27" customWidth="1"/>
    <col min="2831" max="2831" width="9.7265625" style="27" customWidth="1"/>
    <col min="2832" max="2832" width="1.7265625" style="27" customWidth="1"/>
    <col min="2833" max="3072" width="9.08984375" style="27"/>
    <col min="3073" max="3075" width="1.7265625" style="27" customWidth="1"/>
    <col min="3076" max="3077" width="9.08984375" style="27"/>
    <col min="3078" max="3078" width="1.7265625" style="27" customWidth="1"/>
    <col min="3079" max="3079" width="9.7265625" style="27" customWidth="1"/>
    <col min="3080" max="3080" width="1.7265625" style="27" customWidth="1"/>
    <col min="3081" max="3081" width="9.7265625" style="27" customWidth="1"/>
    <col min="3082" max="3082" width="1.7265625" style="27" customWidth="1"/>
    <col min="3083" max="3083" width="9.7265625" style="27" customWidth="1"/>
    <col min="3084" max="3084" width="1.7265625" style="27" customWidth="1"/>
    <col min="3085" max="3085" width="9.7265625" style="27" customWidth="1"/>
    <col min="3086" max="3086" width="1.7265625" style="27" customWidth="1"/>
    <col min="3087" max="3087" width="9.7265625" style="27" customWidth="1"/>
    <col min="3088" max="3088" width="1.7265625" style="27" customWidth="1"/>
    <col min="3089" max="3328" width="9.08984375" style="27"/>
    <col min="3329" max="3331" width="1.7265625" style="27" customWidth="1"/>
    <col min="3332" max="3333" width="9.08984375" style="27"/>
    <col min="3334" max="3334" width="1.7265625" style="27" customWidth="1"/>
    <col min="3335" max="3335" width="9.7265625" style="27" customWidth="1"/>
    <col min="3336" max="3336" width="1.7265625" style="27" customWidth="1"/>
    <col min="3337" max="3337" width="9.7265625" style="27" customWidth="1"/>
    <col min="3338" max="3338" width="1.7265625" style="27" customWidth="1"/>
    <col min="3339" max="3339" width="9.7265625" style="27" customWidth="1"/>
    <col min="3340" max="3340" width="1.7265625" style="27" customWidth="1"/>
    <col min="3341" max="3341" width="9.7265625" style="27" customWidth="1"/>
    <col min="3342" max="3342" width="1.7265625" style="27" customWidth="1"/>
    <col min="3343" max="3343" width="9.7265625" style="27" customWidth="1"/>
    <col min="3344" max="3344" width="1.7265625" style="27" customWidth="1"/>
    <col min="3345" max="3584" width="9.08984375" style="27"/>
    <col min="3585" max="3587" width="1.7265625" style="27" customWidth="1"/>
    <col min="3588" max="3589" width="9.08984375" style="27"/>
    <col min="3590" max="3590" width="1.7265625" style="27" customWidth="1"/>
    <col min="3591" max="3591" width="9.7265625" style="27" customWidth="1"/>
    <col min="3592" max="3592" width="1.7265625" style="27" customWidth="1"/>
    <col min="3593" max="3593" width="9.7265625" style="27" customWidth="1"/>
    <col min="3594" max="3594" width="1.7265625" style="27" customWidth="1"/>
    <col min="3595" max="3595" width="9.7265625" style="27" customWidth="1"/>
    <col min="3596" max="3596" width="1.7265625" style="27" customWidth="1"/>
    <col min="3597" max="3597" width="9.7265625" style="27" customWidth="1"/>
    <col min="3598" max="3598" width="1.7265625" style="27" customWidth="1"/>
    <col min="3599" max="3599" width="9.7265625" style="27" customWidth="1"/>
    <col min="3600" max="3600" width="1.7265625" style="27" customWidth="1"/>
    <col min="3601" max="3840" width="9.08984375" style="27"/>
    <col min="3841" max="3843" width="1.7265625" style="27" customWidth="1"/>
    <col min="3844" max="3845" width="9.08984375" style="27"/>
    <col min="3846" max="3846" width="1.7265625" style="27" customWidth="1"/>
    <col min="3847" max="3847" width="9.7265625" style="27" customWidth="1"/>
    <col min="3848" max="3848" width="1.7265625" style="27" customWidth="1"/>
    <col min="3849" max="3849" width="9.7265625" style="27" customWidth="1"/>
    <col min="3850" max="3850" width="1.7265625" style="27" customWidth="1"/>
    <col min="3851" max="3851" width="9.7265625" style="27" customWidth="1"/>
    <col min="3852" max="3852" width="1.7265625" style="27" customWidth="1"/>
    <col min="3853" max="3853" width="9.7265625" style="27" customWidth="1"/>
    <col min="3854" max="3854" width="1.7265625" style="27" customWidth="1"/>
    <col min="3855" max="3855" width="9.7265625" style="27" customWidth="1"/>
    <col min="3856" max="3856" width="1.7265625" style="27" customWidth="1"/>
    <col min="3857" max="4096" width="9.08984375" style="27"/>
    <col min="4097" max="4099" width="1.7265625" style="27" customWidth="1"/>
    <col min="4100" max="4101" width="9.08984375" style="27"/>
    <col min="4102" max="4102" width="1.7265625" style="27" customWidth="1"/>
    <col min="4103" max="4103" width="9.7265625" style="27" customWidth="1"/>
    <col min="4104" max="4104" width="1.7265625" style="27" customWidth="1"/>
    <col min="4105" max="4105" width="9.7265625" style="27" customWidth="1"/>
    <col min="4106" max="4106" width="1.7265625" style="27" customWidth="1"/>
    <col min="4107" max="4107" width="9.7265625" style="27" customWidth="1"/>
    <col min="4108" max="4108" width="1.7265625" style="27" customWidth="1"/>
    <col min="4109" max="4109" width="9.7265625" style="27" customWidth="1"/>
    <col min="4110" max="4110" width="1.7265625" style="27" customWidth="1"/>
    <col min="4111" max="4111" width="9.7265625" style="27" customWidth="1"/>
    <col min="4112" max="4112" width="1.7265625" style="27" customWidth="1"/>
    <col min="4113" max="4352" width="9.08984375" style="27"/>
    <col min="4353" max="4355" width="1.7265625" style="27" customWidth="1"/>
    <col min="4356" max="4357" width="9.08984375" style="27"/>
    <col min="4358" max="4358" width="1.7265625" style="27" customWidth="1"/>
    <col min="4359" max="4359" width="9.7265625" style="27" customWidth="1"/>
    <col min="4360" max="4360" width="1.7265625" style="27" customWidth="1"/>
    <col min="4361" max="4361" width="9.7265625" style="27" customWidth="1"/>
    <col min="4362" max="4362" width="1.7265625" style="27" customWidth="1"/>
    <col min="4363" max="4363" width="9.7265625" style="27" customWidth="1"/>
    <col min="4364" max="4364" width="1.7265625" style="27" customWidth="1"/>
    <col min="4365" max="4365" width="9.7265625" style="27" customWidth="1"/>
    <col min="4366" max="4366" width="1.7265625" style="27" customWidth="1"/>
    <col min="4367" max="4367" width="9.7265625" style="27" customWidth="1"/>
    <col min="4368" max="4368" width="1.7265625" style="27" customWidth="1"/>
    <col min="4369" max="4608" width="9.08984375" style="27"/>
    <col min="4609" max="4611" width="1.7265625" style="27" customWidth="1"/>
    <col min="4612" max="4613" width="9.08984375" style="27"/>
    <col min="4614" max="4614" width="1.7265625" style="27" customWidth="1"/>
    <col min="4615" max="4615" width="9.7265625" style="27" customWidth="1"/>
    <col min="4616" max="4616" width="1.7265625" style="27" customWidth="1"/>
    <col min="4617" max="4617" width="9.7265625" style="27" customWidth="1"/>
    <col min="4618" max="4618" width="1.7265625" style="27" customWidth="1"/>
    <col min="4619" max="4619" width="9.7265625" style="27" customWidth="1"/>
    <col min="4620" max="4620" width="1.7265625" style="27" customWidth="1"/>
    <col min="4621" max="4621" width="9.7265625" style="27" customWidth="1"/>
    <col min="4622" max="4622" width="1.7265625" style="27" customWidth="1"/>
    <col min="4623" max="4623" width="9.7265625" style="27" customWidth="1"/>
    <col min="4624" max="4624" width="1.7265625" style="27" customWidth="1"/>
    <col min="4625" max="4864" width="9.08984375" style="27"/>
    <col min="4865" max="4867" width="1.7265625" style="27" customWidth="1"/>
    <col min="4868" max="4869" width="9.08984375" style="27"/>
    <col min="4870" max="4870" width="1.7265625" style="27" customWidth="1"/>
    <col min="4871" max="4871" width="9.7265625" style="27" customWidth="1"/>
    <col min="4872" max="4872" width="1.7265625" style="27" customWidth="1"/>
    <col min="4873" max="4873" width="9.7265625" style="27" customWidth="1"/>
    <col min="4874" max="4874" width="1.7265625" style="27" customWidth="1"/>
    <col min="4875" max="4875" width="9.7265625" style="27" customWidth="1"/>
    <col min="4876" max="4876" width="1.7265625" style="27" customWidth="1"/>
    <col min="4877" max="4877" width="9.7265625" style="27" customWidth="1"/>
    <col min="4878" max="4878" width="1.7265625" style="27" customWidth="1"/>
    <col min="4879" max="4879" width="9.7265625" style="27" customWidth="1"/>
    <col min="4880" max="4880" width="1.7265625" style="27" customWidth="1"/>
    <col min="4881" max="5120" width="9.08984375" style="27"/>
    <col min="5121" max="5123" width="1.7265625" style="27" customWidth="1"/>
    <col min="5124" max="5125" width="9.08984375" style="27"/>
    <col min="5126" max="5126" width="1.7265625" style="27" customWidth="1"/>
    <col min="5127" max="5127" width="9.7265625" style="27" customWidth="1"/>
    <col min="5128" max="5128" width="1.7265625" style="27" customWidth="1"/>
    <col min="5129" max="5129" width="9.7265625" style="27" customWidth="1"/>
    <col min="5130" max="5130" width="1.7265625" style="27" customWidth="1"/>
    <col min="5131" max="5131" width="9.7265625" style="27" customWidth="1"/>
    <col min="5132" max="5132" width="1.7265625" style="27" customWidth="1"/>
    <col min="5133" max="5133" width="9.7265625" style="27" customWidth="1"/>
    <col min="5134" max="5134" width="1.7265625" style="27" customWidth="1"/>
    <col min="5135" max="5135" width="9.7265625" style="27" customWidth="1"/>
    <col min="5136" max="5136" width="1.7265625" style="27" customWidth="1"/>
    <col min="5137" max="5376" width="9.08984375" style="27"/>
    <col min="5377" max="5379" width="1.7265625" style="27" customWidth="1"/>
    <col min="5380" max="5381" width="9.08984375" style="27"/>
    <col min="5382" max="5382" width="1.7265625" style="27" customWidth="1"/>
    <col min="5383" max="5383" width="9.7265625" style="27" customWidth="1"/>
    <col min="5384" max="5384" width="1.7265625" style="27" customWidth="1"/>
    <col min="5385" max="5385" width="9.7265625" style="27" customWidth="1"/>
    <col min="5386" max="5386" width="1.7265625" style="27" customWidth="1"/>
    <col min="5387" max="5387" width="9.7265625" style="27" customWidth="1"/>
    <col min="5388" max="5388" width="1.7265625" style="27" customWidth="1"/>
    <col min="5389" max="5389" width="9.7265625" style="27" customWidth="1"/>
    <col min="5390" max="5390" width="1.7265625" style="27" customWidth="1"/>
    <col min="5391" max="5391" width="9.7265625" style="27" customWidth="1"/>
    <col min="5392" max="5392" width="1.7265625" style="27" customWidth="1"/>
    <col min="5393" max="5632" width="9.08984375" style="27"/>
    <col min="5633" max="5635" width="1.7265625" style="27" customWidth="1"/>
    <col min="5636" max="5637" width="9.08984375" style="27"/>
    <col min="5638" max="5638" width="1.7265625" style="27" customWidth="1"/>
    <col min="5639" max="5639" width="9.7265625" style="27" customWidth="1"/>
    <col min="5640" max="5640" width="1.7265625" style="27" customWidth="1"/>
    <col min="5641" max="5641" width="9.7265625" style="27" customWidth="1"/>
    <col min="5642" max="5642" width="1.7265625" style="27" customWidth="1"/>
    <col min="5643" max="5643" width="9.7265625" style="27" customWidth="1"/>
    <col min="5644" max="5644" width="1.7265625" style="27" customWidth="1"/>
    <col min="5645" max="5645" width="9.7265625" style="27" customWidth="1"/>
    <col min="5646" max="5646" width="1.7265625" style="27" customWidth="1"/>
    <col min="5647" max="5647" width="9.7265625" style="27" customWidth="1"/>
    <col min="5648" max="5648" width="1.7265625" style="27" customWidth="1"/>
    <col min="5649" max="5888" width="9.08984375" style="27"/>
    <col min="5889" max="5891" width="1.7265625" style="27" customWidth="1"/>
    <col min="5892" max="5893" width="9.08984375" style="27"/>
    <col min="5894" max="5894" width="1.7265625" style="27" customWidth="1"/>
    <col min="5895" max="5895" width="9.7265625" style="27" customWidth="1"/>
    <col min="5896" max="5896" width="1.7265625" style="27" customWidth="1"/>
    <col min="5897" max="5897" width="9.7265625" style="27" customWidth="1"/>
    <col min="5898" max="5898" width="1.7265625" style="27" customWidth="1"/>
    <col min="5899" max="5899" width="9.7265625" style="27" customWidth="1"/>
    <col min="5900" max="5900" width="1.7265625" style="27" customWidth="1"/>
    <col min="5901" max="5901" width="9.7265625" style="27" customWidth="1"/>
    <col min="5902" max="5902" width="1.7265625" style="27" customWidth="1"/>
    <col min="5903" max="5903" width="9.7265625" style="27" customWidth="1"/>
    <col min="5904" max="5904" width="1.7265625" style="27" customWidth="1"/>
    <col min="5905" max="6144" width="9.08984375" style="27"/>
    <col min="6145" max="6147" width="1.7265625" style="27" customWidth="1"/>
    <col min="6148" max="6149" width="9.08984375" style="27"/>
    <col min="6150" max="6150" width="1.7265625" style="27" customWidth="1"/>
    <col min="6151" max="6151" width="9.7265625" style="27" customWidth="1"/>
    <col min="6152" max="6152" width="1.7265625" style="27" customWidth="1"/>
    <col min="6153" max="6153" width="9.7265625" style="27" customWidth="1"/>
    <col min="6154" max="6154" width="1.7265625" style="27" customWidth="1"/>
    <col min="6155" max="6155" width="9.7265625" style="27" customWidth="1"/>
    <col min="6156" max="6156" width="1.7265625" style="27" customWidth="1"/>
    <col min="6157" max="6157" width="9.7265625" style="27" customWidth="1"/>
    <col min="6158" max="6158" width="1.7265625" style="27" customWidth="1"/>
    <col min="6159" max="6159" width="9.7265625" style="27" customWidth="1"/>
    <col min="6160" max="6160" width="1.7265625" style="27" customWidth="1"/>
    <col min="6161" max="6400" width="9.08984375" style="27"/>
    <col min="6401" max="6403" width="1.7265625" style="27" customWidth="1"/>
    <col min="6404" max="6405" width="9.08984375" style="27"/>
    <col min="6406" max="6406" width="1.7265625" style="27" customWidth="1"/>
    <col min="6407" max="6407" width="9.7265625" style="27" customWidth="1"/>
    <col min="6408" max="6408" width="1.7265625" style="27" customWidth="1"/>
    <col min="6409" max="6409" width="9.7265625" style="27" customWidth="1"/>
    <col min="6410" max="6410" width="1.7265625" style="27" customWidth="1"/>
    <col min="6411" max="6411" width="9.7265625" style="27" customWidth="1"/>
    <col min="6412" max="6412" width="1.7265625" style="27" customWidth="1"/>
    <col min="6413" max="6413" width="9.7265625" style="27" customWidth="1"/>
    <col min="6414" max="6414" width="1.7265625" style="27" customWidth="1"/>
    <col min="6415" max="6415" width="9.7265625" style="27" customWidth="1"/>
    <col min="6416" max="6416" width="1.7265625" style="27" customWidth="1"/>
    <col min="6417" max="6656" width="9.08984375" style="27"/>
    <col min="6657" max="6659" width="1.7265625" style="27" customWidth="1"/>
    <col min="6660" max="6661" width="9.08984375" style="27"/>
    <col min="6662" max="6662" width="1.7265625" style="27" customWidth="1"/>
    <col min="6663" max="6663" width="9.7265625" style="27" customWidth="1"/>
    <col min="6664" max="6664" width="1.7265625" style="27" customWidth="1"/>
    <col min="6665" max="6665" width="9.7265625" style="27" customWidth="1"/>
    <col min="6666" max="6666" width="1.7265625" style="27" customWidth="1"/>
    <col min="6667" max="6667" width="9.7265625" style="27" customWidth="1"/>
    <col min="6668" max="6668" width="1.7265625" style="27" customWidth="1"/>
    <col min="6669" max="6669" width="9.7265625" style="27" customWidth="1"/>
    <col min="6670" max="6670" width="1.7265625" style="27" customWidth="1"/>
    <col min="6671" max="6671" width="9.7265625" style="27" customWidth="1"/>
    <col min="6672" max="6672" width="1.7265625" style="27" customWidth="1"/>
    <col min="6673" max="6912" width="9.08984375" style="27"/>
    <col min="6913" max="6915" width="1.7265625" style="27" customWidth="1"/>
    <col min="6916" max="6917" width="9.08984375" style="27"/>
    <col min="6918" max="6918" width="1.7265625" style="27" customWidth="1"/>
    <col min="6919" max="6919" width="9.7265625" style="27" customWidth="1"/>
    <col min="6920" max="6920" width="1.7265625" style="27" customWidth="1"/>
    <col min="6921" max="6921" width="9.7265625" style="27" customWidth="1"/>
    <col min="6922" max="6922" width="1.7265625" style="27" customWidth="1"/>
    <col min="6923" max="6923" width="9.7265625" style="27" customWidth="1"/>
    <col min="6924" max="6924" width="1.7265625" style="27" customWidth="1"/>
    <col min="6925" max="6925" width="9.7265625" style="27" customWidth="1"/>
    <col min="6926" max="6926" width="1.7265625" style="27" customWidth="1"/>
    <col min="6927" max="6927" width="9.7265625" style="27" customWidth="1"/>
    <col min="6928" max="6928" width="1.7265625" style="27" customWidth="1"/>
    <col min="6929" max="7168" width="9.08984375" style="27"/>
    <col min="7169" max="7171" width="1.7265625" style="27" customWidth="1"/>
    <col min="7172" max="7173" width="9.08984375" style="27"/>
    <col min="7174" max="7174" width="1.7265625" style="27" customWidth="1"/>
    <col min="7175" max="7175" width="9.7265625" style="27" customWidth="1"/>
    <col min="7176" max="7176" width="1.7265625" style="27" customWidth="1"/>
    <col min="7177" max="7177" width="9.7265625" style="27" customWidth="1"/>
    <col min="7178" max="7178" width="1.7265625" style="27" customWidth="1"/>
    <col min="7179" max="7179" width="9.7265625" style="27" customWidth="1"/>
    <col min="7180" max="7180" width="1.7265625" style="27" customWidth="1"/>
    <col min="7181" max="7181" width="9.7265625" style="27" customWidth="1"/>
    <col min="7182" max="7182" width="1.7265625" style="27" customWidth="1"/>
    <col min="7183" max="7183" width="9.7265625" style="27" customWidth="1"/>
    <col min="7184" max="7184" width="1.7265625" style="27" customWidth="1"/>
    <col min="7185" max="7424" width="9.08984375" style="27"/>
    <col min="7425" max="7427" width="1.7265625" style="27" customWidth="1"/>
    <col min="7428" max="7429" width="9.08984375" style="27"/>
    <col min="7430" max="7430" width="1.7265625" style="27" customWidth="1"/>
    <col min="7431" max="7431" width="9.7265625" style="27" customWidth="1"/>
    <col min="7432" max="7432" width="1.7265625" style="27" customWidth="1"/>
    <col min="7433" max="7433" width="9.7265625" style="27" customWidth="1"/>
    <col min="7434" max="7434" width="1.7265625" style="27" customWidth="1"/>
    <col min="7435" max="7435" width="9.7265625" style="27" customWidth="1"/>
    <col min="7436" max="7436" width="1.7265625" style="27" customWidth="1"/>
    <col min="7437" max="7437" width="9.7265625" style="27" customWidth="1"/>
    <col min="7438" max="7438" width="1.7265625" style="27" customWidth="1"/>
    <col min="7439" max="7439" width="9.7265625" style="27" customWidth="1"/>
    <col min="7440" max="7440" width="1.7265625" style="27" customWidth="1"/>
    <col min="7441" max="7680" width="9.08984375" style="27"/>
    <col min="7681" max="7683" width="1.7265625" style="27" customWidth="1"/>
    <col min="7684" max="7685" width="9.08984375" style="27"/>
    <col min="7686" max="7686" width="1.7265625" style="27" customWidth="1"/>
    <col min="7687" max="7687" width="9.7265625" style="27" customWidth="1"/>
    <col min="7688" max="7688" width="1.7265625" style="27" customWidth="1"/>
    <col min="7689" max="7689" width="9.7265625" style="27" customWidth="1"/>
    <col min="7690" max="7690" width="1.7265625" style="27" customWidth="1"/>
    <col min="7691" max="7691" width="9.7265625" style="27" customWidth="1"/>
    <col min="7692" max="7692" width="1.7265625" style="27" customWidth="1"/>
    <col min="7693" max="7693" width="9.7265625" style="27" customWidth="1"/>
    <col min="7694" max="7694" width="1.7265625" style="27" customWidth="1"/>
    <col min="7695" max="7695" width="9.7265625" style="27" customWidth="1"/>
    <col min="7696" max="7696" width="1.7265625" style="27" customWidth="1"/>
    <col min="7697" max="7936" width="9.08984375" style="27"/>
    <col min="7937" max="7939" width="1.7265625" style="27" customWidth="1"/>
    <col min="7940" max="7941" width="9.08984375" style="27"/>
    <col min="7942" max="7942" width="1.7265625" style="27" customWidth="1"/>
    <col min="7943" max="7943" width="9.7265625" style="27" customWidth="1"/>
    <col min="7944" max="7944" width="1.7265625" style="27" customWidth="1"/>
    <col min="7945" max="7945" width="9.7265625" style="27" customWidth="1"/>
    <col min="7946" max="7946" width="1.7265625" style="27" customWidth="1"/>
    <col min="7947" max="7947" width="9.7265625" style="27" customWidth="1"/>
    <col min="7948" max="7948" width="1.7265625" style="27" customWidth="1"/>
    <col min="7949" max="7949" width="9.7265625" style="27" customWidth="1"/>
    <col min="7950" max="7950" width="1.7265625" style="27" customWidth="1"/>
    <col min="7951" max="7951" width="9.7265625" style="27" customWidth="1"/>
    <col min="7952" max="7952" width="1.7265625" style="27" customWidth="1"/>
    <col min="7953" max="8192" width="9.08984375" style="27"/>
    <col min="8193" max="8195" width="1.7265625" style="27" customWidth="1"/>
    <col min="8196" max="8197" width="9.08984375" style="27"/>
    <col min="8198" max="8198" width="1.7265625" style="27" customWidth="1"/>
    <col min="8199" max="8199" width="9.7265625" style="27" customWidth="1"/>
    <col min="8200" max="8200" width="1.7265625" style="27" customWidth="1"/>
    <col min="8201" max="8201" width="9.7265625" style="27" customWidth="1"/>
    <col min="8202" max="8202" width="1.7265625" style="27" customWidth="1"/>
    <col min="8203" max="8203" width="9.7265625" style="27" customWidth="1"/>
    <col min="8204" max="8204" width="1.7265625" style="27" customWidth="1"/>
    <col min="8205" max="8205" width="9.7265625" style="27" customWidth="1"/>
    <col min="8206" max="8206" width="1.7265625" style="27" customWidth="1"/>
    <col min="8207" max="8207" width="9.7265625" style="27" customWidth="1"/>
    <col min="8208" max="8208" width="1.7265625" style="27" customWidth="1"/>
    <col min="8209" max="8448" width="9.08984375" style="27"/>
    <col min="8449" max="8451" width="1.7265625" style="27" customWidth="1"/>
    <col min="8452" max="8453" width="9.08984375" style="27"/>
    <col min="8454" max="8454" width="1.7265625" style="27" customWidth="1"/>
    <col min="8455" max="8455" width="9.7265625" style="27" customWidth="1"/>
    <col min="8456" max="8456" width="1.7265625" style="27" customWidth="1"/>
    <col min="8457" max="8457" width="9.7265625" style="27" customWidth="1"/>
    <col min="8458" max="8458" width="1.7265625" style="27" customWidth="1"/>
    <col min="8459" max="8459" width="9.7265625" style="27" customWidth="1"/>
    <col min="8460" max="8460" width="1.7265625" style="27" customWidth="1"/>
    <col min="8461" max="8461" width="9.7265625" style="27" customWidth="1"/>
    <col min="8462" max="8462" width="1.7265625" style="27" customWidth="1"/>
    <col min="8463" max="8463" width="9.7265625" style="27" customWidth="1"/>
    <col min="8464" max="8464" width="1.7265625" style="27" customWidth="1"/>
    <col min="8465" max="8704" width="9.08984375" style="27"/>
    <col min="8705" max="8707" width="1.7265625" style="27" customWidth="1"/>
    <col min="8708" max="8709" width="9.08984375" style="27"/>
    <col min="8710" max="8710" width="1.7265625" style="27" customWidth="1"/>
    <col min="8711" max="8711" width="9.7265625" style="27" customWidth="1"/>
    <col min="8712" max="8712" width="1.7265625" style="27" customWidth="1"/>
    <col min="8713" max="8713" width="9.7265625" style="27" customWidth="1"/>
    <col min="8714" max="8714" width="1.7265625" style="27" customWidth="1"/>
    <col min="8715" max="8715" width="9.7265625" style="27" customWidth="1"/>
    <col min="8716" max="8716" width="1.7265625" style="27" customWidth="1"/>
    <col min="8717" max="8717" width="9.7265625" style="27" customWidth="1"/>
    <col min="8718" max="8718" width="1.7265625" style="27" customWidth="1"/>
    <col min="8719" max="8719" width="9.7265625" style="27" customWidth="1"/>
    <col min="8720" max="8720" width="1.7265625" style="27" customWidth="1"/>
    <col min="8721" max="8960" width="9.08984375" style="27"/>
    <col min="8961" max="8963" width="1.7265625" style="27" customWidth="1"/>
    <col min="8964" max="8965" width="9.08984375" style="27"/>
    <col min="8966" max="8966" width="1.7265625" style="27" customWidth="1"/>
    <col min="8967" max="8967" width="9.7265625" style="27" customWidth="1"/>
    <col min="8968" max="8968" width="1.7265625" style="27" customWidth="1"/>
    <col min="8969" max="8969" width="9.7265625" style="27" customWidth="1"/>
    <col min="8970" max="8970" width="1.7265625" style="27" customWidth="1"/>
    <col min="8971" max="8971" width="9.7265625" style="27" customWidth="1"/>
    <col min="8972" max="8972" width="1.7265625" style="27" customWidth="1"/>
    <col min="8973" max="8973" width="9.7265625" style="27" customWidth="1"/>
    <col min="8974" max="8974" width="1.7265625" style="27" customWidth="1"/>
    <col min="8975" max="8975" width="9.7265625" style="27" customWidth="1"/>
    <col min="8976" max="8976" width="1.7265625" style="27" customWidth="1"/>
    <col min="8977" max="9216" width="9.08984375" style="27"/>
    <col min="9217" max="9219" width="1.7265625" style="27" customWidth="1"/>
    <col min="9220" max="9221" width="9.08984375" style="27"/>
    <col min="9222" max="9222" width="1.7265625" style="27" customWidth="1"/>
    <col min="9223" max="9223" width="9.7265625" style="27" customWidth="1"/>
    <col min="9224" max="9224" width="1.7265625" style="27" customWidth="1"/>
    <col min="9225" max="9225" width="9.7265625" style="27" customWidth="1"/>
    <col min="9226" max="9226" width="1.7265625" style="27" customWidth="1"/>
    <col min="9227" max="9227" width="9.7265625" style="27" customWidth="1"/>
    <col min="9228" max="9228" width="1.7265625" style="27" customWidth="1"/>
    <col min="9229" max="9229" width="9.7265625" style="27" customWidth="1"/>
    <col min="9230" max="9230" width="1.7265625" style="27" customWidth="1"/>
    <col min="9231" max="9231" width="9.7265625" style="27" customWidth="1"/>
    <col min="9232" max="9232" width="1.7265625" style="27" customWidth="1"/>
    <col min="9233" max="9472" width="9.08984375" style="27"/>
    <col min="9473" max="9475" width="1.7265625" style="27" customWidth="1"/>
    <col min="9476" max="9477" width="9.08984375" style="27"/>
    <col min="9478" max="9478" width="1.7265625" style="27" customWidth="1"/>
    <col min="9479" max="9479" width="9.7265625" style="27" customWidth="1"/>
    <col min="9480" max="9480" width="1.7265625" style="27" customWidth="1"/>
    <col min="9481" max="9481" width="9.7265625" style="27" customWidth="1"/>
    <col min="9482" max="9482" width="1.7265625" style="27" customWidth="1"/>
    <col min="9483" max="9483" width="9.7265625" style="27" customWidth="1"/>
    <col min="9484" max="9484" width="1.7265625" style="27" customWidth="1"/>
    <col min="9485" max="9485" width="9.7265625" style="27" customWidth="1"/>
    <col min="9486" max="9486" width="1.7265625" style="27" customWidth="1"/>
    <col min="9487" max="9487" width="9.7265625" style="27" customWidth="1"/>
    <col min="9488" max="9488" width="1.7265625" style="27" customWidth="1"/>
    <col min="9489" max="9728" width="9.08984375" style="27"/>
    <col min="9729" max="9731" width="1.7265625" style="27" customWidth="1"/>
    <col min="9732" max="9733" width="9.08984375" style="27"/>
    <col min="9734" max="9734" width="1.7265625" style="27" customWidth="1"/>
    <col min="9735" max="9735" width="9.7265625" style="27" customWidth="1"/>
    <col min="9736" max="9736" width="1.7265625" style="27" customWidth="1"/>
    <col min="9737" max="9737" width="9.7265625" style="27" customWidth="1"/>
    <col min="9738" max="9738" width="1.7265625" style="27" customWidth="1"/>
    <col min="9739" max="9739" width="9.7265625" style="27" customWidth="1"/>
    <col min="9740" max="9740" width="1.7265625" style="27" customWidth="1"/>
    <col min="9741" max="9741" width="9.7265625" style="27" customWidth="1"/>
    <col min="9742" max="9742" width="1.7265625" style="27" customWidth="1"/>
    <col min="9743" max="9743" width="9.7265625" style="27" customWidth="1"/>
    <col min="9744" max="9744" width="1.7265625" style="27" customWidth="1"/>
    <col min="9745" max="9984" width="9.08984375" style="27"/>
    <col min="9985" max="9987" width="1.7265625" style="27" customWidth="1"/>
    <col min="9988" max="9989" width="9.08984375" style="27"/>
    <col min="9990" max="9990" width="1.7265625" style="27" customWidth="1"/>
    <col min="9991" max="9991" width="9.7265625" style="27" customWidth="1"/>
    <col min="9992" max="9992" width="1.7265625" style="27" customWidth="1"/>
    <col min="9993" max="9993" width="9.7265625" style="27" customWidth="1"/>
    <col min="9994" max="9994" width="1.7265625" style="27" customWidth="1"/>
    <col min="9995" max="9995" width="9.7265625" style="27" customWidth="1"/>
    <col min="9996" max="9996" width="1.7265625" style="27" customWidth="1"/>
    <col min="9997" max="9997" width="9.7265625" style="27" customWidth="1"/>
    <col min="9998" max="9998" width="1.7265625" style="27" customWidth="1"/>
    <col min="9999" max="9999" width="9.7265625" style="27" customWidth="1"/>
    <col min="10000" max="10000" width="1.7265625" style="27" customWidth="1"/>
    <col min="10001" max="10240" width="9.08984375" style="27"/>
    <col min="10241" max="10243" width="1.7265625" style="27" customWidth="1"/>
    <col min="10244" max="10245" width="9.08984375" style="27"/>
    <col min="10246" max="10246" width="1.7265625" style="27" customWidth="1"/>
    <col min="10247" max="10247" width="9.7265625" style="27" customWidth="1"/>
    <col min="10248" max="10248" width="1.7265625" style="27" customWidth="1"/>
    <col min="10249" max="10249" width="9.7265625" style="27" customWidth="1"/>
    <col min="10250" max="10250" width="1.7265625" style="27" customWidth="1"/>
    <col min="10251" max="10251" width="9.7265625" style="27" customWidth="1"/>
    <col min="10252" max="10252" width="1.7265625" style="27" customWidth="1"/>
    <col min="10253" max="10253" width="9.7265625" style="27" customWidth="1"/>
    <col min="10254" max="10254" width="1.7265625" style="27" customWidth="1"/>
    <col min="10255" max="10255" width="9.7265625" style="27" customWidth="1"/>
    <col min="10256" max="10256" width="1.7265625" style="27" customWidth="1"/>
    <col min="10257" max="10496" width="9.08984375" style="27"/>
    <col min="10497" max="10499" width="1.7265625" style="27" customWidth="1"/>
    <col min="10500" max="10501" width="9.08984375" style="27"/>
    <col min="10502" max="10502" width="1.7265625" style="27" customWidth="1"/>
    <col min="10503" max="10503" width="9.7265625" style="27" customWidth="1"/>
    <col min="10504" max="10504" width="1.7265625" style="27" customWidth="1"/>
    <col min="10505" max="10505" width="9.7265625" style="27" customWidth="1"/>
    <col min="10506" max="10506" width="1.7265625" style="27" customWidth="1"/>
    <col min="10507" max="10507" width="9.7265625" style="27" customWidth="1"/>
    <col min="10508" max="10508" width="1.7265625" style="27" customWidth="1"/>
    <col min="10509" max="10509" width="9.7265625" style="27" customWidth="1"/>
    <col min="10510" max="10510" width="1.7265625" style="27" customWidth="1"/>
    <col min="10511" max="10511" width="9.7265625" style="27" customWidth="1"/>
    <col min="10512" max="10512" width="1.7265625" style="27" customWidth="1"/>
    <col min="10513" max="10752" width="9.08984375" style="27"/>
    <col min="10753" max="10755" width="1.7265625" style="27" customWidth="1"/>
    <col min="10756" max="10757" width="9.08984375" style="27"/>
    <col min="10758" max="10758" width="1.7265625" style="27" customWidth="1"/>
    <col min="10759" max="10759" width="9.7265625" style="27" customWidth="1"/>
    <col min="10760" max="10760" width="1.7265625" style="27" customWidth="1"/>
    <col min="10761" max="10761" width="9.7265625" style="27" customWidth="1"/>
    <col min="10762" max="10762" width="1.7265625" style="27" customWidth="1"/>
    <col min="10763" max="10763" width="9.7265625" style="27" customWidth="1"/>
    <col min="10764" max="10764" width="1.7265625" style="27" customWidth="1"/>
    <col min="10765" max="10765" width="9.7265625" style="27" customWidth="1"/>
    <col min="10766" max="10766" width="1.7265625" style="27" customWidth="1"/>
    <col min="10767" max="10767" width="9.7265625" style="27" customWidth="1"/>
    <col min="10768" max="10768" width="1.7265625" style="27" customWidth="1"/>
    <col min="10769" max="11008" width="9.08984375" style="27"/>
    <col min="11009" max="11011" width="1.7265625" style="27" customWidth="1"/>
    <col min="11012" max="11013" width="9.08984375" style="27"/>
    <col min="11014" max="11014" width="1.7265625" style="27" customWidth="1"/>
    <col min="11015" max="11015" width="9.7265625" style="27" customWidth="1"/>
    <col min="11016" max="11016" width="1.7265625" style="27" customWidth="1"/>
    <col min="11017" max="11017" width="9.7265625" style="27" customWidth="1"/>
    <col min="11018" max="11018" width="1.7265625" style="27" customWidth="1"/>
    <col min="11019" max="11019" width="9.7265625" style="27" customWidth="1"/>
    <col min="11020" max="11020" width="1.7265625" style="27" customWidth="1"/>
    <col min="11021" max="11021" width="9.7265625" style="27" customWidth="1"/>
    <col min="11022" max="11022" width="1.7265625" style="27" customWidth="1"/>
    <col min="11023" max="11023" width="9.7265625" style="27" customWidth="1"/>
    <col min="11024" max="11024" width="1.7265625" style="27" customWidth="1"/>
    <col min="11025" max="11264" width="9.08984375" style="27"/>
    <col min="11265" max="11267" width="1.7265625" style="27" customWidth="1"/>
    <col min="11268" max="11269" width="9.08984375" style="27"/>
    <col min="11270" max="11270" width="1.7265625" style="27" customWidth="1"/>
    <col min="11271" max="11271" width="9.7265625" style="27" customWidth="1"/>
    <col min="11272" max="11272" width="1.7265625" style="27" customWidth="1"/>
    <col min="11273" max="11273" width="9.7265625" style="27" customWidth="1"/>
    <col min="11274" max="11274" width="1.7265625" style="27" customWidth="1"/>
    <col min="11275" max="11275" width="9.7265625" style="27" customWidth="1"/>
    <col min="11276" max="11276" width="1.7265625" style="27" customWidth="1"/>
    <col min="11277" max="11277" width="9.7265625" style="27" customWidth="1"/>
    <col min="11278" max="11278" width="1.7265625" style="27" customWidth="1"/>
    <col min="11279" max="11279" width="9.7265625" style="27" customWidth="1"/>
    <col min="11280" max="11280" width="1.7265625" style="27" customWidth="1"/>
    <col min="11281" max="11520" width="9.08984375" style="27"/>
    <col min="11521" max="11523" width="1.7265625" style="27" customWidth="1"/>
    <col min="11524" max="11525" width="9.08984375" style="27"/>
    <col min="11526" max="11526" width="1.7265625" style="27" customWidth="1"/>
    <col min="11527" max="11527" width="9.7265625" style="27" customWidth="1"/>
    <col min="11528" max="11528" width="1.7265625" style="27" customWidth="1"/>
    <col min="11529" max="11529" width="9.7265625" style="27" customWidth="1"/>
    <col min="11530" max="11530" width="1.7265625" style="27" customWidth="1"/>
    <col min="11531" max="11531" width="9.7265625" style="27" customWidth="1"/>
    <col min="11532" max="11532" width="1.7265625" style="27" customWidth="1"/>
    <col min="11533" max="11533" width="9.7265625" style="27" customWidth="1"/>
    <col min="11534" max="11534" width="1.7265625" style="27" customWidth="1"/>
    <col min="11535" max="11535" width="9.7265625" style="27" customWidth="1"/>
    <col min="11536" max="11536" width="1.7265625" style="27" customWidth="1"/>
    <col min="11537" max="11776" width="9.08984375" style="27"/>
    <col min="11777" max="11779" width="1.7265625" style="27" customWidth="1"/>
    <col min="11780" max="11781" width="9.08984375" style="27"/>
    <col min="11782" max="11782" width="1.7265625" style="27" customWidth="1"/>
    <col min="11783" max="11783" width="9.7265625" style="27" customWidth="1"/>
    <col min="11784" max="11784" width="1.7265625" style="27" customWidth="1"/>
    <col min="11785" max="11785" width="9.7265625" style="27" customWidth="1"/>
    <col min="11786" max="11786" width="1.7265625" style="27" customWidth="1"/>
    <col min="11787" max="11787" width="9.7265625" style="27" customWidth="1"/>
    <col min="11788" max="11788" width="1.7265625" style="27" customWidth="1"/>
    <col min="11789" max="11789" width="9.7265625" style="27" customWidth="1"/>
    <col min="11790" max="11790" width="1.7265625" style="27" customWidth="1"/>
    <col min="11791" max="11791" width="9.7265625" style="27" customWidth="1"/>
    <col min="11792" max="11792" width="1.7265625" style="27" customWidth="1"/>
    <col min="11793" max="12032" width="9.08984375" style="27"/>
    <col min="12033" max="12035" width="1.7265625" style="27" customWidth="1"/>
    <col min="12036" max="12037" width="9.08984375" style="27"/>
    <col min="12038" max="12038" width="1.7265625" style="27" customWidth="1"/>
    <col min="12039" max="12039" width="9.7265625" style="27" customWidth="1"/>
    <col min="12040" max="12040" width="1.7265625" style="27" customWidth="1"/>
    <col min="12041" max="12041" width="9.7265625" style="27" customWidth="1"/>
    <col min="12042" max="12042" width="1.7265625" style="27" customWidth="1"/>
    <col min="12043" max="12043" width="9.7265625" style="27" customWidth="1"/>
    <col min="12044" max="12044" width="1.7265625" style="27" customWidth="1"/>
    <col min="12045" max="12045" width="9.7265625" style="27" customWidth="1"/>
    <col min="12046" max="12046" width="1.7265625" style="27" customWidth="1"/>
    <col min="12047" max="12047" width="9.7265625" style="27" customWidth="1"/>
    <col min="12048" max="12048" width="1.7265625" style="27" customWidth="1"/>
    <col min="12049" max="12288" width="9.08984375" style="27"/>
    <col min="12289" max="12291" width="1.7265625" style="27" customWidth="1"/>
    <col min="12292" max="12293" width="9.08984375" style="27"/>
    <col min="12294" max="12294" width="1.7265625" style="27" customWidth="1"/>
    <col min="12295" max="12295" width="9.7265625" style="27" customWidth="1"/>
    <col min="12296" max="12296" width="1.7265625" style="27" customWidth="1"/>
    <col min="12297" max="12297" width="9.7265625" style="27" customWidth="1"/>
    <col min="12298" max="12298" width="1.7265625" style="27" customWidth="1"/>
    <col min="12299" max="12299" width="9.7265625" style="27" customWidth="1"/>
    <col min="12300" max="12300" width="1.7265625" style="27" customWidth="1"/>
    <col min="12301" max="12301" width="9.7265625" style="27" customWidth="1"/>
    <col min="12302" max="12302" width="1.7265625" style="27" customWidth="1"/>
    <col min="12303" max="12303" width="9.7265625" style="27" customWidth="1"/>
    <col min="12304" max="12304" width="1.7265625" style="27" customWidth="1"/>
    <col min="12305" max="12544" width="9.08984375" style="27"/>
    <col min="12545" max="12547" width="1.7265625" style="27" customWidth="1"/>
    <col min="12548" max="12549" width="9.08984375" style="27"/>
    <col min="12550" max="12550" width="1.7265625" style="27" customWidth="1"/>
    <col min="12551" max="12551" width="9.7265625" style="27" customWidth="1"/>
    <col min="12552" max="12552" width="1.7265625" style="27" customWidth="1"/>
    <col min="12553" max="12553" width="9.7265625" style="27" customWidth="1"/>
    <col min="12554" max="12554" width="1.7265625" style="27" customWidth="1"/>
    <col min="12555" max="12555" width="9.7265625" style="27" customWidth="1"/>
    <col min="12556" max="12556" width="1.7265625" style="27" customWidth="1"/>
    <col min="12557" max="12557" width="9.7265625" style="27" customWidth="1"/>
    <col min="12558" max="12558" width="1.7265625" style="27" customWidth="1"/>
    <col min="12559" max="12559" width="9.7265625" style="27" customWidth="1"/>
    <col min="12560" max="12560" width="1.7265625" style="27" customWidth="1"/>
    <col min="12561" max="12800" width="9.08984375" style="27"/>
    <col min="12801" max="12803" width="1.7265625" style="27" customWidth="1"/>
    <col min="12804" max="12805" width="9.08984375" style="27"/>
    <col min="12806" max="12806" width="1.7265625" style="27" customWidth="1"/>
    <col min="12807" max="12807" width="9.7265625" style="27" customWidth="1"/>
    <col min="12808" max="12808" width="1.7265625" style="27" customWidth="1"/>
    <col min="12809" max="12809" width="9.7265625" style="27" customWidth="1"/>
    <col min="12810" max="12810" width="1.7265625" style="27" customWidth="1"/>
    <col min="12811" max="12811" width="9.7265625" style="27" customWidth="1"/>
    <col min="12812" max="12812" width="1.7265625" style="27" customWidth="1"/>
    <col min="12813" max="12813" width="9.7265625" style="27" customWidth="1"/>
    <col min="12814" max="12814" width="1.7265625" style="27" customWidth="1"/>
    <col min="12815" max="12815" width="9.7265625" style="27" customWidth="1"/>
    <col min="12816" max="12816" width="1.7265625" style="27" customWidth="1"/>
    <col min="12817" max="13056" width="9.08984375" style="27"/>
    <col min="13057" max="13059" width="1.7265625" style="27" customWidth="1"/>
    <col min="13060" max="13061" width="9.08984375" style="27"/>
    <col min="13062" max="13062" width="1.7265625" style="27" customWidth="1"/>
    <col min="13063" max="13063" width="9.7265625" style="27" customWidth="1"/>
    <col min="13064" max="13064" width="1.7265625" style="27" customWidth="1"/>
    <col min="13065" max="13065" width="9.7265625" style="27" customWidth="1"/>
    <col min="13066" max="13066" width="1.7265625" style="27" customWidth="1"/>
    <col min="13067" max="13067" width="9.7265625" style="27" customWidth="1"/>
    <col min="13068" max="13068" width="1.7265625" style="27" customWidth="1"/>
    <col min="13069" max="13069" width="9.7265625" style="27" customWidth="1"/>
    <col min="13070" max="13070" width="1.7265625" style="27" customWidth="1"/>
    <col min="13071" max="13071" width="9.7265625" style="27" customWidth="1"/>
    <col min="13072" max="13072" width="1.7265625" style="27" customWidth="1"/>
    <col min="13073" max="13312" width="9.08984375" style="27"/>
    <col min="13313" max="13315" width="1.7265625" style="27" customWidth="1"/>
    <col min="13316" max="13317" width="9.08984375" style="27"/>
    <col min="13318" max="13318" width="1.7265625" style="27" customWidth="1"/>
    <col min="13319" max="13319" width="9.7265625" style="27" customWidth="1"/>
    <col min="13320" max="13320" width="1.7265625" style="27" customWidth="1"/>
    <col min="13321" max="13321" width="9.7265625" style="27" customWidth="1"/>
    <col min="13322" max="13322" width="1.7265625" style="27" customWidth="1"/>
    <col min="13323" max="13323" width="9.7265625" style="27" customWidth="1"/>
    <col min="13324" max="13324" width="1.7265625" style="27" customWidth="1"/>
    <col min="13325" max="13325" width="9.7265625" style="27" customWidth="1"/>
    <col min="13326" max="13326" width="1.7265625" style="27" customWidth="1"/>
    <col min="13327" max="13327" width="9.7265625" style="27" customWidth="1"/>
    <col min="13328" max="13328" width="1.7265625" style="27" customWidth="1"/>
    <col min="13329" max="13568" width="9.08984375" style="27"/>
    <col min="13569" max="13571" width="1.7265625" style="27" customWidth="1"/>
    <col min="13572" max="13573" width="9.08984375" style="27"/>
    <col min="13574" max="13574" width="1.7265625" style="27" customWidth="1"/>
    <col min="13575" max="13575" width="9.7265625" style="27" customWidth="1"/>
    <col min="13576" max="13576" width="1.7265625" style="27" customWidth="1"/>
    <col min="13577" max="13577" width="9.7265625" style="27" customWidth="1"/>
    <col min="13578" max="13578" width="1.7265625" style="27" customWidth="1"/>
    <col min="13579" max="13579" width="9.7265625" style="27" customWidth="1"/>
    <col min="13580" max="13580" width="1.7265625" style="27" customWidth="1"/>
    <col min="13581" max="13581" width="9.7265625" style="27" customWidth="1"/>
    <col min="13582" max="13582" width="1.7265625" style="27" customWidth="1"/>
    <col min="13583" max="13583" width="9.7265625" style="27" customWidth="1"/>
    <col min="13584" max="13584" width="1.7265625" style="27" customWidth="1"/>
    <col min="13585" max="13824" width="9.08984375" style="27"/>
    <col min="13825" max="13827" width="1.7265625" style="27" customWidth="1"/>
    <col min="13828" max="13829" width="9.08984375" style="27"/>
    <col min="13830" max="13830" width="1.7265625" style="27" customWidth="1"/>
    <col min="13831" max="13831" width="9.7265625" style="27" customWidth="1"/>
    <col min="13832" max="13832" width="1.7265625" style="27" customWidth="1"/>
    <col min="13833" max="13833" width="9.7265625" style="27" customWidth="1"/>
    <col min="13834" max="13834" width="1.7265625" style="27" customWidth="1"/>
    <col min="13835" max="13835" width="9.7265625" style="27" customWidth="1"/>
    <col min="13836" max="13836" width="1.7265625" style="27" customWidth="1"/>
    <col min="13837" max="13837" width="9.7265625" style="27" customWidth="1"/>
    <col min="13838" max="13838" width="1.7265625" style="27" customWidth="1"/>
    <col min="13839" max="13839" width="9.7265625" style="27" customWidth="1"/>
    <col min="13840" max="13840" width="1.7265625" style="27" customWidth="1"/>
    <col min="13841" max="14080" width="9.08984375" style="27"/>
    <col min="14081" max="14083" width="1.7265625" style="27" customWidth="1"/>
    <col min="14084" max="14085" width="9.08984375" style="27"/>
    <col min="14086" max="14086" width="1.7265625" style="27" customWidth="1"/>
    <col min="14087" max="14087" width="9.7265625" style="27" customWidth="1"/>
    <col min="14088" max="14088" width="1.7265625" style="27" customWidth="1"/>
    <col min="14089" max="14089" width="9.7265625" style="27" customWidth="1"/>
    <col min="14090" max="14090" width="1.7265625" style="27" customWidth="1"/>
    <col min="14091" max="14091" width="9.7265625" style="27" customWidth="1"/>
    <col min="14092" max="14092" width="1.7265625" style="27" customWidth="1"/>
    <col min="14093" max="14093" width="9.7265625" style="27" customWidth="1"/>
    <col min="14094" max="14094" width="1.7265625" style="27" customWidth="1"/>
    <col min="14095" max="14095" width="9.7265625" style="27" customWidth="1"/>
    <col min="14096" max="14096" width="1.7265625" style="27" customWidth="1"/>
    <col min="14097" max="14336" width="9.08984375" style="27"/>
    <col min="14337" max="14339" width="1.7265625" style="27" customWidth="1"/>
    <col min="14340" max="14341" width="9.08984375" style="27"/>
    <col min="14342" max="14342" width="1.7265625" style="27" customWidth="1"/>
    <col min="14343" max="14343" width="9.7265625" style="27" customWidth="1"/>
    <col min="14344" max="14344" width="1.7265625" style="27" customWidth="1"/>
    <col min="14345" max="14345" width="9.7265625" style="27" customWidth="1"/>
    <col min="14346" max="14346" width="1.7265625" style="27" customWidth="1"/>
    <col min="14347" max="14347" width="9.7265625" style="27" customWidth="1"/>
    <col min="14348" max="14348" width="1.7265625" style="27" customWidth="1"/>
    <col min="14349" max="14349" width="9.7265625" style="27" customWidth="1"/>
    <col min="14350" max="14350" width="1.7265625" style="27" customWidth="1"/>
    <col min="14351" max="14351" width="9.7265625" style="27" customWidth="1"/>
    <col min="14352" max="14352" width="1.7265625" style="27" customWidth="1"/>
    <col min="14353" max="14592" width="9.08984375" style="27"/>
    <col min="14593" max="14595" width="1.7265625" style="27" customWidth="1"/>
    <col min="14596" max="14597" width="9.08984375" style="27"/>
    <col min="14598" max="14598" width="1.7265625" style="27" customWidth="1"/>
    <col min="14599" max="14599" width="9.7265625" style="27" customWidth="1"/>
    <col min="14600" max="14600" width="1.7265625" style="27" customWidth="1"/>
    <col min="14601" max="14601" width="9.7265625" style="27" customWidth="1"/>
    <col min="14602" max="14602" width="1.7265625" style="27" customWidth="1"/>
    <col min="14603" max="14603" width="9.7265625" style="27" customWidth="1"/>
    <col min="14604" max="14604" width="1.7265625" style="27" customWidth="1"/>
    <col min="14605" max="14605" width="9.7265625" style="27" customWidth="1"/>
    <col min="14606" max="14606" width="1.7265625" style="27" customWidth="1"/>
    <col min="14607" max="14607" width="9.7265625" style="27" customWidth="1"/>
    <col min="14608" max="14608" width="1.7265625" style="27" customWidth="1"/>
    <col min="14609" max="14848" width="9.08984375" style="27"/>
    <col min="14849" max="14851" width="1.7265625" style="27" customWidth="1"/>
    <col min="14852" max="14853" width="9.08984375" style="27"/>
    <col min="14854" max="14854" width="1.7265625" style="27" customWidth="1"/>
    <col min="14855" max="14855" width="9.7265625" style="27" customWidth="1"/>
    <col min="14856" max="14856" width="1.7265625" style="27" customWidth="1"/>
    <col min="14857" max="14857" width="9.7265625" style="27" customWidth="1"/>
    <col min="14858" max="14858" width="1.7265625" style="27" customWidth="1"/>
    <col min="14859" max="14859" width="9.7265625" style="27" customWidth="1"/>
    <col min="14860" max="14860" width="1.7265625" style="27" customWidth="1"/>
    <col min="14861" max="14861" width="9.7265625" style="27" customWidth="1"/>
    <col min="14862" max="14862" width="1.7265625" style="27" customWidth="1"/>
    <col min="14863" max="14863" width="9.7265625" style="27" customWidth="1"/>
    <col min="14864" max="14864" width="1.7265625" style="27" customWidth="1"/>
    <col min="14865" max="15104" width="9.08984375" style="27"/>
    <col min="15105" max="15107" width="1.7265625" style="27" customWidth="1"/>
    <col min="15108" max="15109" width="9.08984375" style="27"/>
    <col min="15110" max="15110" width="1.7265625" style="27" customWidth="1"/>
    <col min="15111" max="15111" width="9.7265625" style="27" customWidth="1"/>
    <col min="15112" max="15112" width="1.7265625" style="27" customWidth="1"/>
    <col min="15113" max="15113" width="9.7265625" style="27" customWidth="1"/>
    <col min="15114" max="15114" width="1.7265625" style="27" customWidth="1"/>
    <col min="15115" max="15115" width="9.7265625" style="27" customWidth="1"/>
    <col min="15116" max="15116" width="1.7265625" style="27" customWidth="1"/>
    <col min="15117" max="15117" width="9.7265625" style="27" customWidth="1"/>
    <col min="15118" max="15118" width="1.7265625" style="27" customWidth="1"/>
    <col min="15119" max="15119" width="9.7265625" style="27" customWidth="1"/>
    <col min="15120" max="15120" width="1.7265625" style="27" customWidth="1"/>
    <col min="15121" max="15360" width="9.08984375" style="27"/>
    <col min="15361" max="15363" width="1.7265625" style="27" customWidth="1"/>
    <col min="15364" max="15365" width="9.08984375" style="27"/>
    <col min="15366" max="15366" width="1.7265625" style="27" customWidth="1"/>
    <col min="15367" max="15367" width="9.7265625" style="27" customWidth="1"/>
    <col min="15368" max="15368" width="1.7265625" style="27" customWidth="1"/>
    <col min="15369" max="15369" width="9.7265625" style="27" customWidth="1"/>
    <col min="15370" max="15370" width="1.7265625" style="27" customWidth="1"/>
    <col min="15371" max="15371" width="9.7265625" style="27" customWidth="1"/>
    <col min="15372" max="15372" width="1.7265625" style="27" customWidth="1"/>
    <col min="15373" max="15373" width="9.7265625" style="27" customWidth="1"/>
    <col min="15374" max="15374" width="1.7265625" style="27" customWidth="1"/>
    <col min="15375" max="15375" width="9.7265625" style="27" customWidth="1"/>
    <col min="15376" max="15376" width="1.7265625" style="27" customWidth="1"/>
    <col min="15377" max="15616" width="9.08984375" style="27"/>
    <col min="15617" max="15619" width="1.7265625" style="27" customWidth="1"/>
    <col min="15620" max="15621" width="9.08984375" style="27"/>
    <col min="15622" max="15622" width="1.7265625" style="27" customWidth="1"/>
    <col min="15623" max="15623" width="9.7265625" style="27" customWidth="1"/>
    <col min="15624" max="15624" width="1.7265625" style="27" customWidth="1"/>
    <col min="15625" max="15625" width="9.7265625" style="27" customWidth="1"/>
    <col min="15626" max="15626" width="1.7265625" style="27" customWidth="1"/>
    <col min="15627" max="15627" width="9.7265625" style="27" customWidth="1"/>
    <col min="15628" max="15628" width="1.7265625" style="27" customWidth="1"/>
    <col min="15629" max="15629" width="9.7265625" style="27" customWidth="1"/>
    <col min="15630" max="15630" width="1.7265625" style="27" customWidth="1"/>
    <col min="15631" max="15631" width="9.7265625" style="27" customWidth="1"/>
    <col min="15632" max="15632" width="1.7265625" style="27" customWidth="1"/>
    <col min="15633" max="15872" width="9.08984375" style="27"/>
    <col min="15873" max="15875" width="1.7265625" style="27" customWidth="1"/>
    <col min="15876" max="15877" width="9.08984375" style="27"/>
    <col min="15878" max="15878" width="1.7265625" style="27" customWidth="1"/>
    <col min="15879" max="15879" width="9.7265625" style="27" customWidth="1"/>
    <col min="15880" max="15880" width="1.7265625" style="27" customWidth="1"/>
    <col min="15881" max="15881" width="9.7265625" style="27" customWidth="1"/>
    <col min="15882" max="15882" width="1.7265625" style="27" customWidth="1"/>
    <col min="15883" max="15883" width="9.7265625" style="27" customWidth="1"/>
    <col min="15884" max="15884" width="1.7265625" style="27" customWidth="1"/>
    <col min="15885" max="15885" width="9.7265625" style="27" customWidth="1"/>
    <col min="15886" max="15886" width="1.7265625" style="27" customWidth="1"/>
    <col min="15887" max="15887" width="9.7265625" style="27" customWidth="1"/>
    <col min="15888" max="15888" width="1.7265625" style="27" customWidth="1"/>
    <col min="15889" max="16128" width="9.08984375" style="27"/>
    <col min="16129" max="16131" width="1.7265625" style="27" customWidth="1"/>
    <col min="16132" max="16133" width="9.08984375" style="27"/>
    <col min="16134" max="16134" width="1.7265625" style="27" customWidth="1"/>
    <col min="16135" max="16135" width="9.7265625" style="27" customWidth="1"/>
    <col min="16136" max="16136" width="1.7265625" style="27" customWidth="1"/>
    <col min="16137" max="16137" width="9.7265625" style="27" customWidth="1"/>
    <col min="16138" max="16138" width="1.7265625" style="27" customWidth="1"/>
    <col min="16139" max="16139" width="9.7265625" style="27" customWidth="1"/>
    <col min="16140" max="16140" width="1.7265625" style="27" customWidth="1"/>
    <col min="16141" max="16141" width="9.7265625" style="27" customWidth="1"/>
    <col min="16142" max="16142" width="1.7265625" style="27" customWidth="1"/>
    <col min="16143" max="16143" width="9.7265625" style="27" customWidth="1"/>
    <col min="16144" max="16144" width="1.7265625" style="27" customWidth="1"/>
    <col min="16145" max="16384" width="9.08984375" style="27"/>
  </cols>
  <sheetData>
    <row r="1" spans="2:16" x14ac:dyDescent="0.25">
      <c r="C1" s="80"/>
    </row>
    <row r="2" spans="2:16" ht="15.5" x14ac:dyDescent="0.35">
      <c r="C2" s="76" t="s">
        <v>0</v>
      </c>
    </row>
    <row r="3" spans="2:16" x14ac:dyDescent="0.25">
      <c r="C3" s="28"/>
      <c r="D3" s="28"/>
    </row>
    <row r="4" spans="2:16" x14ac:dyDescent="0.25">
      <c r="C4" s="28"/>
      <c r="D4" s="28"/>
    </row>
    <row r="5" spans="2:16" ht="13.5" thickBot="1" x14ac:dyDescent="0.35">
      <c r="C5" s="27" t="s">
        <v>30</v>
      </c>
      <c r="K5" s="29">
        <v>13</v>
      </c>
      <c r="L5" s="30"/>
      <c r="M5" s="29">
        <v>14</v>
      </c>
      <c r="N5" s="31"/>
      <c r="O5" s="29">
        <v>15</v>
      </c>
    </row>
    <row r="6" spans="2:16" ht="13" x14ac:dyDescent="0.3">
      <c r="C6" s="28"/>
      <c r="D6" s="28"/>
      <c r="K6" s="32"/>
      <c r="L6" s="32"/>
      <c r="M6" s="32"/>
      <c r="N6" s="32"/>
      <c r="O6" s="32"/>
    </row>
    <row r="7" spans="2:16" ht="13" x14ac:dyDescent="0.3">
      <c r="B7" s="33" t="s">
        <v>31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</row>
    <row r="8" spans="2:16" ht="13" x14ac:dyDescent="0.3">
      <c r="B8" s="36"/>
      <c r="C8" s="37"/>
      <c r="D8" s="37"/>
      <c r="E8" s="26"/>
      <c r="F8" s="26"/>
      <c r="G8" s="26"/>
      <c r="H8" s="26"/>
      <c r="I8" s="26"/>
      <c r="J8" s="26"/>
      <c r="K8" s="38"/>
      <c r="L8" s="38"/>
      <c r="M8" s="38"/>
      <c r="N8" s="38"/>
      <c r="O8" s="38"/>
      <c r="P8" s="39"/>
    </row>
    <row r="9" spans="2:16" ht="13.5" thickBot="1" x14ac:dyDescent="0.35">
      <c r="B9" s="36"/>
      <c r="C9" s="40" t="s">
        <v>32</v>
      </c>
      <c r="D9" s="40"/>
      <c r="E9" s="40"/>
      <c r="F9" s="26"/>
      <c r="G9" s="41" t="s">
        <v>33</v>
      </c>
      <c r="H9" s="30"/>
      <c r="I9" s="41" t="s">
        <v>34</v>
      </c>
      <c r="J9" s="26"/>
      <c r="K9" s="40" t="s">
        <v>35</v>
      </c>
      <c r="L9" s="40"/>
      <c r="M9" s="40"/>
      <c r="N9" s="40"/>
      <c r="O9" s="40"/>
      <c r="P9" s="39"/>
    </row>
    <row r="10" spans="2:16" x14ac:dyDescent="0.25">
      <c r="B10" s="36"/>
      <c r="C10" s="26" t="s">
        <v>36</v>
      </c>
      <c r="D10" s="26"/>
      <c r="E10" s="26"/>
      <c r="F10" s="26"/>
      <c r="G10" s="42">
        <v>0.21199999999999999</v>
      </c>
      <c r="H10" s="26"/>
      <c r="I10" s="43">
        <v>11.56</v>
      </c>
      <c r="J10" s="26"/>
      <c r="K10" s="44">
        <f>MAX(0,K$5-$I10)*$G10</f>
        <v>0.30527999999999988</v>
      </c>
      <c r="L10" s="45"/>
      <c r="M10" s="44">
        <f>MAX(0,M$5-$I10)*$G10</f>
        <v>0.51727999999999985</v>
      </c>
      <c r="N10" s="45"/>
      <c r="O10" s="44">
        <f>MAX(0,O$5-$I10)*$G10</f>
        <v>0.72927999999999993</v>
      </c>
      <c r="P10" s="39"/>
    </row>
    <row r="11" spans="2:16" x14ac:dyDescent="0.25">
      <c r="B11" s="36"/>
      <c r="C11" s="26" t="s">
        <v>37</v>
      </c>
      <c r="D11" s="26"/>
      <c r="E11" s="26"/>
      <c r="F11" s="26"/>
      <c r="G11" s="42">
        <v>0.58799999999999997</v>
      </c>
      <c r="H11" s="26"/>
      <c r="I11" s="46">
        <v>13.8</v>
      </c>
      <c r="J11" s="26"/>
      <c r="K11" s="47">
        <f>MAX(0,K$5-$I11)*$G11</f>
        <v>0</v>
      </c>
      <c r="L11" s="45"/>
      <c r="M11" s="47">
        <f>MAX(0,M$5-$I11)*$G11</f>
        <v>0.11759999999999958</v>
      </c>
      <c r="N11" s="45"/>
      <c r="O11" s="47">
        <f>MAX(0,O$5-$I11)*$G11</f>
        <v>0.70559999999999956</v>
      </c>
      <c r="P11" s="39"/>
    </row>
    <row r="12" spans="2:16" ht="13" thickBot="1" x14ac:dyDescent="0.3">
      <c r="B12" s="36"/>
      <c r="C12" s="26" t="s">
        <v>38</v>
      </c>
      <c r="D12" s="26"/>
      <c r="E12" s="26"/>
      <c r="F12" s="26"/>
      <c r="G12" s="42">
        <v>0.18</v>
      </c>
      <c r="H12" s="26"/>
      <c r="I12" s="46">
        <v>18.440000000000001</v>
      </c>
      <c r="J12" s="26"/>
      <c r="K12" s="47">
        <f>MAX(0,K$5-$I12)*$G12</f>
        <v>0</v>
      </c>
      <c r="L12" s="45"/>
      <c r="M12" s="47">
        <f>MAX(0,M$5-$I12)*$G12</f>
        <v>0</v>
      </c>
      <c r="N12" s="45"/>
      <c r="O12" s="47">
        <f>MAX(0,O$5-$I12)*$G12</f>
        <v>0</v>
      </c>
      <c r="P12" s="39"/>
    </row>
    <row r="13" spans="2:16" ht="13" x14ac:dyDescent="0.3">
      <c r="B13" s="36"/>
      <c r="C13" s="26"/>
      <c r="D13" s="48" t="s">
        <v>39</v>
      </c>
      <c r="E13" s="48"/>
      <c r="F13" s="48"/>
      <c r="G13" s="49">
        <f>SUM(G10:G12)</f>
        <v>0.98</v>
      </c>
      <c r="H13" s="48"/>
      <c r="I13" s="50">
        <f>AVERAGE(I10:I12)</f>
        <v>14.6</v>
      </c>
      <c r="J13" s="48"/>
      <c r="K13" s="51">
        <f>SUM(K10:K12)</f>
        <v>0.30527999999999988</v>
      </c>
      <c r="L13" s="52"/>
      <c r="M13" s="51">
        <f>SUM(M10:M12)</f>
        <v>0.63487999999999944</v>
      </c>
      <c r="N13" s="52"/>
      <c r="O13" s="51">
        <f>SUM(O10:O12)</f>
        <v>1.4348799999999995</v>
      </c>
      <c r="P13" s="39"/>
    </row>
    <row r="14" spans="2:16" x14ac:dyDescent="0.25">
      <c r="B14" s="3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39"/>
    </row>
    <row r="15" spans="2:16" ht="13.5" thickBot="1" x14ac:dyDescent="0.35">
      <c r="B15" s="36"/>
      <c r="C15" s="53"/>
      <c r="D15" s="53"/>
      <c r="E15" s="53"/>
      <c r="F15" s="53"/>
      <c r="G15" s="40" t="s">
        <v>40</v>
      </c>
      <c r="H15" s="40"/>
      <c r="I15" s="40"/>
      <c r="J15" s="53"/>
      <c r="K15" s="53"/>
      <c r="L15" s="53"/>
      <c r="M15" s="53"/>
      <c r="N15" s="53"/>
      <c r="O15" s="53"/>
      <c r="P15" s="39"/>
    </row>
    <row r="16" spans="2:16" ht="13.5" thickBot="1" x14ac:dyDescent="0.35">
      <c r="B16" s="36"/>
      <c r="C16" s="26"/>
      <c r="D16" s="26"/>
      <c r="E16" s="26"/>
      <c r="F16" s="26"/>
      <c r="G16" s="54" t="s">
        <v>41</v>
      </c>
      <c r="H16" s="30"/>
      <c r="I16" s="55" t="s">
        <v>42</v>
      </c>
      <c r="J16" s="26"/>
      <c r="K16" s="40" t="s">
        <v>43</v>
      </c>
      <c r="L16" s="40"/>
      <c r="M16" s="40"/>
      <c r="N16" s="40"/>
      <c r="O16" s="40"/>
      <c r="P16" s="39"/>
    </row>
    <row r="17" spans="2:16" x14ac:dyDescent="0.25">
      <c r="B17" s="36"/>
      <c r="C17" s="26" t="s">
        <v>36</v>
      </c>
      <c r="D17" s="26"/>
      <c r="E17" s="26"/>
      <c r="F17" s="26"/>
      <c r="G17" s="56">
        <v>6</v>
      </c>
      <c r="H17" s="26"/>
      <c r="I17" s="56">
        <v>3.5</v>
      </c>
      <c r="J17" s="26"/>
      <c r="K17" s="44">
        <f>IF(ISERROR(K10*$I17/$G17),0,K10*$I17/$G17)</f>
        <v>0.17807999999999993</v>
      </c>
      <c r="L17" s="26"/>
      <c r="M17" s="44">
        <f>IF(ISERROR(M10*$I17/$G17),0,M10*$I17/$G17)</f>
        <v>0.30174666666666655</v>
      </c>
      <c r="N17" s="26"/>
      <c r="O17" s="44">
        <f>IF(ISERROR(O10*$I17/$G17),0,O10*$I17/$G17)</f>
        <v>0.42541333333333325</v>
      </c>
      <c r="P17" s="39"/>
    </row>
    <row r="18" spans="2:16" x14ac:dyDescent="0.25">
      <c r="B18" s="36"/>
      <c r="C18" s="26" t="s">
        <v>37</v>
      </c>
      <c r="D18" s="26"/>
      <c r="E18" s="26"/>
      <c r="F18" s="26"/>
      <c r="G18" s="56">
        <v>6</v>
      </c>
      <c r="H18" s="26"/>
      <c r="I18" s="56">
        <v>4.5</v>
      </c>
      <c r="J18" s="26"/>
      <c r="K18" s="47">
        <f>IF(ISERROR(K11*$I18/$G18),0,K11*$I18/$G18)</f>
        <v>0</v>
      </c>
      <c r="L18" s="26"/>
      <c r="M18" s="47">
        <f>IF(ISERROR(M11*$I18/$G18),0,M11*$I18/$G18)</f>
        <v>8.8199999999999681E-2</v>
      </c>
      <c r="N18" s="26"/>
      <c r="O18" s="47">
        <f>IF(ISERROR(O11*$I18/$G18),0,O11*$I18/$G18)</f>
        <v>0.52919999999999967</v>
      </c>
      <c r="P18" s="39"/>
    </row>
    <row r="19" spans="2:16" ht="13" thickBot="1" x14ac:dyDescent="0.3">
      <c r="B19" s="36"/>
      <c r="C19" s="26" t="s">
        <v>38</v>
      </c>
      <c r="D19" s="26"/>
      <c r="E19" s="26"/>
      <c r="F19" s="26"/>
      <c r="G19" s="56">
        <v>5</v>
      </c>
      <c r="H19" s="26"/>
      <c r="I19" s="56">
        <v>4</v>
      </c>
      <c r="J19" s="26"/>
      <c r="K19" s="47">
        <f>IF(ISERROR(K12*$I19/$G19),0,K12*$I19/$G19)</f>
        <v>0</v>
      </c>
      <c r="L19" s="26"/>
      <c r="M19" s="47">
        <f>IF(ISERROR(M12*$I19/$G19),0,M12*$I19/$G19)</f>
        <v>0</v>
      </c>
      <c r="N19" s="26"/>
      <c r="O19" s="47">
        <f>IF(ISERROR(O12*$I19/$G19),0,O12*$I19/$G19)</f>
        <v>0</v>
      </c>
      <c r="P19" s="39"/>
    </row>
    <row r="20" spans="2:16" ht="13" x14ac:dyDescent="0.3">
      <c r="B20" s="36"/>
      <c r="C20" s="26"/>
      <c r="D20" s="52" t="s">
        <v>39</v>
      </c>
      <c r="E20" s="45"/>
      <c r="F20" s="45"/>
      <c r="G20" s="57">
        <f>AVERAGE(G17:G19)</f>
        <v>5.666666666666667</v>
      </c>
      <c r="H20" s="45"/>
      <c r="I20" s="57">
        <f>AVERAGE(I17:I19)</f>
        <v>4</v>
      </c>
      <c r="J20" s="45"/>
      <c r="K20" s="51">
        <f>SUM(K17:K19)</f>
        <v>0.17807999999999993</v>
      </c>
      <c r="L20" s="45"/>
      <c r="M20" s="51">
        <f>SUM(M17:M19)</f>
        <v>0.38994666666666622</v>
      </c>
      <c r="N20" s="45"/>
      <c r="O20" s="51">
        <f>SUM(O17:O19)</f>
        <v>0.95461333333333287</v>
      </c>
      <c r="P20" s="39"/>
    </row>
    <row r="21" spans="2:16" x14ac:dyDescent="0.25">
      <c r="B21" s="3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39"/>
    </row>
    <row r="22" spans="2:16" ht="13" x14ac:dyDescent="0.3">
      <c r="B22" s="36"/>
      <c r="C22" s="26"/>
      <c r="D22" s="26"/>
      <c r="E22" s="26"/>
      <c r="F22" s="26"/>
      <c r="G22" s="26"/>
      <c r="H22" s="26"/>
      <c r="I22" s="30" t="s">
        <v>42</v>
      </c>
      <c r="J22" s="26"/>
      <c r="K22" s="26"/>
      <c r="L22" s="26"/>
      <c r="M22" s="26"/>
      <c r="N22" s="26"/>
      <c r="O22" s="26"/>
      <c r="P22" s="39"/>
    </row>
    <row r="23" spans="2:16" ht="13.5" thickBot="1" x14ac:dyDescent="0.35">
      <c r="B23" s="36"/>
      <c r="C23" s="26"/>
      <c r="D23" s="26"/>
      <c r="E23" s="26"/>
      <c r="F23" s="26"/>
      <c r="G23" s="26"/>
      <c r="H23" s="26"/>
      <c r="I23" s="41" t="s">
        <v>44</v>
      </c>
      <c r="J23" s="26"/>
      <c r="K23" s="40" t="s">
        <v>45</v>
      </c>
      <c r="L23" s="40"/>
      <c r="M23" s="40"/>
      <c r="N23" s="40"/>
      <c r="O23" s="40"/>
      <c r="P23" s="39"/>
    </row>
    <row r="24" spans="2:16" x14ac:dyDescent="0.25">
      <c r="B24" s="36"/>
      <c r="C24" s="26" t="s">
        <v>36</v>
      </c>
      <c r="D24" s="26"/>
      <c r="E24" s="26"/>
      <c r="F24" s="26"/>
      <c r="G24" s="26"/>
      <c r="H24" s="26"/>
      <c r="I24" s="47">
        <f>I17</f>
        <v>3.5</v>
      </c>
      <c r="J24" s="26"/>
      <c r="K24" s="44">
        <f>IF(ISERROR(K17/$I24),0,K17/$I24)</f>
        <v>5.0879999999999981E-2</v>
      </c>
      <c r="L24" s="26"/>
      <c r="M24" s="44">
        <f>IF(ISERROR(M17/$I24),0,M17/$I24)</f>
        <v>8.6213333333333295E-2</v>
      </c>
      <c r="N24" s="26"/>
      <c r="O24" s="44">
        <f>IF(ISERROR(O17/$I24),0,O17/$I24)</f>
        <v>0.12154666666666665</v>
      </c>
      <c r="P24" s="39"/>
    </row>
    <row r="25" spans="2:16" x14ac:dyDescent="0.25">
      <c r="B25" s="36"/>
      <c r="C25" s="26" t="s">
        <v>37</v>
      </c>
      <c r="D25" s="26"/>
      <c r="E25" s="26"/>
      <c r="F25" s="26"/>
      <c r="G25" s="26"/>
      <c r="H25" s="26"/>
      <c r="I25" s="47">
        <f>I18</f>
        <v>4.5</v>
      </c>
      <c r="J25" s="26"/>
      <c r="K25" s="47">
        <f>IF(ISERROR(K18/$I25),0,K18/$I25)</f>
        <v>0</v>
      </c>
      <c r="L25" s="26"/>
      <c r="M25" s="47">
        <f>IF(ISERROR(M18/$I25),0,M18/$I25)</f>
        <v>1.959999999999993E-2</v>
      </c>
      <c r="N25" s="26"/>
      <c r="O25" s="47">
        <f>IF(ISERROR(O18/$I25),0,O18/$I25)</f>
        <v>0.11759999999999993</v>
      </c>
      <c r="P25" s="39"/>
    </row>
    <row r="26" spans="2:16" ht="13" thickBot="1" x14ac:dyDescent="0.3">
      <c r="B26" s="36"/>
      <c r="C26" s="26" t="s">
        <v>38</v>
      </c>
      <c r="D26" s="26"/>
      <c r="E26" s="26"/>
      <c r="F26" s="26"/>
      <c r="G26" s="26"/>
      <c r="H26" s="26"/>
      <c r="I26" s="47">
        <f>I19</f>
        <v>4</v>
      </c>
      <c r="J26" s="26"/>
      <c r="K26" s="47">
        <f>IF(ISERROR(K19/$I26),0,K19/$I26)</f>
        <v>0</v>
      </c>
      <c r="L26" s="26"/>
      <c r="M26" s="47">
        <f>IF(ISERROR(M19/$I26),0,M19/$I26)</f>
        <v>0</v>
      </c>
      <c r="N26" s="26"/>
      <c r="O26" s="47">
        <f>IF(ISERROR(O19/$I26),0,O19/$I26)</f>
        <v>0</v>
      </c>
      <c r="P26" s="39"/>
    </row>
    <row r="27" spans="2:16" ht="13" x14ac:dyDescent="0.3">
      <c r="B27" s="36"/>
      <c r="C27" s="26"/>
      <c r="D27" s="52" t="s">
        <v>39</v>
      </c>
      <c r="E27" s="26"/>
      <c r="F27" s="26"/>
      <c r="G27" s="26"/>
      <c r="H27" s="26"/>
      <c r="I27" s="58"/>
      <c r="J27" s="45"/>
      <c r="K27" s="51">
        <f>SUM(K24:K26)</f>
        <v>5.0879999999999981E-2</v>
      </c>
      <c r="L27" s="45"/>
      <c r="M27" s="51">
        <f>SUM(M24:M26)</f>
        <v>0.10581333333333323</v>
      </c>
      <c r="N27" s="45"/>
      <c r="O27" s="51">
        <f>SUM(O24:O26)</f>
        <v>0.23914666666666656</v>
      </c>
      <c r="P27" s="39"/>
    </row>
    <row r="28" spans="2:16" x14ac:dyDescent="0.25">
      <c r="B28" s="59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30" spans="2:16" ht="13" x14ac:dyDescent="0.3">
      <c r="B30" s="33" t="s">
        <v>46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</row>
    <row r="31" spans="2:16" x14ac:dyDescent="0.25">
      <c r="B31" s="3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39"/>
    </row>
    <row r="32" spans="2:16" ht="13" x14ac:dyDescent="0.3">
      <c r="B32" s="36"/>
      <c r="C32" s="62" t="s">
        <v>47</v>
      </c>
      <c r="D32" s="62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39"/>
    </row>
    <row r="33" spans="2:16" x14ac:dyDescent="0.25">
      <c r="B33" s="36"/>
      <c r="C33" s="26" t="s">
        <v>48</v>
      </c>
      <c r="D33" s="26"/>
      <c r="E33" s="26"/>
      <c r="F33" s="26"/>
      <c r="G33" s="26"/>
      <c r="H33" s="26"/>
      <c r="I33" s="26"/>
      <c r="J33" s="26"/>
      <c r="K33" s="63">
        <f>K5</f>
        <v>13</v>
      </c>
      <c r="L33" s="26"/>
      <c r="M33" s="63">
        <f>M5</f>
        <v>14</v>
      </c>
      <c r="N33" s="26"/>
      <c r="O33" s="63">
        <f>O5</f>
        <v>15</v>
      </c>
      <c r="P33" s="39"/>
    </row>
    <row r="34" spans="2:16" x14ac:dyDescent="0.25">
      <c r="B34" s="36"/>
      <c r="C34" s="26" t="s">
        <v>49</v>
      </c>
      <c r="D34" s="26"/>
      <c r="E34" s="26"/>
      <c r="F34" s="26"/>
      <c r="G34" s="26"/>
      <c r="H34" s="26"/>
      <c r="I34" s="26"/>
      <c r="J34" s="26"/>
      <c r="K34" s="63">
        <f>I13</f>
        <v>14.6</v>
      </c>
      <c r="L34" s="26"/>
      <c r="M34" s="63">
        <f>K34</f>
        <v>14.6</v>
      </c>
      <c r="N34" s="26"/>
      <c r="O34" s="63">
        <f>M34</f>
        <v>14.6</v>
      </c>
      <c r="P34" s="39"/>
    </row>
    <row r="35" spans="2:16" x14ac:dyDescent="0.25">
      <c r="B35" s="36"/>
      <c r="C35" s="26" t="s">
        <v>50</v>
      </c>
      <c r="D35" s="26"/>
      <c r="E35" s="26"/>
      <c r="F35" s="26"/>
      <c r="G35" s="26"/>
      <c r="H35" s="26"/>
      <c r="I35" s="26"/>
      <c r="J35" s="26"/>
      <c r="K35" s="47">
        <f>I20</f>
        <v>4</v>
      </c>
      <c r="L35" s="26"/>
      <c r="M35" s="47">
        <f>K35</f>
        <v>4</v>
      </c>
      <c r="N35" s="26"/>
      <c r="O35" s="47">
        <f>M35</f>
        <v>4</v>
      </c>
      <c r="P35" s="39"/>
    </row>
    <row r="36" spans="2:16" ht="13" x14ac:dyDescent="0.3">
      <c r="B36" s="36"/>
      <c r="C36" s="26" t="s">
        <v>51</v>
      </c>
      <c r="D36" s="26"/>
      <c r="E36" s="26"/>
      <c r="F36" s="26"/>
      <c r="G36" s="26"/>
      <c r="H36" s="26"/>
      <c r="I36" s="26"/>
      <c r="J36" s="26"/>
      <c r="K36" s="64">
        <v>0.6</v>
      </c>
      <c r="L36" s="26"/>
      <c r="M36" s="65">
        <f>K36</f>
        <v>0.6</v>
      </c>
      <c r="N36" s="26"/>
      <c r="O36" s="65">
        <f>M36</f>
        <v>0.6</v>
      </c>
      <c r="P36" s="39"/>
    </row>
    <row r="37" spans="2:16" ht="13" x14ac:dyDescent="0.3">
      <c r="B37" s="36"/>
      <c r="C37" s="26" t="s">
        <v>52</v>
      </c>
      <c r="D37" s="26"/>
      <c r="E37" s="26"/>
      <c r="F37" s="26"/>
      <c r="G37" s="26"/>
      <c r="H37" s="26"/>
      <c r="I37" s="26"/>
      <c r="J37" s="26"/>
      <c r="K37" s="64">
        <v>0</v>
      </c>
      <c r="L37" s="26"/>
      <c r="M37" s="65">
        <f t="shared" ref="M37:O38" si="0">K37</f>
        <v>0</v>
      </c>
      <c r="N37" s="26"/>
      <c r="O37" s="65">
        <f t="shared" si="0"/>
        <v>0</v>
      </c>
      <c r="P37" s="39"/>
    </row>
    <row r="38" spans="2:16" ht="13" x14ac:dyDescent="0.3">
      <c r="B38" s="36"/>
      <c r="C38" s="26" t="s">
        <v>53</v>
      </c>
      <c r="D38" s="26"/>
      <c r="E38" s="26"/>
      <c r="F38" s="26"/>
      <c r="G38" s="26"/>
      <c r="H38" s="26"/>
      <c r="I38" s="26"/>
      <c r="J38" s="26"/>
      <c r="K38" s="64">
        <v>0.04</v>
      </c>
      <c r="L38" s="26"/>
      <c r="M38" s="65">
        <f t="shared" si="0"/>
        <v>0.04</v>
      </c>
      <c r="N38" s="26"/>
      <c r="O38" s="65">
        <f t="shared" si="0"/>
        <v>0.04</v>
      </c>
      <c r="P38" s="39"/>
    </row>
    <row r="39" spans="2:16" x14ac:dyDescent="0.25">
      <c r="B39" s="36"/>
      <c r="C39" s="26" t="s">
        <v>54</v>
      </c>
      <c r="D39" s="26"/>
      <c r="E39" s="26"/>
      <c r="F39" s="26"/>
      <c r="G39" s="26"/>
      <c r="H39" s="26"/>
      <c r="I39" s="26"/>
      <c r="J39" s="26"/>
      <c r="K39" s="66">
        <f>(LN(K33/K34)+(K38+(K36^2)/2)*K35)/(K36*SQRT(K35))</f>
        <v>0.63660652395603834</v>
      </c>
      <c r="L39" s="26"/>
      <c r="M39" s="66">
        <f>(LN(M33/M34)+(M38+(M36^2)/2)*M35)/(M36*SQRT(M35))</f>
        <v>0.69836316741747329</v>
      </c>
      <c r="N39" s="26"/>
      <c r="O39" s="66">
        <f>(LN(O33/O34)+(O38+(O36^2)/2)*O35)/(O36*SQRT(O35))</f>
        <v>0.75585722698993285</v>
      </c>
      <c r="P39" s="39"/>
    </row>
    <row r="40" spans="2:16" ht="13" thickBot="1" x14ac:dyDescent="0.3">
      <c r="B40" s="36"/>
      <c r="C40" s="26" t="s">
        <v>55</v>
      </c>
      <c r="D40" s="26"/>
      <c r="E40" s="26"/>
      <c r="F40" s="26"/>
      <c r="G40" s="26"/>
      <c r="H40" s="26"/>
      <c r="I40" s="26"/>
      <c r="J40" s="26"/>
      <c r="K40" s="66">
        <f>K39-K36*SQRT(K35)</f>
        <v>-0.56339347604396162</v>
      </c>
      <c r="L40" s="26"/>
      <c r="M40" s="66">
        <f>M39-M36*SQRT(M35)</f>
        <v>-0.50163683258252667</v>
      </c>
      <c r="N40" s="26"/>
      <c r="O40" s="66">
        <f>O39-O36*SQRT(O35)</f>
        <v>-0.4441427730100671</v>
      </c>
      <c r="P40" s="39"/>
    </row>
    <row r="41" spans="2:16" s="71" customFormat="1" x14ac:dyDescent="0.25">
      <c r="B41" s="67"/>
      <c r="C41" s="68"/>
      <c r="D41" s="68" t="s">
        <v>56</v>
      </c>
      <c r="E41" s="68"/>
      <c r="F41" s="68"/>
      <c r="G41" s="68"/>
      <c r="H41" s="68"/>
      <c r="I41" s="68"/>
      <c r="J41" s="68"/>
      <c r="K41" s="75">
        <f>K33*NORMSDIST(K39)-K34*EXP(-K38*K35)*NORMSDIST(K40)</f>
        <v>6.0260513945103709</v>
      </c>
      <c r="L41" s="68"/>
      <c r="M41" s="75">
        <f>M33*NORMSDIST(M39)-M34*EXP(-M38*M35)*NORMSDIST(M40)</f>
        <v>6.7739080331730683</v>
      </c>
      <c r="N41" s="68"/>
      <c r="O41" s="75">
        <f>O33*NORMSDIST(O39)-O34*EXP(-O38*O35)*NORMSDIST(O40)</f>
        <v>7.5403993613578155</v>
      </c>
      <c r="P41" s="70"/>
    </row>
    <row r="42" spans="2:16" s="71" customFormat="1" ht="13" thickBot="1" x14ac:dyDescent="0.3">
      <c r="B42" s="67"/>
      <c r="C42" s="68" t="s">
        <v>57</v>
      </c>
      <c r="D42" s="68"/>
      <c r="E42" s="68"/>
      <c r="F42" s="68"/>
      <c r="G42" s="68"/>
      <c r="H42" s="68"/>
      <c r="I42" s="68"/>
      <c r="J42" s="68"/>
      <c r="K42" s="72">
        <f>G13</f>
        <v>0.98</v>
      </c>
      <c r="L42" s="73"/>
      <c r="M42" s="72">
        <f>K42</f>
        <v>0.98</v>
      </c>
      <c r="N42" s="73"/>
      <c r="O42" s="72">
        <f>M42</f>
        <v>0.98</v>
      </c>
      <c r="P42" s="70"/>
    </row>
    <row r="43" spans="2:16" ht="13" x14ac:dyDescent="0.3">
      <c r="B43" s="36"/>
      <c r="C43" s="48"/>
      <c r="D43" s="48" t="s">
        <v>58</v>
      </c>
      <c r="E43" s="26"/>
      <c r="F43" s="48"/>
      <c r="G43" s="48"/>
      <c r="H43" s="48"/>
      <c r="I43" s="48"/>
      <c r="J43" s="48"/>
      <c r="K43" s="51">
        <f>K42*K41</f>
        <v>5.9055303666201633</v>
      </c>
      <c r="L43" s="52"/>
      <c r="M43" s="51">
        <f>M42*M41</f>
        <v>6.6384298725096071</v>
      </c>
      <c r="N43" s="52"/>
      <c r="O43" s="51">
        <f>O42*O41</f>
        <v>7.3895913741306591</v>
      </c>
      <c r="P43" s="39"/>
    </row>
    <row r="44" spans="2:16" x14ac:dyDescent="0.25">
      <c r="B44" s="3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39"/>
    </row>
    <row r="45" spans="2:16" ht="13" x14ac:dyDescent="0.3">
      <c r="B45" s="36"/>
      <c r="C45" s="62" t="s">
        <v>59</v>
      </c>
      <c r="D45" s="62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39"/>
    </row>
    <row r="46" spans="2:16" x14ac:dyDescent="0.25">
      <c r="B46" s="36"/>
      <c r="C46" s="26" t="s">
        <v>48</v>
      </c>
      <c r="D46" s="26"/>
      <c r="E46" s="26"/>
      <c r="F46" s="26"/>
      <c r="G46" s="26"/>
      <c r="H46" s="26"/>
      <c r="I46" s="26"/>
      <c r="J46" s="26"/>
      <c r="K46" s="63">
        <f>K33</f>
        <v>13</v>
      </c>
      <c r="L46" s="26"/>
      <c r="M46" s="63">
        <f>M33</f>
        <v>14</v>
      </c>
      <c r="N46" s="26"/>
      <c r="O46" s="63">
        <f>O33</f>
        <v>15</v>
      </c>
      <c r="P46" s="39"/>
    </row>
    <row r="47" spans="2:16" ht="12.9" customHeight="1" x14ac:dyDescent="0.25">
      <c r="B47" s="36"/>
      <c r="C47" s="26" t="s">
        <v>49</v>
      </c>
      <c r="D47" s="26"/>
      <c r="E47" s="26"/>
      <c r="F47" s="26"/>
      <c r="G47" s="26"/>
      <c r="H47" s="26"/>
      <c r="I47" s="26"/>
      <c r="J47" s="26"/>
      <c r="K47" s="74">
        <v>29.49</v>
      </c>
      <c r="L47" s="26"/>
      <c r="M47" s="63">
        <f>K47</f>
        <v>29.49</v>
      </c>
      <c r="N47" s="26"/>
      <c r="O47" s="63">
        <f>M47</f>
        <v>29.49</v>
      </c>
      <c r="P47" s="39"/>
    </row>
    <row r="48" spans="2:16" x14ac:dyDescent="0.25">
      <c r="B48" s="36"/>
      <c r="C48" s="26" t="s">
        <v>50</v>
      </c>
      <c r="D48" s="26"/>
      <c r="E48" s="26"/>
      <c r="F48" s="26"/>
      <c r="G48" s="26"/>
      <c r="H48" s="26"/>
      <c r="I48" s="26"/>
      <c r="J48" s="26"/>
      <c r="K48" s="56">
        <v>2.7</v>
      </c>
      <c r="L48" s="26"/>
      <c r="M48" s="47">
        <f>K48</f>
        <v>2.7</v>
      </c>
      <c r="N48" s="26"/>
      <c r="O48" s="47">
        <f>M48</f>
        <v>2.7</v>
      </c>
      <c r="P48" s="39"/>
    </row>
    <row r="49" spans="2:16" ht="13" x14ac:dyDescent="0.3">
      <c r="B49" s="36"/>
      <c r="C49" s="26" t="s">
        <v>51</v>
      </c>
      <c r="D49" s="26"/>
      <c r="E49" s="26"/>
      <c r="F49" s="26"/>
      <c r="G49" s="26"/>
      <c r="H49" s="26"/>
      <c r="I49" s="26"/>
      <c r="J49" s="26"/>
      <c r="K49" s="65">
        <f>K36</f>
        <v>0.6</v>
      </c>
      <c r="L49" s="26"/>
      <c r="M49" s="65">
        <f>M36</f>
        <v>0.6</v>
      </c>
      <c r="N49" s="26"/>
      <c r="O49" s="65">
        <f>O36</f>
        <v>0.6</v>
      </c>
      <c r="P49" s="39"/>
    </row>
    <row r="50" spans="2:16" ht="13" x14ac:dyDescent="0.3">
      <c r="B50" s="36"/>
      <c r="C50" s="26" t="s">
        <v>52</v>
      </c>
      <c r="D50" s="26"/>
      <c r="E50" s="26"/>
      <c r="F50" s="26"/>
      <c r="G50" s="26"/>
      <c r="H50" s="26"/>
      <c r="I50" s="26"/>
      <c r="J50" s="26"/>
      <c r="K50" s="65">
        <f>K37</f>
        <v>0</v>
      </c>
      <c r="L50" s="26"/>
      <c r="M50" s="65">
        <f>M37</f>
        <v>0</v>
      </c>
      <c r="N50" s="26"/>
      <c r="O50" s="65">
        <f>O37</f>
        <v>0</v>
      </c>
      <c r="P50" s="39"/>
    </row>
    <row r="51" spans="2:16" ht="13" x14ac:dyDescent="0.3">
      <c r="B51" s="36"/>
      <c r="C51" s="26" t="s">
        <v>53</v>
      </c>
      <c r="D51" s="26"/>
      <c r="E51" s="26"/>
      <c r="F51" s="26"/>
      <c r="G51" s="26"/>
      <c r="H51" s="26"/>
      <c r="I51" s="26"/>
      <c r="J51" s="26"/>
      <c r="K51" s="65">
        <f>K38</f>
        <v>0.04</v>
      </c>
      <c r="L51" s="26"/>
      <c r="M51" s="65">
        <f>M38</f>
        <v>0.04</v>
      </c>
      <c r="N51" s="26"/>
      <c r="O51" s="65">
        <f>O38</f>
        <v>0.04</v>
      </c>
      <c r="P51" s="39"/>
    </row>
    <row r="52" spans="2:16" x14ac:dyDescent="0.25">
      <c r="B52" s="36"/>
      <c r="C52" s="26" t="s">
        <v>54</v>
      </c>
      <c r="D52" s="26"/>
      <c r="E52" s="26"/>
      <c r="F52" s="26"/>
      <c r="G52" s="26"/>
      <c r="H52" s="26"/>
      <c r="I52" s="26"/>
      <c r="J52" s="26"/>
      <c r="K52" s="66">
        <f>(LN(K46/K47)+(K51+(K49^2)/2)*K48)/(K49*SQRT(K48))</f>
        <v>-0.22832105443936354</v>
      </c>
      <c r="L52" s="26"/>
      <c r="M52" s="66">
        <f>(LN(M46/M47)+(M51+(M49^2)/2)*M48)/(M49*SQRT(M48))</f>
        <v>-0.15315326177351504</v>
      </c>
      <c r="N52" s="26"/>
      <c r="O52" s="66">
        <f>(LN(O46/O47)+(O51+(O49^2)/2)*O48)/(O49*SQRT(O48))</f>
        <v>-8.317372099488847E-2</v>
      </c>
      <c r="P52" s="39"/>
    </row>
    <row r="53" spans="2:16" ht="13" thickBot="1" x14ac:dyDescent="0.3">
      <c r="B53" s="36"/>
      <c r="C53" s="26" t="s">
        <v>55</v>
      </c>
      <c r="D53" s="26"/>
      <c r="E53" s="26"/>
      <c r="F53" s="26"/>
      <c r="G53" s="26"/>
      <c r="H53" s="26"/>
      <c r="I53" s="26"/>
      <c r="J53" s="26"/>
      <c r="K53" s="66">
        <f>K52-K49*SQRT(K48)</f>
        <v>-1.2142216579486624</v>
      </c>
      <c r="L53" s="26"/>
      <c r="M53" s="66">
        <f>M52-M49*SQRT(M48)</f>
        <v>-1.1390538652828139</v>
      </c>
      <c r="N53" s="26"/>
      <c r="O53" s="66">
        <f>O52-O49*SQRT(O48)</f>
        <v>-1.0690743245041874</v>
      </c>
      <c r="P53" s="39"/>
    </row>
    <row r="54" spans="2:16" s="71" customFormat="1" x14ac:dyDescent="0.25">
      <c r="B54" s="67"/>
      <c r="C54" s="68"/>
      <c r="D54" s="68" t="s">
        <v>56</v>
      </c>
      <c r="E54" s="68"/>
      <c r="F54" s="68"/>
      <c r="G54" s="68"/>
      <c r="H54" s="68"/>
      <c r="I54" s="68"/>
      <c r="J54" s="68"/>
      <c r="K54" s="69">
        <f>K46*NORMSDIST(K52)-K47*EXP(-K51*K48)*NORMSDIST(K53)</f>
        <v>2.3525456696766214</v>
      </c>
      <c r="L54" s="68"/>
      <c r="M54" s="69">
        <f>M46*NORMSDIST(M52)-M47*EXP(-M51*M48)*NORMSDIST(M53)</f>
        <v>2.7771108368266133</v>
      </c>
      <c r="N54" s="68"/>
      <c r="O54" s="69">
        <f>O46*NORMSDIST(O52)-O47*EXP(-O51*O48)*NORMSDIST(O53)</f>
        <v>3.2302488092015724</v>
      </c>
      <c r="P54" s="70"/>
    </row>
    <row r="55" spans="2:16" s="71" customFormat="1" ht="13" thickBot="1" x14ac:dyDescent="0.3">
      <c r="B55" s="67"/>
      <c r="C55" s="68" t="s">
        <v>57</v>
      </c>
      <c r="D55" s="68"/>
      <c r="E55" s="68"/>
      <c r="F55" s="68"/>
      <c r="G55" s="68"/>
      <c r="H55" s="68"/>
      <c r="I55" s="68"/>
      <c r="J55" s="68"/>
      <c r="K55" s="42">
        <v>0.47599999999999998</v>
      </c>
      <c r="L55" s="73"/>
      <c r="M55" s="72">
        <f>K55</f>
        <v>0.47599999999999998</v>
      </c>
      <c r="N55" s="73"/>
      <c r="O55" s="72">
        <f>M55</f>
        <v>0.47599999999999998</v>
      </c>
      <c r="P55" s="70"/>
    </row>
    <row r="56" spans="2:16" ht="13" x14ac:dyDescent="0.3">
      <c r="B56" s="36"/>
      <c r="C56" s="48"/>
      <c r="D56" s="48" t="s">
        <v>60</v>
      </c>
      <c r="E56" s="26"/>
      <c r="F56" s="48"/>
      <c r="G56" s="48"/>
      <c r="H56" s="48"/>
      <c r="I56" s="48"/>
      <c r="J56" s="48"/>
      <c r="K56" s="51">
        <f>K55*K54</f>
        <v>1.1198117387660718</v>
      </c>
      <c r="L56" s="52"/>
      <c r="M56" s="51">
        <f>M55*M54</f>
        <v>1.3219047583294679</v>
      </c>
      <c r="N56" s="52"/>
      <c r="O56" s="51">
        <f>O55*O54</f>
        <v>1.5375984331799484</v>
      </c>
      <c r="P56" s="39"/>
    </row>
    <row r="57" spans="2:16" x14ac:dyDescent="0.25">
      <c r="B57" s="59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1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5"/>
  <sheetViews>
    <sheetView showGridLines="0" zoomScaleNormal="100" workbookViewId="0"/>
  </sheetViews>
  <sheetFormatPr defaultRowHeight="14.5" x14ac:dyDescent="0.35"/>
  <cols>
    <col min="1" max="1" width="2.7265625" customWidth="1"/>
    <col min="2" max="10" width="10.7265625" customWidth="1"/>
  </cols>
  <sheetData>
    <row r="2" spans="2:10" ht="18.5" x14ac:dyDescent="0.45">
      <c r="B2" s="2" t="s">
        <v>61</v>
      </c>
      <c r="C2" s="2"/>
    </row>
    <row r="4" spans="2:10" s="92" customFormat="1" x14ac:dyDescent="0.35">
      <c r="B4" s="92" t="s">
        <v>1</v>
      </c>
      <c r="D4" s="93">
        <v>23</v>
      </c>
      <c r="E4" s="93">
        <v>34</v>
      </c>
      <c r="F4" s="93">
        <v>45</v>
      </c>
      <c r="G4" s="93">
        <v>56</v>
      </c>
      <c r="H4" s="94">
        <v>67</v>
      </c>
      <c r="I4" s="94">
        <f>H4*(1+I5)</f>
        <v>77.05</v>
      </c>
      <c r="J4" s="94">
        <f>I4*(1+J5)</f>
        <v>86.296000000000006</v>
      </c>
    </row>
    <row r="5" spans="2:10" s="92" customFormat="1" x14ac:dyDescent="0.35">
      <c r="E5" s="1">
        <f>E4/D4-1</f>
        <v>0.47826086956521729</v>
      </c>
      <c r="F5" s="1">
        <f t="shared" ref="F5:G5" si="0">F4/E4-1</f>
        <v>0.32352941176470584</v>
      </c>
      <c r="G5" s="1">
        <f t="shared" si="0"/>
        <v>0.24444444444444446</v>
      </c>
      <c r="H5" s="77">
        <v>0.2</v>
      </c>
      <c r="I5" s="77">
        <v>0.15</v>
      </c>
      <c r="J5" s="77">
        <v>0.12</v>
      </c>
    </row>
    <row r="6" spans="2:10" s="92" customFormat="1" x14ac:dyDescent="0.35">
      <c r="B6" s="92" t="s">
        <v>2</v>
      </c>
      <c r="D6" s="78">
        <v>14</v>
      </c>
      <c r="E6" s="78">
        <v>20</v>
      </c>
      <c r="F6" s="78">
        <v>25</v>
      </c>
      <c r="G6" s="78">
        <v>32</v>
      </c>
      <c r="H6" s="6">
        <f>H$4*H12</f>
        <v>37.520000000000003</v>
      </c>
      <c r="I6" s="6">
        <f t="shared" ref="I6:J9" si="1">I$4*I12</f>
        <v>43.918499999999995</v>
      </c>
      <c r="J6" s="6">
        <f t="shared" si="1"/>
        <v>50.051679999999998</v>
      </c>
    </row>
    <row r="7" spans="2:10" s="92" customFormat="1" x14ac:dyDescent="0.35">
      <c r="B7" s="92" t="s">
        <v>3</v>
      </c>
      <c r="D7" s="78">
        <v>10</v>
      </c>
      <c r="E7" s="78">
        <v>15</v>
      </c>
      <c r="F7" s="78">
        <v>20</v>
      </c>
      <c r="G7" s="78">
        <v>26</v>
      </c>
      <c r="H7" s="6">
        <f>H$4*H13</f>
        <v>67</v>
      </c>
      <c r="I7" s="6">
        <f t="shared" si="1"/>
        <v>34.672499999999999</v>
      </c>
      <c r="J7" s="6">
        <f t="shared" si="1"/>
        <v>38.833200000000005</v>
      </c>
    </row>
    <row r="8" spans="2:10" x14ac:dyDescent="0.35">
      <c r="B8" t="s">
        <v>4</v>
      </c>
      <c r="D8" s="78">
        <v>8</v>
      </c>
      <c r="E8" s="78">
        <v>11</v>
      </c>
      <c r="F8" s="78">
        <v>15</v>
      </c>
      <c r="G8" s="78">
        <v>19</v>
      </c>
      <c r="H8" s="6">
        <f>H$4*H14</f>
        <v>22.78</v>
      </c>
      <c r="I8" s="6">
        <f t="shared" si="1"/>
        <v>26.196999999999999</v>
      </c>
      <c r="J8" s="6">
        <f t="shared" si="1"/>
        <v>29.340640000000004</v>
      </c>
    </row>
    <row r="9" spans="2:10" x14ac:dyDescent="0.35">
      <c r="B9" t="s">
        <v>9</v>
      </c>
      <c r="D9" s="78">
        <v>6</v>
      </c>
      <c r="E9" s="78">
        <v>8</v>
      </c>
      <c r="F9" s="78">
        <v>12</v>
      </c>
      <c r="G9" s="78">
        <v>15</v>
      </c>
      <c r="H9" s="6">
        <f>H$4*H15</f>
        <v>17.420000000000002</v>
      </c>
      <c r="I9" s="6">
        <f t="shared" si="1"/>
        <v>20.033000000000001</v>
      </c>
      <c r="J9" s="6">
        <f t="shared" si="1"/>
        <v>22.436960000000003</v>
      </c>
    </row>
    <row r="11" spans="2:10" x14ac:dyDescent="0.35">
      <c r="B11" s="3" t="s">
        <v>5</v>
      </c>
    </row>
    <row r="12" spans="2:10" x14ac:dyDescent="0.35">
      <c r="B12" t="s">
        <v>6</v>
      </c>
      <c r="D12" s="1">
        <f>D6/D$4</f>
        <v>0.60869565217391308</v>
      </c>
      <c r="E12" s="1">
        <f t="shared" ref="E12:G13" si="2">E6/E$4</f>
        <v>0.58823529411764708</v>
      </c>
      <c r="F12" s="1">
        <f t="shared" si="2"/>
        <v>0.55555555555555558</v>
      </c>
      <c r="G12" s="1">
        <f t="shared" si="2"/>
        <v>0.5714285714285714</v>
      </c>
      <c r="H12" s="77">
        <v>0.56000000000000005</v>
      </c>
      <c r="I12" s="77">
        <v>0.56999999999999995</v>
      </c>
      <c r="J12" s="77">
        <v>0.57999999999999996</v>
      </c>
    </row>
    <row r="13" spans="2:10" x14ac:dyDescent="0.35">
      <c r="B13" t="s">
        <v>7</v>
      </c>
      <c r="D13" s="1">
        <f>D7/D$4</f>
        <v>0.43478260869565216</v>
      </c>
      <c r="E13" s="1">
        <f t="shared" si="2"/>
        <v>0.44117647058823528</v>
      </c>
      <c r="F13" s="1">
        <f t="shared" si="2"/>
        <v>0.44444444444444442</v>
      </c>
      <c r="G13" s="1">
        <f t="shared" si="2"/>
        <v>0.4642857142857143</v>
      </c>
      <c r="H13" s="77">
        <v>1</v>
      </c>
      <c r="I13" s="77">
        <v>0.45</v>
      </c>
      <c r="J13" s="77">
        <v>0.45</v>
      </c>
    </row>
    <row r="14" spans="2:10" x14ac:dyDescent="0.35">
      <c r="B14" t="s">
        <v>8</v>
      </c>
      <c r="D14" s="1">
        <f>D8/D$4</f>
        <v>0.34782608695652173</v>
      </c>
      <c r="E14" s="1">
        <f t="shared" ref="E14:G15" si="3">E8/E$4</f>
        <v>0.3235294117647059</v>
      </c>
      <c r="F14" s="1">
        <f t="shared" si="3"/>
        <v>0.33333333333333331</v>
      </c>
      <c r="G14" s="1">
        <f t="shared" si="3"/>
        <v>0.3392857142857143</v>
      </c>
      <c r="H14" s="77">
        <v>0.34</v>
      </c>
      <c r="I14" s="77">
        <v>0.34</v>
      </c>
      <c r="J14" s="77">
        <v>0.34</v>
      </c>
    </row>
    <row r="15" spans="2:10" x14ac:dyDescent="0.35">
      <c r="B15" t="s">
        <v>10</v>
      </c>
      <c r="D15" s="1">
        <f>D9/D$4</f>
        <v>0.2608695652173913</v>
      </c>
      <c r="E15" s="1">
        <f t="shared" si="3"/>
        <v>0.23529411764705882</v>
      </c>
      <c r="F15" s="1">
        <f t="shared" si="3"/>
        <v>0.26666666666666666</v>
      </c>
      <c r="G15" s="1">
        <f t="shared" si="3"/>
        <v>0.26785714285714285</v>
      </c>
      <c r="H15" s="77">
        <v>0.26</v>
      </c>
      <c r="I15" s="77">
        <v>0.26</v>
      </c>
      <c r="J15" s="77">
        <v>0.26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0B984-1D38-4EC5-B253-E9AAB060A007}">
  <dimension ref="A2:K29"/>
  <sheetViews>
    <sheetView workbookViewId="0"/>
  </sheetViews>
  <sheetFormatPr defaultRowHeight="14.5" x14ac:dyDescent="0.35"/>
  <cols>
    <col min="10" max="11" width="18.7265625" customWidth="1"/>
  </cols>
  <sheetData>
    <row r="2" spans="10:11" ht="22" customHeight="1" x14ac:dyDescent="0.35">
      <c r="J2" s="117" t="s">
        <v>113</v>
      </c>
      <c r="K2" s="116"/>
    </row>
    <row r="3" spans="10:11" x14ac:dyDescent="0.35">
      <c r="J3" s="118"/>
      <c r="K3" s="118"/>
    </row>
    <row r="4" spans="10:11" x14ac:dyDescent="0.35">
      <c r="J4" s="119" t="s">
        <v>114</v>
      </c>
      <c r="K4" s="118"/>
    </row>
    <row r="5" spans="10:11" x14ac:dyDescent="0.35">
      <c r="J5" s="120" t="b">
        <v>0</v>
      </c>
      <c r="K5" s="120" t="b">
        <v>1</v>
      </c>
    </row>
    <row r="6" spans="10:11" x14ac:dyDescent="0.35">
      <c r="J6" s="120" t="b">
        <v>1</v>
      </c>
      <c r="K6" s="118"/>
    </row>
    <row r="7" spans="10:11" x14ac:dyDescent="0.35">
      <c r="J7" s="120" t="b">
        <v>1</v>
      </c>
      <c r="K7" s="118"/>
    </row>
    <row r="8" spans="10:11" x14ac:dyDescent="0.35">
      <c r="J8" s="118"/>
      <c r="K8" s="118"/>
    </row>
    <row r="9" spans="10:11" x14ac:dyDescent="0.35">
      <c r="J9" s="118" t="s">
        <v>115</v>
      </c>
      <c r="K9" s="121">
        <v>12.5</v>
      </c>
    </row>
    <row r="10" spans="10:11" x14ac:dyDescent="0.35">
      <c r="J10" s="118"/>
      <c r="K10" s="118"/>
    </row>
    <row r="11" spans="10:11" x14ac:dyDescent="0.35">
      <c r="J11" s="119" t="s">
        <v>116</v>
      </c>
      <c r="K11" s="118"/>
    </row>
    <row r="12" spans="10:11" x14ac:dyDescent="0.35">
      <c r="J12" s="118" t="s">
        <v>117</v>
      </c>
      <c r="K12" s="121" t="s">
        <v>120</v>
      </c>
    </row>
    <row r="13" spans="10:11" x14ac:dyDescent="0.35">
      <c r="J13" s="118" t="s">
        <v>118</v>
      </c>
      <c r="K13" s="121" t="s">
        <v>121</v>
      </c>
    </row>
    <row r="14" spans="10:11" x14ac:dyDescent="0.35">
      <c r="J14" s="118" t="s">
        <v>119</v>
      </c>
      <c r="K14" s="121" t="s">
        <v>129</v>
      </c>
    </row>
    <row r="15" spans="10:11" x14ac:dyDescent="0.35">
      <c r="J15" s="122"/>
      <c r="K15" s="122"/>
    </row>
    <row r="22" spans="1:11" x14ac:dyDescent="0.35">
      <c r="B22" t="s">
        <v>111</v>
      </c>
      <c r="C22" t="s">
        <v>112</v>
      </c>
      <c r="D22" t="s">
        <v>122</v>
      </c>
      <c r="E22" t="s">
        <v>123</v>
      </c>
      <c r="F22" t="s">
        <v>124</v>
      </c>
      <c r="G22" t="s">
        <v>100</v>
      </c>
      <c r="H22" t="s">
        <v>125</v>
      </c>
      <c r="I22" t="s">
        <v>126</v>
      </c>
      <c r="J22" t="s">
        <v>127</v>
      </c>
      <c r="K22" t="s">
        <v>128</v>
      </c>
    </row>
    <row r="23" spans="1:11" x14ac:dyDescent="0.35">
      <c r="A23" s="123" t="str">
        <f>Sheet9!A2</f>
        <v>Range 1</v>
      </c>
      <c r="B23" s="124">
        <f>Sheet9!B2</f>
        <v>6</v>
      </c>
      <c r="C23" s="124">
        <f>Sheet9!C2</f>
        <v>10</v>
      </c>
      <c r="D23" s="125">
        <f t="shared" ref="D23:D28" si="0">C23-B23</f>
        <v>4</v>
      </c>
      <c r="E23" s="126">
        <f t="shared" ref="E23:E28" si="1">IF(ROW()=ROW($B$23),0.5,E22+1)</f>
        <v>0.5</v>
      </c>
      <c r="F23" s="125" t="e">
        <f t="shared" ref="F23:F28" si="2">IF($J$5,AVERAGE($B$23:$B$28,$C$23:$C$28),NA())</f>
        <v>#N/A</v>
      </c>
      <c r="G23" s="125">
        <f t="shared" ref="G23:G28" si="3">IF($J$6,MEDIAN($B$23:$B$28,$C$23:$C$28),NA())</f>
        <v>8.875</v>
      </c>
      <c r="H23" s="125">
        <f t="shared" ref="H23:H28" si="4">IF($J$7,$K$9,NA())</f>
        <v>12.5</v>
      </c>
    </row>
    <row r="24" spans="1:11" x14ac:dyDescent="0.35">
      <c r="A24" s="123" t="str">
        <f>Sheet9!A3</f>
        <v>Range 2</v>
      </c>
      <c r="B24" s="124">
        <f>Sheet9!B3</f>
        <v>8</v>
      </c>
      <c r="C24" s="124">
        <f>Sheet9!C3</f>
        <v>12.75</v>
      </c>
      <c r="D24" s="125">
        <f t="shared" si="0"/>
        <v>4.75</v>
      </c>
      <c r="E24" s="126">
        <f t="shared" si="1"/>
        <v>1.5</v>
      </c>
      <c r="F24" s="125" t="e">
        <f t="shared" si="2"/>
        <v>#N/A</v>
      </c>
      <c r="G24" s="125">
        <f t="shared" si="3"/>
        <v>8.875</v>
      </c>
      <c r="H24" s="125">
        <f t="shared" si="4"/>
        <v>12.5</v>
      </c>
    </row>
    <row r="25" spans="1:11" x14ac:dyDescent="0.35">
      <c r="A25" s="123" t="str">
        <f>Sheet9!A4</f>
        <v>Range 3</v>
      </c>
      <c r="B25" s="124">
        <f>Sheet9!B4</f>
        <v>7</v>
      </c>
      <c r="C25" s="124">
        <f>Sheet9!C4</f>
        <v>8.5</v>
      </c>
      <c r="D25" s="125">
        <f t="shared" si="0"/>
        <v>1.5</v>
      </c>
      <c r="E25" s="126">
        <f t="shared" si="1"/>
        <v>2.5</v>
      </c>
      <c r="F25" s="125" t="e">
        <f t="shared" si="2"/>
        <v>#N/A</v>
      </c>
      <c r="G25" s="125">
        <f t="shared" si="3"/>
        <v>8.875</v>
      </c>
      <c r="H25" s="125">
        <f t="shared" si="4"/>
        <v>12.5</v>
      </c>
    </row>
    <row r="26" spans="1:11" x14ac:dyDescent="0.35">
      <c r="A26" s="123" t="str">
        <f>Sheet9!A5</f>
        <v>Range 4</v>
      </c>
      <c r="B26" s="124">
        <f>Sheet9!B5</f>
        <v>6</v>
      </c>
      <c r="C26" s="124">
        <f>Sheet9!C5</f>
        <v>10</v>
      </c>
      <c r="D26" s="125">
        <f t="shared" si="0"/>
        <v>4</v>
      </c>
      <c r="E26" s="126">
        <f t="shared" si="1"/>
        <v>3.5</v>
      </c>
      <c r="F26" s="125" t="e">
        <f t="shared" si="2"/>
        <v>#N/A</v>
      </c>
      <c r="G26" s="125">
        <f t="shared" si="3"/>
        <v>8.875</v>
      </c>
      <c r="H26" s="125">
        <f t="shared" si="4"/>
        <v>12.5</v>
      </c>
    </row>
    <row r="27" spans="1:11" x14ac:dyDescent="0.35">
      <c r="A27" s="123" t="str">
        <f>Sheet9!A6</f>
        <v>Range 5</v>
      </c>
      <c r="B27" s="124">
        <f>Sheet9!B6</f>
        <v>8.75</v>
      </c>
      <c r="C27" s="124">
        <f>Sheet9!C6</f>
        <v>12</v>
      </c>
      <c r="D27" s="125">
        <f t="shared" si="0"/>
        <v>3.25</v>
      </c>
      <c r="E27" s="126">
        <f t="shared" si="1"/>
        <v>4.5</v>
      </c>
      <c r="F27" s="125" t="e">
        <f t="shared" si="2"/>
        <v>#N/A</v>
      </c>
      <c r="G27" s="125">
        <f t="shared" si="3"/>
        <v>8.875</v>
      </c>
      <c r="H27" s="125">
        <f t="shared" si="4"/>
        <v>12.5</v>
      </c>
    </row>
    <row r="28" spans="1:11" x14ac:dyDescent="0.35">
      <c r="A28" s="123" t="str">
        <f>Sheet9!A7</f>
        <v>Range 6</v>
      </c>
      <c r="B28" s="124">
        <f>Sheet9!B7</f>
        <v>9</v>
      </c>
      <c r="C28" s="124">
        <f>Sheet9!C7</f>
        <v>11</v>
      </c>
      <c r="D28" s="125">
        <f t="shared" si="0"/>
        <v>2</v>
      </c>
      <c r="E28" s="126">
        <f t="shared" si="1"/>
        <v>5.5</v>
      </c>
      <c r="F28" s="125" t="e">
        <f t="shared" si="2"/>
        <v>#N/A</v>
      </c>
      <c r="G28" s="125">
        <f t="shared" si="3"/>
        <v>8.875</v>
      </c>
      <c r="H28" s="125">
        <f t="shared" si="4"/>
        <v>12.5</v>
      </c>
      <c r="I28" t="e">
        <f>IF($K$5,TEXT($F$23:$F$28,$K$12),"")</f>
        <v>#N/A</v>
      </c>
      <c r="J28" t="str">
        <f>IF($K$5,TEXT($G$23:$G$28,$K$13),"")</f>
        <v>Median $8.88</v>
      </c>
      <c r="K28" t="str">
        <f>IF($K$5,TEXT($H$23:$H$28,$K$14),"")</f>
        <v>Target Price $12.50</v>
      </c>
    </row>
    <row r="29" spans="1:11" x14ac:dyDescent="0.35">
      <c r="A29" s="123"/>
      <c r="B29" s="123"/>
      <c r="C29" s="123"/>
    </row>
  </sheetData>
  <dataValidations count="2">
    <dataValidation allowBlank="1" showInputMessage="1" prompt="Enter a value to be plotted on this chart similar to an average or median line (e.g., current stock price, target price)." sqref="K9" xr:uid="{3E395BE4-E44C-4A79-AFFC-533883915C5A}"/>
    <dataValidation allowBlank="1" showInputMessage="1" prompt="Enter the number format used to display this item in chart labels.  Use a leading apostrophe if necessary to treat the contents of this cell as text." sqref="K12:K14" xr:uid="{703D4D7F-95DA-477F-A678-97C94C5C8801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3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4" name="Check Box 2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5" name="Check Box 3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6" name="Check Box 4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05F-056F-4F7E-9A63-34127324DDEA}">
  <dimension ref="A1:C7"/>
  <sheetViews>
    <sheetView workbookViewId="0"/>
  </sheetViews>
  <sheetFormatPr defaultRowHeight="14.5" x14ac:dyDescent="0.35"/>
  <sheetData>
    <row r="1" spans="1:3" x14ac:dyDescent="0.35">
      <c r="B1" t="s">
        <v>111</v>
      </c>
      <c r="C1" t="s">
        <v>112</v>
      </c>
    </row>
    <row r="2" spans="1:3" x14ac:dyDescent="0.35">
      <c r="A2" t="s">
        <v>105</v>
      </c>
      <c r="B2" s="115">
        <v>6</v>
      </c>
      <c r="C2" s="115">
        <v>10</v>
      </c>
    </row>
    <row r="3" spans="1:3" x14ac:dyDescent="0.35">
      <c r="A3" t="s">
        <v>106</v>
      </c>
      <c r="B3" s="115">
        <v>8</v>
      </c>
      <c r="C3" s="115">
        <v>12.75</v>
      </c>
    </row>
    <row r="4" spans="1:3" x14ac:dyDescent="0.35">
      <c r="A4" t="s">
        <v>107</v>
      </c>
      <c r="B4" s="115">
        <v>7</v>
      </c>
      <c r="C4" s="115">
        <v>8.5</v>
      </c>
    </row>
    <row r="5" spans="1:3" x14ac:dyDescent="0.35">
      <c r="A5" t="s">
        <v>108</v>
      </c>
      <c r="B5" s="115">
        <v>6</v>
      </c>
      <c r="C5" s="115">
        <v>10</v>
      </c>
    </row>
    <row r="6" spans="1:3" x14ac:dyDescent="0.35">
      <c r="A6" t="s">
        <v>109</v>
      </c>
      <c r="B6" s="115">
        <v>8.75</v>
      </c>
      <c r="C6" s="115">
        <v>12</v>
      </c>
    </row>
    <row r="7" spans="1:3" x14ac:dyDescent="0.35">
      <c r="A7" t="s">
        <v>110</v>
      </c>
      <c r="B7" s="115">
        <v>9</v>
      </c>
      <c r="C7" s="115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A5D6-FE47-49A3-BA23-DB5194C0E6CA}">
  <dimension ref="A1:D7"/>
  <sheetViews>
    <sheetView showGridLines="0" workbookViewId="0"/>
  </sheetViews>
  <sheetFormatPr defaultRowHeight="14.5" x14ac:dyDescent="0.35"/>
  <cols>
    <col min="1" max="1" width="10.7265625" customWidth="1"/>
  </cols>
  <sheetData>
    <row r="1" spans="1:4" x14ac:dyDescent="0.35">
      <c r="B1" t="s">
        <v>102</v>
      </c>
      <c r="C1" t="s">
        <v>103</v>
      </c>
      <c r="D1" t="s">
        <v>104</v>
      </c>
    </row>
    <row r="2" spans="1:4" x14ac:dyDescent="0.35">
      <c r="A2" t="s">
        <v>105</v>
      </c>
      <c r="B2" s="113">
        <v>9</v>
      </c>
      <c r="C2" s="114">
        <f>D2-B2</f>
        <v>2</v>
      </c>
      <c r="D2" s="113">
        <v>11</v>
      </c>
    </row>
    <row r="3" spans="1:4" x14ac:dyDescent="0.35">
      <c r="A3" t="s">
        <v>106</v>
      </c>
      <c r="B3" s="113">
        <v>8.75</v>
      </c>
      <c r="C3" s="114">
        <f t="shared" ref="C3:C7" si="0">D3-B3</f>
        <v>3.25</v>
      </c>
      <c r="D3" s="113">
        <v>12</v>
      </c>
    </row>
    <row r="4" spans="1:4" x14ac:dyDescent="0.35">
      <c r="A4" t="s">
        <v>107</v>
      </c>
      <c r="B4" s="113">
        <v>6</v>
      </c>
      <c r="C4" s="114">
        <f t="shared" si="0"/>
        <v>4</v>
      </c>
      <c r="D4" s="113">
        <v>10</v>
      </c>
    </row>
    <row r="5" spans="1:4" x14ac:dyDescent="0.35">
      <c r="A5" t="s">
        <v>108</v>
      </c>
      <c r="B5" s="113">
        <v>7</v>
      </c>
      <c r="C5" s="114">
        <f t="shared" si="0"/>
        <v>1.5</v>
      </c>
      <c r="D5" s="113">
        <v>8.5</v>
      </c>
    </row>
    <row r="6" spans="1:4" x14ac:dyDescent="0.35">
      <c r="A6" t="s">
        <v>109</v>
      </c>
      <c r="B6" s="113">
        <v>8</v>
      </c>
      <c r="C6" s="114">
        <f t="shared" si="0"/>
        <v>4.75</v>
      </c>
      <c r="D6" s="113">
        <v>12.75</v>
      </c>
    </row>
    <row r="7" spans="1:4" x14ac:dyDescent="0.35">
      <c r="A7" t="s">
        <v>110</v>
      </c>
      <c r="B7" s="113">
        <v>6</v>
      </c>
      <c r="C7" s="114">
        <f t="shared" si="0"/>
        <v>4</v>
      </c>
      <c r="D7" s="113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showGridLines="0" zoomScaleNormal="100" workbookViewId="0"/>
  </sheetViews>
  <sheetFormatPr defaultRowHeight="14.5" x14ac:dyDescent="0.35"/>
  <sheetData>
    <row r="1" spans="1:3" x14ac:dyDescent="0.35">
      <c r="A1" t="s">
        <v>62</v>
      </c>
      <c r="B1" t="s">
        <v>63</v>
      </c>
      <c r="C1" t="s">
        <v>64</v>
      </c>
    </row>
    <row r="2" spans="1:3" x14ac:dyDescent="0.35">
      <c r="A2" t="s">
        <v>65</v>
      </c>
      <c r="B2">
        <v>2</v>
      </c>
      <c r="C2">
        <v>2</v>
      </c>
    </row>
    <row r="3" spans="1:3" x14ac:dyDescent="0.35">
      <c r="A3" t="s">
        <v>66</v>
      </c>
      <c r="B3">
        <v>3</v>
      </c>
      <c r="C3">
        <v>3</v>
      </c>
    </row>
    <row r="4" spans="1:3" x14ac:dyDescent="0.35">
      <c r="A4" t="s">
        <v>67</v>
      </c>
      <c r="B4">
        <v>4</v>
      </c>
      <c r="C4">
        <v>5</v>
      </c>
    </row>
    <row r="5" spans="1:3" x14ac:dyDescent="0.35">
      <c r="A5" t="s">
        <v>68</v>
      </c>
      <c r="B5">
        <v>5</v>
      </c>
      <c r="C5">
        <v>6</v>
      </c>
    </row>
    <row r="6" spans="1:3" x14ac:dyDescent="0.35">
      <c r="A6" t="s">
        <v>69</v>
      </c>
      <c r="B6">
        <v>6</v>
      </c>
      <c r="C6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Macabacus</vt:lpstr>
      <vt:lpstr>Cycles &amp; Toggles</vt:lpstr>
      <vt:lpstr>Modeling</vt:lpstr>
      <vt:lpstr>Precedents &amp; Dependents</vt:lpstr>
      <vt:lpstr>Visualizations</vt:lpstr>
      <vt:lpstr>Sheet10</vt:lpstr>
      <vt:lpstr>Sheet9</vt:lpstr>
      <vt:lpstr>Floating Bar</vt:lpstr>
      <vt:lpstr>X-Y Scatter Labels</vt:lpstr>
      <vt:lpstr>Stacked Column Totals</vt:lpstr>
      <vt:lpstr>income_statement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2010-08-28T17:45:48Z</dcterms:created>
  <dcterms:modified xsi:type="dcterms:W3CDTF">2021-04-13T17:13:55Z</dcterms:modified>
</cp:coreProperties>
</file>