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31. Strategy\Attachments\"/>
    </mc:Choice>
  </mc:AlternateContent>
  <xr:revisionPtr revIDLastSave="0" documentId="13_ncr:1_{C324C0C2-1ADC-4A25-8BF6-E24E0655D52B}" xr6:coauthVersionLast="40" xr6:coauthVersionMax="40" xr10:uidLastSave="{00000000-0000-0000-0000-000000000000}"/>
  <bookViews>
    <workbookView xWindow="0" yWindow="0" windowWidth="20496" windowHeight="7536" xr2:uid="{00000000-000D-0000-FFFF-FFFF00000000}"/>
  </bookViews>
  <sheets>
    <sheet name="Cover Page" sheetId="2" r:id="rId1"/>
    <sheet name="Financial Statements" sheetId="1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F115" i="1" l="1"/>
  <c r="E115" i="1"/>
  <c r="D115" i="1"/>
  <c r="F114" i="1"/>
  <c r="E114" i="1"/>
  <c r="D114" i="1"/>
  <c r="F108" i="1"/>
  <c r="E108" i="1"/>
  <c r="D108" i="1"/>
  <c r="F107" i="1"/>
  <c r="F109" i="1" s="1"/>
  <c r="E107" i="1"/>
  <c r="E109" i="1" s="1"/>
  <c r="D107" i="1"/>
  <c r="D109" i="1" s="1"/>
  <c r="F92" i="1"/>
  <c r="E92" i="1"/>
  <c r="D92" i="1"/>
  <c r="F86" i="1"/>
  <c r="E86" i="1"/>
  <c r="D86" i="1"/>
  <c r="F85" i="1"/>
  <c r="E85" i="1"/>
  <c r="D85" i="1"/>
  <c r="F84" i="1"/>
  <c r="E84" i="1"/>
  <c r="D84" i="1"/>
  <c r="F83" i="1"/>
  <c r="F87" i="1" s="1"/>
  <c r="E83" i="1"/>
  <c r="E87" i="1" s="1"/>
  <c r="D83" i="1"/>
  <c r="D87" i="1" s="1"/>
  <c r="F66" i="1"/>
  <c r="F68" i="1" s="1"/>
  <c r="E66" i="1"/>
  <c r="E68" i="1" s="1"/>
  <c r="D66" i="1"/>
  <c r="D68" i="1" s="1"/>
  <c r="F63" i="1"/>
  <c r="E63" i="1"/>
  <c r="D63" i="1"/>
  <c r="F58" i="1"/>
  <c r="E58" i="1"/>
  <c r="D58" i="1"/>
  <c r="F57" i="1"/>
  <c r="E57" i="1"/>
  <c r="D57" i="1"/>
  <c r="F37" i="1"/>
  <c r="F38" i="1" s="1"/>
  <c r="E37" i="1"/>
  <c r="E43" i="1" s="1"/>
  <c r="D37" i="1"/>
  <c r="D38" i="1" s="1"/>
  <c r="F24" i="1"/>
  <c r="F26" i="1" s="1"/>
  <c r="E24" i="1"/>
  <c r="D24" i="1"/>
  <c r="D26" i="1" s="1"/>
  <c r="D103" i="1" s="1"/>
  <c r="F16" i="1"/>
  <c r="E16" i="1"/>
  <c r="D16" i="1"/>
  <c r="F11" i="1"/>
  <c r="E11" i="1"/>
  <c r="D11" i="1"/>
  <c r="D17" i="1" l="1"/>
  <c r="D106" i="1" s="1"/>
  <c r="E17" i="1"/>
  <c r="E106" i="1" s="1"/>
  <c r="E99" i="1"/>
  <c r="E38" i="1"/>
  <c r="F43" i="1"/>
  <c r="F44" i="1" s="1"/>
  <c r="F98" i="1"/>
  <c r="E98" i="1"/>
  <c r="E47" i="1"/>
  <c r="E44" i="1"/>
  <c r="D102" i="1"/>
  <c r="F17" i="1"/>
  <c r="F106" i="1" s="1"/>
  <c r="D43" i="1"/>
  <c r="D99" i="1"/>
  <c r="F103" i="1"/>
  <c r="E26" i="1"/>
  <c r="F30" i="1"/>
  <c r="D98" i="1"/>
  <c r="F99" i="1"/>
  <c r="D30" i="1"/>
  <c r="F47" i="1" l="1"/>
  <c r="F49" i="1" s="1"/>
  <c r="F50" i="1" s="1"/>
  <c r="F102" i="1"/>
  <c r="E103" i="1"/>
  <c r="E102" i="1"/>
  <c r="E30" i="1"/>
  <c r="D44" i="1"/>
  <c r="D47" i="1"/>
  <c r="D50" i="1" s="1"/>
  <c r="E49" i="1"/>
  <c r="E50" i="1" s="1"/>
  <c r="E56" i="1" l="1"/>
  <c r="E59" i="1" s="1"/>
  <c r="E70" i="1" s="1"/>
  <c r="E112" i="1"/>
  <c r="E113" i="1"/>
  <c r="D113" i="1"/>
  <c r="D56" i="1"/>
  <c r="D59" i="1" s="1"/>
  <c r="D70" i="1" s="1"/>
  <c r="D72" i="1" s="1"/>
  <c r="E71" i="1" s="1"/>
  <c r="D112" i="1"/>
  <c r="F112" i="1"/>
  <c r="F113" i="1"/>
  <c r="F56" i="1"/>
  <c r="F59" i="1" s="1"/>
  <c r="F70" i="1" s="1"/>
  <c r="E72" i="1" l="1"/>
  <c r="F71" i="1" s="1"/>
  <c r="F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B108" authorId="0" shapeId="0" xr:uid="{00000000-0006-0000-0000-000001000000}">
      <text>
        <r>
          <rPr>
            <sz val="10"/>
            <color indexed="81"/>
            <rFont val="Open Sans"/>
            <family val="2"/>
          </rPr>
          <t>Assumes 88% of sales are credit sales</t>
        </r>
      </text>
    </comment>
  </commentList>
</comments>
</file>

<file path=xl/sharedStrings.xml><?xml version="1.0" encoding="utf-8"?>
<sst xmlns="http://schemas.openxmlformats.org/spreadsheetml/2006/main" count="102" uniqueCount="99">
  <si>
    <t>© Corporate Finance Institute®. All rights reserved.</t>
  </si>
  <si>
    <t>Case Study - Monic</t>
  </si>
  <si>
    <t>Balance Sheet</t>
  </si>
  <si>
    <t>US$</t>
  </si>
  <si>
    <t>Assets</t>
  </si>
  <si>
    <t>Current Assets</t>
  </si>
  <si>
    <t>Cash</t>
  </si>
  <si>
    <t>Accounts receivable</t>
  </si>
  <si>
    <t>Inventories</t>
  </si>
  <si>
    <t>Total Current Assets</t>
  </si>
  <si>
    <t>Fixed Assets</t>
  </si>
  <si>
    <t>Equipment</t>
  </si>
  <si>
    <t>Capital expenditures</t>
  </si>
  <si>
    <t>Total Fixed Assets</t>
  </si>
  <si>
    <t>Total Assets</t>
  </si>
  <si>
    <t>Liabilities</t>
  </si>
  <si>
    <t>Current Liabilities</t>
  </si>
  <si>
    <t>Accounts payable</t>
  </si>
  <si>
    <t>Accrued expenses</t>
  </si>
  <si>
    <t>Interests</t>
  </si>
  <si>
    <t>Total Current Liabilities</t>
  </si>
  <si>
    <t>Long-term debt</t>
  </si>
  <si>
    <t>Total Liabilities</t>
  </si>
  <si>
    <t>Owner’s Equity</t>
  </si>
  <si>
    <t>Capital contributions</t>
  </si>
  <si>
    <t>Total Liabilities and Owner’s Equity</t>
  </si>
  <si>
    <t>Income Statement</t>
  </si>
  <si>
    <t>Sales</t>
  </si>
  <si>
    <t>Cost of goods sold</t>
  </si>
  <si>
    <t>Gross profit</t>
  </si>
  <si>
    <t>Gross margin</t>
  </si>
  <si>
    <t>Selling and administrative expenses</t>
  </si>
  <si>
    <t>Marketing expenses</t>
  </si>
  <si>
    <t>Depreciation expenses</t>
  </si>
  <si>
    <t>Operating profit</t>
  </si>
  <si>
    <t>Operating margin</t>
  </si>
  <si>
    <t>Interest expense</t>
  </si>
  <si>
    <t>Earnings before tax</t>
  </si>
  <si>
    <t>Tax</t>
  </si>
  <si>
    <t>Net income</t>
  </si>
  <si>
    <t>Cash Flow Statement</t>
  </si>
  <si>
    <t>Operating Cash Flow</t>
  </si>
  <si>
    <t>Net Income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</si>
  <si>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</si>
  <si>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</si>
  <si>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</si>
  <si>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</si>
  <si>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</si>
  <si>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</si>
  <si>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</si>
  <si>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Owner’s Capital Contribution</t>
  </si>
  <si>
    <t>Changes in Long-Term Debt</t>
  </si>
  <si>
    <t>Cash from Financing</t>
  </si>
  <si>
    <t>Net Increase (decrease) in Cash</t>
  </si>
  <si>
    <t>Opening Cash Balance</t>
  </si>
  <si>
    <t>Closing Cash Balance</t>
  </si>
  <si>
    <t>Operations Metrics</t>
  </si>
  <si>
    <t>US $</t>
  </si>
  <si>
    <t>Number of products sold</t>
  </si>
  <si>
    <t>Average order value</t>
  </si>
  <si>
    <t>Material cost</t>
  </si>
  <si>
    <t>Labor cost</t>
  </si>
  <si>
    <t>Shipping cost</t>
  </si>
  <si>
    <t>Total variable cost</t>
  </si>
  <si>
    <t>Material cost/unit</t>
  </si>
  <si>
    <t>Labor cost/unit</t>
  </si>
  <si>
    <t>Shipping cost/unit</t>
  </si>
  <si>
    <t>Variable cost/unit</t>
  </si>
  <si>
    <t>Warehouse rent</t>
  </si>
  <si>
    <t>Salaries and benefits</t>
  </si>
  <si>
    <t>Total fixed cost</t>
  </si>
  <si>
    <t>Financial Ratios</t>
  </si>
  <si>
    <t>Liquidity ratios</t>
  </si>
  <si>
    <t>Current ratio</t>
  </si>
  <si>
    <t>Acid-test ratio</t>
  </si>
  <si>
    <t>Leverage ratios</t>
  </si>
  <si>
    <t>Debt ratio</t>
  </si>
  <si>
    <t>Debt to equity ratio</t>
  </si>
  <si>
    <t>Efficiency ratios</t>
  </si>
  <si>
    <t>Asset turnover ratio</t>
  </si>
  <si>
    <t>Inventory turnover ratio</t>
  </si>
  <si>
    <t>Receivables turnover ratio</t>
  </si>
  <si>
    <t>Days sales in inventory</t>
  </si>
  <si>
    <t>Profitability ratios</t>
  </si>
  <si>
    <t>Return on assets ratio</t>
  </si>
  <si>
    <t>Return on equity ratio</t>
  </si>
  <si>
    <t>Labor cost ratio</t>
  </si>
  <si>
    <t>Material cost ratio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</si>
  <si>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</si>
  <si>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</si>
  <si>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</si>
  <si>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</si>
  <si>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</si>
  <si>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</si>
  <si>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</si>
  <si>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</si>
  <si>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</si>
  <si>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</si>
  <si>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Strategy Case Study - Financial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</si>
</sst>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-* #,##0_-;\(#,##0\)_-;_-* &quot;-&quot;_-;_-@_-"/>
    <numFmt numFmtId="168" formatCode="0.0%"/>
    <numFmt numFmtId="169" formatCode="&quot;$&quot;#,##0.0_);[Red]\(&quot;$&quot;#,##0.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sz val="11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color indexed="8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62">
    <xf numFmtId="0" fontId="0" fillId="0" borderId="0" xfId="0"/>
    <xf numFmtId="167" fontId="2" fillId="2" borderId="0" xfId="1" applyNumberFormat="1" applyFont="1" applyFill="1"/>
    <xf numFmtId="167" fontId="3" fillId="2" borderId="0" xfId="1" applyNumberFormat="1" applyFont="1" applyFill="1"/>
    <xf numFmtId="167" fontId="3" fillId="2" borderId="0" xfId="1" applyNumberFormat="1" applyFont="1" applyFill="1" applyAlignment="1">
      <alignment horizontal="center"/>
    </xf>
    <xf numFmtId="0" fontId="4" fillId="0" borderId="0" xfId="0" applyFont="1"/>
    <xf numFmtId="167" fontId="5" fillId="2" borderId="0" xfId="1" applyNumberFormat="1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5" fillId="2" borderId="0" xfId="0" applyFont="1" applyFill="1"/>
    <xf numFmtId="167" fontId="6" fillId="0" borderId="0" xfId="1" applyNumberFormat="1" applyFont="1" applyFill="1"/>
    <xf numFmtId="0" fontId="6" fillId="0" borderId="0" xfId="0" applyFont="1" applyFill="1" applyAlignment="1">
      <alignment vertical="center"/>
    </xf>
    <xf numFmtId="0" fontId="5" fillId="0" borderId="0" xfId="0" applyFont="1" applyFill="1"/>
    <xf numFmtId="0" fontId="7" fillId="3" borderId="0" xfId="0" applyFont="1" applyFill="1"/>
    <xf numFmtId="0" fontId="6" fillId="3" borderId="0" xfId="0" applyFont="1" applyFill="1"/>
    <xf numFmtId="0" fontId="8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37" fontId="12" fillId="0" borderId="0" xfId="0" applyNumberFormat="1" applyFont="1"/>
    <xf numFmtId="0" fontId="11" fillId="0" borderId="1" xfId="0" applyFont="1" applyBorder="1"/>
    <xf numFmtId="37" fontId="12" fillId="0" borderId="1" xfId="0" applyNumberFormat="1" applyFont="1" applyBorder="1"/>
    <xf numFmtId="37" fontId="10" fillId="0" borderId="0" xfId="0" applyNumberFormat="1" applyFont="1"/>
    <xf numFmtId="37" fontId="11" fillId="0" borderId="0" xfId="0" applyNumberFormat="1" applyFont="1"/>
    <xf numFmtId="0" fontId="10" fillId="0" borderId="2" xfId="0" applyFont="1" applyBorder="1"/>
    <xf numFmtId="37" fontId="10" fillId="0" borderId="2" xfId="0" applyNumberFormat="1" applyFont="1" applyBorder="1"/>
    <xf numFmtId="0" fontId="10" fillId="0" borderId="3" xfId="0" applyFont="1" applyBorder="1"/>
    <xf numFmtId="37" fontId="10" fillId="0" borderId="3" xfId="0" applyNumberFormat="1" applyFont="1" applyBorder="1"/>
    <xf numFmtId="3" fontId="10" fillId="0" borderId="0" xfId="0" applyNumberFormat="1" applyFont="1"/>
    <xf numFmtId="3" fontId="11" fillId="0" borderId="0" xfId="0" applyNumberFormat="1" applyFont="1"/>
    <xf numFmtId="168" fontId="11" fillId="0" borderId="0" xfId="0" applyNumberFormat="1" applyFont="1"/>
    <xf numFmtId="168" fontId="11" fillId="0" borderId="0" xfId="2" applyNumberFormat="1" applyFont="1"/>
    <xf numFmtId="37" fontId="8" fillId="0" borderId="1" xfId="0" applyNumberFormat="1" applyFont="1" applyBorder="1"/>
    <xf numFmtId="37" fontId="11" fillId="0" borderId="1" xfId="0" applyNumberFormat="1" applyFont="1" applyBorder="1"/>
    <xf numFmtId="0" fontId="12" fillId="0" borderId="0" xfId="0" applyFont="1"/>
    <xf numFmtId="165" fontId="12" fillId="0" borderId="0" xfId="0" applyNumberFormat="1" applyFont="1"/>
    <xf numFmtId="164" fontId="12" fillId="0" borderId="0" xfId="0" applyNumberFormat="1" applyFont="1"/>
    <xf numFmtId="164" fontId="12" fillId="0" borderId="1" xfId="0" applyNumberFormat="1" applyFont="1" applyBorder="1"/>
    <xf numFmtId="164" fontId="10" fillId="0" borderId="0" xfId="0" applyNumberFormat="1" applyFont="1"/>
    <xf numFmtId="169" fontId="11" fillId="0" borderId="0" xfId="0" applyNumberFormat="1" applyFont="1"/>
    <xf numFmtId="169" fontId="11" fillId="0" borderId="1" xfId="0" applyNumberFormat="1" applyFont="1" applyBorder="1"/>
    <xf numFmtId="169" fontId="10" fillId="0" borderId="0" xfId="0" applyNumberFormat="1" applyFont="1"/>
    <xf numFmtId="0" fontId="12" fillId="0" borderId="1" xfId="0" applyFont="1" applyBorder="1"/>
    <xf numFmtId="0" fontId="9" fillId="4" borderId="0" xfId="0" applyFont="1" applyFill="1"/>
    <xf numFmtId="0" fontId="6" fillId="4" borderId="0" xfId="0" applyFont="1" applyFill="1"/>
    <xf numFmtId="0" fontId="7" fillId="4" borderId="0" xfId="0" applyFont="1" applyFill="1"/>
    <xf numFmtId="2" fontId="11" fillId="0" borderId="0" xfId="0" applyNumberFormat="1" applyFont="1"/>
    <xf numFmtId="1" fontId="11" fillId="0" borderId="0" xfId="0" applyNumberFormat="1" applyFont="1"/>
    <xf numFmtId="0" fontId="15" fillId="5" borderId="0" xfId="4" applyFont="1" applyFill="1"/>
    <xf numFmtId="0" fontId="15" fillId="0" borderId="0" xfId="4" applyFont="1" applyFill="1" applyBorder="1"/>
    <xf numFmtId="0" fontId="16" fillId="0" borderId="0" xfId="4" applyFont="1" applyFill="1" applyBorder="1" applyProtection="1">
      <protection locked="0"/>
    </xf>
    <xf numFmtId="0" fontId="17" fillId="0" borderId="0" xfId="4" applyFont="1" applyFill="1" applyBorder="1" applyAlignment="1">
      <alignment horizontal="right"/>
    </xf>
    <xf numFmtId="0" fontId="15" fillId="0" borderId="0" xfId="4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18" fillId="0" borderId="4" xfId="3" applyFont="1" applyFill="1" applyBorder="1" applyProtection="1">
      <protection locked="0"/>
    </xf>
    <xf numFmtId="0" fontId="1" fillId="0" borderId="0" xfId="4"/>
    <xf numFmtId="0" fontId="15" fillId="0" borderId="4" xfId="4" applyFont="1" applyFill="1" applyBorder="1"/>
    <xf numFmtId="0" fontId="20" fillId="0" borderId="0" xfId="5" applyFont="1" applyFill="1" applyBorder="1"/>
    <xf numFmtId="0" fontId="21" fillId="2" borderId="0" xfId="4" applyFont="1" applyFill="1" applyBorder="1"/>
    <xf numFmtId="0" fontId="15" fillId="2" borderId="0" xfId="4" applyFont="1" applyFill="1" applyBorder="1"/>
    <xf numFmtId="0" fontId="15" fillId="6" borderId="0" xfId="4" applyFont="1" applyFill="1"/>
    <xf numFmtId="0" fontId="21" fillId="2" borderId="0" xfId="4" applyFont="1" applyFill="1"/>
  </cellXfs>
  <cellStyles count="6">
    <cellStyle name="Comma" xfId="1" builtinId="3"/>
    <cellStyle name="Hyperlink" xfId="3" builtinId="8"/>
    <cellStyle name="Hyperlink 2 2" xfId="5" xr:uid="{9A599AAA-8E55-4164-AF03-8B360E5123CB}"/>
    <cellStyle name="Normal" xfId="0" builtinId="0"/>
    <cellStyle name="Normal 2 2" xfId="4" xr:uid="{51B48939-B088-4ADF-80FD-066AF42217E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E8D01-C478-4422-84A0-E62BD260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C001-6D9E-443E-B2F4-285777E239E5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48" customWidth="1"/>
    <col min="3" max="3" width="33.109375" style="48" customWidth="1"/>
    <col min="4" max="22" width="11" style="48" customWidth="1"/>
    <col min="23" max="25" width="9.109375" style="48"/>
    <col min="26" max="26" width="9.109375" style="48" customWidth="1"/>
    <col min="27" max="16384" width="9.109375" style="48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ht="19.5" customHeight="1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2:15" ht="19.5" customHeight="1" x14ac:dyDescent="0.25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2:15" ht="19.5" customHeight="1" x14ac:dyDescent="0.25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2:15" ht="19.5" customHeight="1" x14ac:dyDescent="0.25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2:15" ht="19.5" customHeight="1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2:15" ht="19.5" customHeight="1" x14ac:dyDescent="0.2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0" spans="2:15" ht="19.5" customHeight="1" x14ac:dyDescent="0.25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9.5" customHeight="1" x14ac:dyDescent="0.25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28.2" x14ac:dyDescent="0.5">
      <c r="B12" s="49"/>
      <c r="C12" s="50" t="s">
        <v>98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1" t="s">
        <v>88</v>
      </c>
      <c r="O12" s="49"/>
    </row>
    <row r="13" spans="2:15" ht="19.5" customHeight="1" x14ac:dyDescent="0.25">
      <c r="B13" s="49"/>
      <c r="C13" s="52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9.5" customHeight="1" x14ac:dyDescent="0.25">
      <c r="B14" s="49"/>
      <c r="C14" s="53" t="s">
        <v>89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9.5" customHeight="1" x14ac:dyDescent="0.3">
      <c r="B15" s="49"/>
      <c r="C15" s="54" t="str">
        <f ca="1">RIGHT(CELL("filename",'Financial Statements'!A1),LEN(CELL("filename",'Financial Statements'!A1))-FIND("]",CELL("filename",'Financial Statements'!A1)))</f>
        <v>Financial Statements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9.5" customHeight="1" x14ac:dyDescent="0.3">
      <c r="B16" s="49"/>
      <c r="C16" s="55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9.5" customHeight="1" x14ac:dyDescent="0.3">
      <c r="B17" s="49"/>
      <c r="C17" s="55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9.5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9.5" customHeight="1" x14ac:dyDescent="0.25">
      <c r="B19" s="49"/>
      <c r="C19" s="49" t="s">
        <v>90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9.5" customHeight="1" x14ac:dyDescent="0.25">
      <c r="B20" s="49"/>
      <c r="C20" s="56" t="s">
        <v>91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49"/>
    </row>
    <row r="21" spans="2:15" ht="19.5" customHeight="1" x14ac:dyDescent="0.25">
      <c r="B21" s="49"/>
      <c r="C21" s="49" t="s">
        <v>92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9.5" customHeight="1" x14ac:dyDescent="0.25">
      <c r="B22" s="49"/>
      <c r="C22" s="57" t="s">
        <v>93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9.5" customHeight="1" x14ac:dyDescent="0.25">
      <c r="B23" s="49"/>
      <c r="C23" s="57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9.5" customHeight="1" x14ac:dyDescent="0.25">
      <c r="B24" s="49"/>
      <c r="C24" s="58" t="s">
        <v>94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49"/>
    </row>
    <row r="25" spans="2:15" ht="19.5" customHeight="1" x14ac:dyDescent="0.25">
      <c r="B25" s="60"/>
      <c r="C25" s="61" t="s">
        <v>95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0"/>
    </row>
    <row r="26" spans="2:15" ht="19.5" customHeight="1" x14ac:dyDescent="0.25">
      <c r="B26" s="60"/>
      <c r="C26" s="61" t="s">
        <v>96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0"/>
    </row>
    <row r="27" spans="2:15" ht="19.5" customHeight="1" x14ac:dyDescent="0.25">
      <c r="B27" s="60"/>
      <c r="C27" s="61" t="s">
        <v>97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0"/>
    </row>
    <row r="28" spans="2:15" ht="19.5" customHeight="1" x14ac:dyDescent="0.25"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0"/>
    </row>
    <row r="29" spans="2:15" ht="19.5" customHeight="1" x14ac:dyDescent="0.25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Financial Statements'!A1" display="'Financial Statements'!A1" xr:uid="{FBB0DC36-F1E5-4842-89ED-49AA3B12E8F2}"/>
    <hyperlink ref="C22" r:id="rId1" xr:uid="{0D685977-605B-4A8D-95F0-BA405B2416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109375" defaultRowHeight="15.6" outlineLevelRow="1" x14ac:dyDescent="0.35"/>
  <cols>
    <col min="1" max="1" width="6.5546875" style="4" customWidth="1"/>
    <col min="2" max="2" width="34.6640625" style="4" customWidth="1"/>
    <col min="3" max="3" width="6.33203125" style="4" customWidth="1"/>
    <col min="4" max="7" width="9.109375" style="4"/>
    <col min="8" max="8" width="11.109375" style="4" customWidth="1"/>
    <col min="9" max="13" width="9.109375" style="4"/>
    <col min="14" max="14" width="20.6640625" style="4" bestFit="1" customWidth="1"/>
    <col min="15" max="17" width="21.88671875" style="4" customWidth="1"/>
    <col min="18" max="16384" width="9.109375" style="4"/>
  </cols>
  <sheetData>
    <row r="1" spans="1:12" ht="17.399999999999999" x14ac:dyDescent="0.4">
      <c r="A1" s="1" t="s">
        <v>0</v>
      </c>
      <c r="B1" s="2"/>
      <c r="C1" s="2"/>
      <c r="D1" s="2"/>
      <c r="E1" s="2"/>
      <c r="F1" s="3"/>
      <c r="G1" s="3"/>
      <c r="H1" s="3"/>
      <c r="I1"/>
      <c r="J1"/>
      <c r="K1"/>
      <c r="L1"/>
    </row>
    <row r="2" spans="1:12" ht="17.399999999999999" x14ac:dyDescent="0.4">
      <c r="A2" s="2"/>
      <c r="B2" s="5" t="s">
        <v>1</v>
      </c>
      <c r="C2" s="5"/>
      <c r="D2" s="6">
        <v>2015</v>
      </c>
      <c r="E2" s="6">
        <v>2016</v>
      </c>
      <c r="F2" s="6">
        <v>2017</v>
      </c>
      <c r="G2" s="7"/>
      <c r="H2" s="7"/>
      <c r="I2"/>
      <c r="J2"/>
      <c r="K2"/>
      <c r="L2"/>
    </row>
    <row r="3" spans="1:12" x14ac:dyDescent="0.35">
      <c r="B3" s="8"/>
      <c r="C3" s="8"/>
      <c r="D3" s="9"/>
      <c r="E3" s="10"/>
      <c r="F3" s="10"/>
      <c r="G3" s="10"/>
      <c r="H3" s="10"/>
      <c r="I3"/>
      <c r="J3"/>
      <c r="K3"/>
      <c r="L3"/>
    </row>
    <row r="4" spans="1:12" x14ac:dyDescent="0.35">
      <c r="A4" s="11"/>
      <c r="B4" s="12" t="s">
        <v>2</v>
      </c>
      <c r="C4" s="12"/>
      <c r="D4" s="12"/>
      <c r="E4" s="12"/>
      <c r="F4" s="12"/>
      <c r="G4" s="11"/>
      <c r="H4" s="11"/>
      <c r="I4"/>
      <c r="J4"/>
      <c r="K4"/>
      <c r="L4"/>
    </row>
    <row r="5" spans="1:12" ht="16.5" hidden="1" customHeight="1" outlineLevel="1" x14ac:dyDescent="0.35">
      <c r="B5" s="13" t="s">
        <v>3</v>
      </c>
      <c r="C5" s="13"/>
      <c r="D5" s="14"/>
      <c r="E5" s="14"/>
      <c r="F5" s="14"/>
      <c r="G5" s="15"/>
      <c r="H5" s="15"/>
      <c r="I5" s="15"/>
      <c r="J5" s="15"/>
      <c r="K5" s="15"/>
      <c r="L5" s="16"/>
    </row>
    <row r="6" spans="1:12" ht="16.5" hidden="1" customHeight="1" outlineLevel="1" x14ac:dyDescent="0.35">
      <c r="B6" s="17" t="s">
        <v>4</v>
      </c>
      <c r="C6" s="17"/>
      <c r="D6" s="18"/>
      <c r="E6" s="18"/>
      <c r="F6" s="18"/>
      <c r="G6" s="18"/>
      <c r="H6" s="18"/>
    </row>
    <row r="7" spans="1:12" ht="16.5" hidden="1" customHeight="1" outlineLevel="1" x14ac:dyDescent="0.35">
      <c r="B7" s="17" t="s">
        <v>5</v>
      </c>
      <c r="C7" s="17"/>
      <c r="D7" s="18"/>
      <c r="E7" s="18"/>
      <c r="F7" s="18"/>
      <c r="G7" s="18"/>
      <c r="H7" s="18"/>
    </row>
    <row r="8" spans="1:12" ht="16.5" hidden="1" customHeight="1" outlineLevel="1" x14ac:dyDescent="0.35">
      <c r="B8" s="18" t="s">
        <v>6</v>
      </c>
      <c r="C8" s="18"/>
      <c r="D8" s="19">
        <v>7438</v>
      </c>
      <c r="E8" s="19">
        <v>15402</v>
      </c>
      <c r="F8" s="19">
        <v>31460</v>
      </c>
      <c r="G8" s="18"/>
      <c r="H8" s="18"/>
    </row>
    <row r="9" spans="1:12" ht="16.5" hidden="1" customHeight="1" outlineLevel="1" x14ac:dyDescent="0.35">
      <c r="B9" s="18" t="s">
        <v>7</v>
      </c>
      <c r="C9" s="18"/>
      <c r="D9" s="19">
        <v>940</v>
      </c>
      <c r="E9" s="19">
        <v>5600</v>
      </c>
      <c r="F9" s="19">
        <v>14790</v>
      </c>
      <c r="G9" s="18"/>
      <c r="H9" s="18"/>
    </row>
    <row r="10" spans="1:12" ht="16.5" hidden="1" customHeight="1" outlineLevel="1" x14ac:dyDescent="0.35">
      <c r="B10" s="20" t="s">
        <v>8</v>
      </c>
      <c r="C10" s="20"/>
      <c r="D10" s="21">
        <v>1300</v>
      </c>
      <c r="E10" s="21">
        <v>1559</v>
      </c>
      <c r="F10" s="21">
        <v>1998</v>
      </c>
      <c r="G10" s="18"/>
      <c r="H10" s="18"/>
    </row>
    <row r="11" spans="1:12" ht="16.5" hidden="1" customHeight="1" outlineLevel="1" x14ac:dyDescent="0.35">
      <c r="B11" s="17" t="s">
        <v>9</v>
      </c>
      <c r="C11" s="17"/>
      <c r="D11" s="22">
        <f>SUM(D8:D10)</f>
        <v>9678</v>
      </c>
      <c r="E11" s="22">
        <f t="shared" ref="E11:F11" si="0">SUM(E8:E10)</f>
        <v>22561</v>
      </c>
      <c r="F11" s="22">
        <f t="shared" si="0"/>
        <v>48248</v>
      </c>
      <c r="G11" s="18"/>
      <c r="H11" s="18"/>
    </row>
    <row r="12" spans="1:12" ht="16.5" hidden="1" customHeight="1" outlineLevel="1" x14ac:dyDescent="0.35">
      <c r="B12" s="18"/>
      <c r="C12" s="18"/>
      <c r="D12" s="23"/>
      <c r="E12" s="23"/>
      <c r="F12" s="23"/>
      <c r="G12" s="18"/>
      <c r="H12" s="18"/>
    </row>
    <row r="13" spans="1:12" ht="16.5" hidden="1" customHeight="1" outlineLevel="1" x14ac:dyDescent="0.35">
      <c r="B13" s="17" t="s">
        <v>10</v>
      </c>
      <c r="C13" s="17"/>
      <c r="D13" s="23"/>
      <c r="E13" s="23"/>
      <c r="F13" s="23"/>
      <c r="G13" s="18"/>
      <c r="H13" s="18"/>
    </row>
    <row r="14" spans="1:12" ht="16.5" hidden="1" customHeight="1" outlineLevel="1" x14ac:dyDescent="0.35">
      <c r="B14" s="18" t="s">
        <v>11</v>
      </c>
      <c r="C14" s="18"/>
      <c r="D14" s="19">
        <v>10500</v>
      </c>
      <c r="E14" s="19">
        <v>9650</v>
      </c>
      <c r="F14" s="19">
        <v>12305</v>
      </c>
      <c r="G14" s="18"/>
      <c r="H14" s="18"/>
    </row>
    <row r="15" spans="1:12" ht="16.5" hidden="1" customHeight="1" outlineLevel="1" x14ac:dyDescent="0.35">
      <c r="B15" s="20" t="s">
        <v>12</v>
      </c>
      <c r="C15" s="20"/>
      <c r="D15" s="21">
        <v>19722</v>
      </c>
      <c r="E15" s="21">
        <v>28993</v>
      </c>
      <c r="F15" s="21">
        <v>27112</v>
      </c>
      <c r="G15" s="18"/>
      <c r="H15" s="18"/>
    </row>
    <row r="16" spans="1:12" ht="16.5" hidden="1" customHeight="1" outlineLevel="1" x14ac:dyDescent="0.35">
      <c r="B16" s="24" t="s">
        <v>13</v>
      </c>
      <c r="C16" s="24"/>
      <c r="D16" s="25">
        <f>SUM(D14:D15)</f>
        <v>30222</v>
      </c>
      <c r="E16" s="25">
        <f t="shared" ref="E16:F16" si="1">SUM(E14:E15)</f>
        <v>38643</v>
      </c>
      <c r="F16" s="25">
        <f t="shared" si="1"/>
        <v>39417</v>
      </c>
      <c r="G16" s="18"/>
      <c r="H16" s="18"/>
    </row>
    <row r="17" spans="2:11" ht="16.5" hidden="1" customHeight="1" outlineLevel="1" thickBot="1" x14ac:dyDescent="0.4">
      <c r="B17" s="26" t="s">
        <v>14</v>
      </c>
      <c r="C17" s="26"/>
      <c r="D17" s="27">
        <f>D11+D16</f>
        <v>39900</v>
      </c>
      <c r="E17" s="27">
        <f t="shared" ref="E17:F17" si="2">E11+E16</f>
        <v>61204</v>
      </c>
      <c r="F17" s="27">
        <f t="shared" si="2"/>
        <v>87665</v>
      </c>
      <c r="G17" s="18"/>
      <c r="H17" s="18"/>
    </row>
    <row r="18" spans="2:11" ht="16.5" hidden="1" customHeight="1" outlineLevel="1" thickTop="1" x14ac:dyDescent="0.35">
      <c r="B18" s="18"/>
      <c r="C18" s="18"/>
      <c r="D18" s="23"/>
      <c r="E18" s="23"/>
      <c r="F18" s="23"/>
      <c r="G18" s="18"/>
      <c r="H18" s="18"/>
      <c r="I18" s="18"/>
      <c r="J18" s="18"/>
      <c r="K18" s="18"/>
    </row>
    <row r="19" spans="2:11" ht="16.5" hidden="1" customHeight="1" outlineLevel="1" x14ac:dyDescent="0.35">
      <c r="B19" s="17" t="s">
        <v>15</v>
      </c>
      <c r="C19" s="17"/>
      <c r="D19" s="23"/>
      <c r="E19" s="23"/>
      <c r="F19" s="23"/>
      <c r="G19" s="18"/>
      <c r="H19" s="18"/>
      <c r="I19" s="18"/>
      <c r="J19" s="18"/>
      <c r="K19" s="18"/>
    </row>
    <row r="20" spans="2:11" ht="16.5" hidden="1" customHeight="1" outlineLevel="1" x14ac:dyDescent="0.35">
      <c r="B20" s="17" t="s">
        <v>16</v>
      </c>
      <c r="C20" s="17"/>
      <c r="D20" s="23"/>
      <c r="E20" s="23"/>
      <c r="F20" s="23"/>
      <c r="G20" s="18"/>
      <c r="H20" s="18"/>
      <c r="I20" s="18"/>
      <c r="J20" s="18"/>
      <c r="K20" s="18"/>
    </row>
    <row r="21" spans="2:11" ht="16.5" hidden="1" customHeight="1" outlineLevel="1" x14ac:dyDescent="0.35">
      <c r="B21" s="18" t="s">
        <v>17</v>
      </c>
      <c r="C21" s="18"/>
      <c r="D21" s="19">
        <v>2205</v>
      </c>
      <c r="E21" s="19">
        <v>4190</v>
      </c>
      <c r="F21" s="19">
        <v>6960</v>
      </c>
      <c r="G21" s="18"/>
      <c r="H21" s="18"/>
      <c r="I21" s="18"/>
      <c r="J21" s="18"/>
      <c r="K21" s="18"/>
    </row>
    <row r="22" spans="2:11" ht="16.5" hidden="1" customHeight="1" outlineLevel="1" x14ac:dyDescent="0.35">
      <c r="B22" s="18" t="s">
        <v>18</v>
      </c>
      <c r="C22" s="18"/>
      <c r="D22" s="19">
        <v>638</v>
      </c>
      <c r="E22" s="19">
        <v>1688</v>
      </c>
      <c r="F22" s="19">
        <v>3883</v>
      </c>
      <c r="G22" s="18"/>
      <c r="H22" s="18"/>
      <c r="I22" s="18"/>
      <c r="J22" s="18"/>
      <c r="K22" s="18"/>
    </row>
    <row r="23" spans="2:11" ht="16.5" hidden="1" customHeight="1" outlineLevel="1" x14ac:dyDescent="0.35">
      <c r="B23" s="20" t="s">
        <v>19</v>
      </c>
      <c r="C23" s="20"/>
      <c r="D23" s="21">
        <v>560</v>
      </c>
      <c r="E23" s="21">
        <v>1070</v>
      </c>
      <c r="F23" s="21">
        <v>3395</v>
      </c>
      <c r="G23" s="18"/>
      <c r="H23" s="18"/>
      <c r="I23"/>
      <c r="J23"/>
      <c r="K23" s="18"/>
    </row>
    <row r="24" spans="2:11" ht="16.5" hidden="1" customHeight="1" outlineLevel="1" x14ac:dyDescent="0.35">
      <c r="B24" s="17" t="s">
        <v>20</v>
      </c>
      <c r="C24" s="17"/>
      <c r="D24" s="22">
        <f>SUM(D21:D23)</f>
        <v>3403</v>
      </c>
      <c r="E24" s="22">
        <f t="shared" ref="E24:F24" si="3">SUM(E21:E23)</f>
        <v>6948</v>
      </c>
      <c r="F24" s="22">
        <f t="shared" si="3"/>
        <v>14238</v>
      </c>
      <c r="G24" s="18"/>
      <c r="H24" s="18"/>
      <c r="I24" s="18"/>
      <c r="J24" s="18"/>
      <c r="K24" s="18"/>
    </row>
    <row r="25" spans="2:11" ht="16.5" hidden="1" customHeight="1" outlineLevel="1" x14ac:dyDescent="0.35">
      <c r="B25" s="20" t="s">
        <v>21</v>
      </c>
      <c r="C25" s="20"/>
      <c r="D25" s="21">
        <v>10256</v>
      </c>
      <c r="E25" s="21">
        <v>22356</v>
      </c>
      <c r="F25" s="21">
        <v>29100</v>
      </c>
      <c r="G25" s="18"/>
      <c r="H25" s="18"/>
      <c r="I25" s="18"/>
      <c r="J25" s="18"/>
      <c r="K25" s="18"/>
    </row>
    <row r="26" spans="2:11" ht="16.5" hidden="1" customHeight="1" outlineLevel="1" x14ac:dyDescent="0.35">
      <c r="B26" s="17" t="s">
        <v>22</v>
      </c>
      <c r="C26" s="17"/>
      <c r="D26" s="22">
        <f>D24+D25</f>
        <v>13659</v>
      </c>
      <c r="E26" s="22">
        <f t="shared" ref="E26:F26" si="4">E24+E25</f>
        <v>29304</v>
      </c>
      <c r="F26" s="22">
        <f t="shared" si="4"/>
        <v>43338</v>
      </c>
      <c r="G26" s="18"/>
      <c r="H26" s="18"/>
      <c r="I26" s="18"/>
      <c r="J26" s="18"/>
      <c r="K26" s="18"/>
    </row>
    <row r="27" spans="2:11" ht="16.5" hidden="1" customHeight="1" outlineLevel="1" x14ac:dyDescent="0.35">
      <c r="B27" s="18"/>
      <c r="C27" s="18"/>
      <c r="D27" s="23"/>
      <c r="E27" s="23"/>
      <c r="F27" s="23"/>
      <c r="G27" s="18"/>
      <c r="H27" s="18"/>
      <c r="I27" s="18"/>
      <c r="J27" s="18"/>
      <c r="K27" s="18"/>
    </row>
    <row r="28" spans="2:11" ht="16.5" hidden="1" customHeight="1" outlineLevel="1" x14ac:dyDescent="0.35">
      <c r="B28" s="17" t="s">
        <v>23</v>
      </c>
      <c r="C28" s="17"/>
      <c r="D28" s="23"/>
      <c r="E28" s="23"/>
      <c r="F28" s="23"/>
      <c r="G28" s="18"/>
      <c r="H28" s="18"/>
      <c r="I28" s="18"/>
      <c r="J28" s="18"/>
      <c r="K28" s="18"/>
    </row>
    <row r="29" spans="2:11" ht="16.5" hidden="1" customHeight="1" outlineLevel="1" x14ac:dyDescent="0.35">
      <c r="B29" s="20" t="s">
        <v>24</v>
      </c>
      <c r="C29" s="20"/>
      <c r="D29" s="21">
        <v>26241</v>
      </c>
      <c r="E29" s="21">
        <v>31900</v>
      </c>
      <c r="F29" s="21">
        <v>44327</v>
      </c>
      <c r="G29" s="18"/>
      <c r="H29" s="18"/>
      <c r="I29" s="18"/>
      <c r="J29" s="18"/>
      <c r="K29" s="18"/>
    </row>
    <row r="30" spans="2:11" ht="16.5" hidden="1" customHeight="1" outlineLevel="1" thickBot="1" x14ac:dyDescent="0.4">
      <c r="B30" s="26" t="s">
        <v>25</v>
      </c>
      <c r="C30" s="26"/>
      <c r="D30" s="27">
        <f>D26+D29</f>
        <v>39900</v>
      </c>
      <c r="E30" s="27">
        <f t="shared" ref="E30:F30" si="5">E26+E29</f>
        <v>61204</v>
      </c>
      <c r="F30" s="27">
        <f t="shared" si="5"/>
        <v>87665</v>
      </c>
      <c r="G30" s="18"/>
      <c r="H30" s="18"/>
      <c r="I30" s="18"/>
      <c r="J30" s="18"/>
      <c r="K30" s="18"/>
    </row>
    <row r="31" spans="2:11" ht="16.5" hidden="1" customHeight="1" outlineLevel="1" thickTop="1" x14ac:dyDescent="0.35">
      <c r="B31" s="17"/>
      <c r="C31" s="17"/>
      <c r="D31" s="22"/>
      <c r="E31" s="22"/>
      <c r="F31" s="22"/>
      <c r="G31" s="18"/>
      <c r="H31" s="18"/>
      <c r="I31" s="18"/>
      <c r="J31" s="18"/>
      <c r="K31" s="18"/>
    </row>
    <row r="32" spans="2:11" collapsed="1" x14ac:dyDescent="0.35">
      <c r="B32" s="17"/>
      <c r="C32" s="17"/>
      <c r="D32" s="28"/>
      <c r="E32" s="28"/>
      <c r="F32" s="28"/>
      <c r="G32" s="18"/>
      <c r="H32" s="18"/>
      <c r="I32" s="18"/>
      <c r="J32" s="18"/>
      <c r="K32" s="18"/>
    </row>
    <row r="33" spans="1:17" x14ac:dyDescent="0.35">
      <c r="A33" s="11"/>
      <c r="B33" s="12" t="s">
        <v>26</v>
      </c>
      <c r="C33" s="12"/>
      <c r="D33" s="12"/>
      <c r="E33" s="12"/>
      <c r="F33" s="12"/>
      <c r="G33" s="11"/>
      <c r="H33" s="11"/>
      <c r="I33" s="18"/>
      <c r="J33" s="18"/>
      <c r="K33" s="18"/>
    </row>
    <row r="34" spans="1:17" ht="16.5" hidden="1" customHeight="1" outlineLevel="1" x14ac:dyDescent="0.35">
      <c r="B34" s="13" t="s">
        <v>3</v>
      </c>
      <c r="C34" s="13"/>
      <c r="D34" s="14"/>
      <c r="E34" s="14"/>
      <c r="F34" s="14"/>
      <c r="G34" s="15"/>
      <c r="H34" s="15"/>
      <c r="I34" s="18"/>
      <c r="J34" s="18"/>
      <c r="K34" s="18"/>
    </row>
    <row r="35" spans="1:17" ht="16.5" hidden="1" customHeight="1" outlineLevel="1" x14ac:dyDescent="0.35">
      <c r="B35" s="18" t="s">
        <v>27</v>
      </c>
      <c r="C35" s="18"/>
      <c r="D35" s="19">
        <v>5600</v>
      </c>
      <c r="E35" s="19">
        <v>18680</v>
      </c>
      <c r="F35" s="19">
        <v>33356</v>
      </c>
      <c r="G35" s="18"/>
      <c r="H35" s="18"/>
      <c r="N35" s="18"/>
      <c r="O35" s="29"/>
      <c r="P35" s="29"/>
      <c r="Q35" s="29"/>
    </row>
    <row r="36" spans="1:17" ht="16.5" hidden="1" customHeight="1" outlineLevel="1" x14ac:dyDescent="0.35">
      <c r="B36" s="20" t="s">
        <v>28</v>
      </c>
      <c r="C36" s="20"/>
      <c r="D36" s="21">
        <v>-2850</v>
      </c>
      <c r="E36" s="21">
        <v>-6775</v>
      </c>
      <c r="F36" s="21">
        <v>-11710</v>
      </c>
      <c r="G36" s="18"/>
      <c r="H36" s="18"/>
      <c r="N36" s="18"/>
      <c r="O36" s="29"/>
      <c r="P36" s="29"/>
      <c r="Q36" s="29"/>
    </row>
    <row r="37" spans="1:17" ht="16.5" hidden="1" customHeight="1" outlineLevel="1" x14ac:dyDescent="0.35">
      <c r="B37" s="17" t="s">
        <v>29</v>
      </c>
      <c r="C37" s="17"/>
      <c r="D37" s="22">
        <f>D35+D36</f>
        <v>2750</v>
      </c>
      <c r="E37" s="22">
        <f t="shared" ref="E37:F37" si="6">E35+E36</f>
        <v>11905</v>
      </c>
      <c r="F37" s="22">
        <f t="shared" si="6"/>
        <v>21646</v>
      </c>
      <c r="G37" s="18"/>
      <c r="H37" s="18"/>
      <c r="N37" s="18"/>
      <c r="O37" s="29"/>
      <c r="P37" s="29"/>
      <c r="Q37" s="29"/>
    </row>
    <row r="38" spans="1:17" ht="16.5" hidden="1" customHeight="1" outlineLevel="1" x14ac:dyDescent="0.35">
      <c r="B38" s="18" t="s">
        <v>30</v>
      </c>
      <c r="C38" s="18"/>
      <c r="D38" s="30">
        <f>D37/D35</f>
        <v>0.49107142857142855</v>
      </c>
      <c r="E38" s="30">
        <f t="shared" ref="E38:F38" si="7">E37/E35</f>
        <v>0.63731263383297643</v>
      </c>
      <c r="F38" s="30">
        <f t="shared" si="7"/>
        <v>0.64893872166926492</v>
      </c>
      <c r="G38" s="18"/>
      <c r="H38" s="18"/>
      <c r="I38" s="18"/>
      <c r="J38" s="18"/>
      <c r="K38" s="18"/>
      <c r="N38" s="18"/>
      <c r="O38" s="18"/>
      <c r="P38" s="18"/>
      <c r="Q38" s="18"/>
    </row>
    <row r="39" spans="1:17" ht="16.5" hidden="1" customHeight="1" outlineLevel="1" x14ac:dyDescent="0.35">
      <c r="B39" s="18"/>
      <c r="C39" s="18"/>
      <c r="D39" s="18"/>
      <c r="E39" s="18"/>
      <c r="F39" s="18"/>
      <c r="G39" s="18"/>
      <c r="H39" s="18"/>
      <c r="I39" s="18"/>
      <c r="J39" s="18"/>
      <c r="K39" s="18"/>
      <c r="N39" s="18"/>
      <c r="O39" s="18"/>
      <c r="P39" s="18"/>
      <c r="Q39" s="18"/>
    </row>
    <row r="40" spans="1:17" ht="16.5" hidden="1" customHeight="1" outlineLevel="1" x14ac:dyDescent="0.35">
      <c r="B40" s="18" t="s">
        <v>31</v>
      </c>
      <c r="C40" s="18"/>
      <c r="D40" s="19">
        <v>-1067</v>
      </c>
      <c r="E40" s="19">
        <v>-2425</v>
      </c>
      <c r="F40" s="19">
        <v>-3060</v>
      </c>
      <c r="G40" s="18"/>
      <c r="H40" s="18"/>
    </row>
    <row r="41" spans="1:17" ht="16.5" hidden="1" customHeight="1" outlineLevel="1" x14ac:dyDescent="0.35">
      <c r="B41" s="18" t="s">
        <v>32</v>
      </c>
      <c r="C41" s="18"/>
      <c r="D41" s="19">
        <v>0</v>
      </c>
      <c r="E41" s="19">
        <v>-369</v>
      </c>
      <c r="F41" s="19">
        <v>-408</v>
      </c>
      <c r="G41" s="18"/>
      <c r="H41" s="18"/>
    </row>
    <row r="42" spans="1:17" ht="16.5" hidden="1" customHeight="1" outlineLevel="1" x14ac:dyDescent="0.35">
      <c r="B42" s="20" t="s">
        <v>33</v>
      </c>
      <c r="C42" s="20"/>
      <c r="D42" s="21">
        <v>-1050</v>
      </c>
      <c r="E42" s="21">
        <v>-1050</v>
      </c>
      <c r="F42" s="21">
        <v>-1903</v>
      </c>
      <c r="G42" s="18"/>
      <c r="H42" s="18"/>
    </row>
    <row r="43" spans="1:17" ht="16.5" hidden="1" customHeight="1" outlineLevel="1" x14ac:dyDescent="0.35">
      <c r="B43" s="17" t="s">
        <v>34</v>
      </c>
      <c r="C43" s="17"/>
      <c r="D43" s="22">
        <f>D37+D40+D41+D42</f>
        <v>633</v>
      </c>
      <c r="E43" s="22">
        <f t="shared" ref="E43:F43" si="8">E37+E40+E41+E42</f>
        <v>8061</v>
      </c>
      <c r="F43" s="22">
        <f t="shared" si="8"/>
        <v>16275</v>
      </c>
      <c r="G43" s="18"/>
      <c r="H43" s="18"/>
    </row>
    <row r="44" spans="1:17" ht="16.5" hidden="1" customHeight="1" outlineLevel="1" x14ac:dyDescent="0.35">
      <c r="B44" s="18" t="s">
        <v>35</v>
      </c>
      <c r="C44" s="18"/>
      <c r="D44" s="30">
        <f>D43/D35</f>
        <v>0.11303571428571428</v>
      </c>
      <c r="E44" s="30">
        <f t="shared" ref="E44:F44" si="9">E43/E35</f>
        <v>0.43153104925053531</v>
      </c>
      <c r="F44" s="30">
        <f t="shared" si="9"/>
        <v>0.48791821561338289</v>
      </c>
      <c r="G44" s="18"/>
      <c r="H44" s="18"/>
    </row>
    <row r="45" spans="1:17" ht="16.5" hidden="1" customHeight="1" outlineLevel="1" x14ac:dyDescent="0.35">
      <c r="B45" s="18"/>
      <c r="C45" s="18"/>
      <c r="D45" s="18"/>
      <c r="E45" s="18"/>
      <c r="F45" s="18"/>
      <c r="G45" s="18"/>
      <c r="H45" s="18"/>
    </row>
    <row r="46" spans="1:17" ht="16.5" hidden="1" customHeight="1" outlineLevel="1" x14ac:dyDescent="0.35">
      <c r="B46" s="20" t="s">
        <v>36</v>
      </c>
      <c r="C46" s="20"/>
      <c r="D46" s="21">
        <v>-896</v>
      </c>
      <c r="E46" s="21">
        <v>-1098</v>
      </c>
      <c r="F46" s="21">
        <v>-1655</v>
      </c>
      <c r="G46" s="31"/>
      <c r="H46" s="31"/>
      <c r="I46" s="31"/>
    </row>
    <row r="47" spans="1:17" ht="16.5" hidden="1" customHeight="1" outlineLevel="1" x14ac:dyDescent="0.35">
      <c r="B47" s="17" t="s">
        <v>37</v>
      </c>
      <c r="C47" s="17"/>
      <c r="D47" s="22">
        <f>D43+D46</f>
        <v>-263</v>
      </c>
      <c r="E47" s="22">
        <f t="shared" ref="E47:F47" si="10">E43+E46</f>
        <v>6963</v>
      </c>
      <c r="F47" s="22">
        <f t="shared" si="10"/>
        <v>14620</v>
      </c>
    </row>
    <row r="48" spans="1:17" ht="16.5" hidden="1" customHeight="1" outlineLevel="1" x14ac:dyDescent="0.35">
      <c r="B48" s="18"/>
      <c r="C48" s="18"/>
      <c r="D48" s="23"/>
      <c r="E48" s="23"/>
      <c r="F48" s="23"/>
    </row>
    <row r="49" spans="1:11" ht="16.5" hidden="1" customHeight="1" outlineLevel="1" x14ac:dyDescent="0.35">
      <c r="B49" s="20" t="s">
        <v>38</v>
      </c>
      <c r="C49" s="20"/>
      <c r="D49" s="21">
        <v>0</v>
      </c>
      <c r="E49" s="32">
        <f>-E47*0.15</f>
        <v>-1044.45</v>
      </c>
      <c r="F49" s="32">
        <f>-F47*0.15</f>
        <v>-2193</v>
      </c>
    </row>
    <row r="50" spans="1:11" ht="16.5" hidden="1" customHeight="1" outlineLevel="1" thickBot="1" x14ac:dyDescent="0.4">
      <c r="B50" s="26" t="s">
        <v>39</v>
      </c>
      <c r="C50" s="26"/>
      <c r="D50" s="27">
        <f>D47+D49</f>
        <v>-263</v>
      </c>
      <c r="E50" s="27">
        <f t="shared" ref="E50:F50" si="11">E47+E49</f>
        <v>5918.55</v>
      </c>
      <c r="F50" s="27">
        <f t="shared" si="11"/>
        <v>12427</v>
      </c>
    </row>
    <row r="51" spans="1:11" ht="16.5" hidden="1" customHeight="1" outlineLevel="1" thickTop="1" x14ac:dyDescent="0.35"/>
    <row r="52" spans="1:11" collapsed="1" x14ac:dyDescent="0.35">
      <c r="B52" s="18"/>
      <c r="C52" s="18"/>
      <c r="D52" s="18"/>
      <c r="E52" s="18"/>
      <c r="F52" s="18"/>
    </row>
    <row r="53" spans="1:11" x14ac:dyDescent="0.35">
      <c r="A53" s="11"/>
      <c r="B53" s="12" t="s">
        <v>40</v>
      </c>
      <c r="C53" s="12"/>
      <c r="D53" s="12"/>
      <c r="E53" s="12"/>
      <c r="F53" s="12"/>
      <c r="G53" s="11"/>
      <c r="H53" s="11"/>
    </row>
    <row r="54" spans="1:11" ht="16.5" hidden="1" customHeight="1" outlineLevel="1" x14ac:dyDescent="0.35">
      <c r="B54" s="13" t="s">
        <v>3</v>
      </c>
      <c r="C54" s="13"/>
      <c r="D54" s="18"/>
      <c r="E54" s="18"/>
      <c r="F54" s="18"/>
    </row>
    <row r="55" spans="1:11" ht="16.5" hidden="1" customHeight="1" outlineLevel="1" x14ac:dyDescent="0.35">
      <c r="B55" s="17" t="s">
        <v>41</v>
      </c>
      <c r="C55" s="17"/>
      <c r="D55" s="18"/>
      <c r="E55" s="18"/>
      <c r="F55" s="18"/>
    </row>
    <row r="56" spans="1:11" ht="16.5" hidden="1" customHeight="1" outlineLevel="1" x14ac:dyDescent="0.35">
      <c r="B56" s="18" t="s">
        <v>42</v>
      </c>
      <c r="C56" s="18"/>
      <c r="D56" s="23">
        <f>D50</f>
        <v>-263</v>
      </c>
      <c r="E56" s="23">
        <f t="shared" ref="E56:F56" si="12">E50</f>
        <v>5918.55</v>
      </c>
      <c r="F56" s="23">
        <f t="shared" si="12"/>
        <v>12427</v>
      </c>
    </row>
    <row r="57" spans="1:11" ht="16.5" hidden="1" customHeight="1" outlineLevel="1" x14ac:dyDescent="0.35">
      <c r="B57" s="18" t="s">
        <v>43</v>
      </c>
      <c r="C57" s="18"/>
      <c r="D57" s="23">
        <f>-D42</f>
        <v>1050</v>
      </c>
      <c r="E57" s="23">
        <f t="shared" ref="E57:F57" si="13">-E42</f>
        <v>1050</v>
      </c>
      <c r="F57" s="23">
        <f t="shared" si="13"/>
        <v>1903</v>
      </c>
    </row>
    <row r="58" spans="1:11" ht="16.5" hidden="1" customHeight="1" outlineLevel="1" x14ac:dyDescent="0.35">
      <c r="B58" s="20" t="s">
        <v>44</v>
      </c>
      <c r="C58" s="20"/>
      <c r="D58" s="33">
        <f>(D9+D10-D21-D22-D23)-(C9+C10-C21-C22-C23)</f>
        <v>-1163</v>
      </c>
      <c r="E58" s="33">
        <f>(E9+E10-E21-E22-E23)-(D9+D10-D21-D22-D23)</f>
        <v>1374</v>
      </c>
      <c r="F58" s="33">
        <f>(F9+F10-F21-F22-F23)-(E9+E10-E21-E22-E23)</f>
        <v>2339</v>
      </c>
      <c r="K58" s="18"/>
    </row>
    <row r="59" spans="1:11" ht="16.5" hidden="1" customHeight="1" outlineLevel="1" x14ac:dyDescent="0.35">
      <c r="B59" s="17" t="s">
        <v>45</v>
      </c>
      <c r="C59" s="17"/>
      <c r="D59" s="22">
        <f>D56+D57-D58</f>
        <v>1950</v>
      </c>
      <c r="E59" s="22">
        <f t="shared" ref="E59:F59" si="14">E56+E57-E58</f>
        <v>5594.55</v>
      </c>
      <c r="F59" s="22">
        <f t="shared" si="14"/>
        <v>11991</v>
      </c>
      <c r="G59" s="18"/>
      <c r="H59" s="18"/>
      <c r="I59" s="18"/>
      <c r="J59" s="18"/>
      <c r="K59" s="18"/>
    </row>
    <row r="60" spans="1:11" ht="16.5" hidden="1" customHeight="1" outlineLevel="1" x14ac:dyDescent="0.35">
      <c r="B60" s="18"/>
      <c r="C60" s="18"/>
      <c r="D60" s="23"/>
      <c r="E60" s="23"/>
      <c r="F60" s="23"/>
      <c r="G60" s="18"/>
      <c r="H60" s="18"/>
      <c r="I60" s="18"/>
      <c r="J60" s="18"/>
      <c r="K60" s="18"/>
    </row>
    <row r="61" spans="1:11" ht="16.5" hidden="1" customHeight="1" outlineLevel="1" x14ac:dyDescent="0.35">
      <c r="B61" s="17" t="s">
        <v>46</v>
      </c>
      <c r="C61" s="17"/>
      <c r="D61" s="23"/>
      <c r="E61" s="23"/>
      <c r="F61" s="23"/>
      <c r="G61" s="18"/>
      <c r="H61" s="18"/>
      <c r="I61" s="18"/>
      <c r="J61" s="18"/>
      <c r="K61" s="18"/>
    </row>
    <row r="62" spans="1:11" ht="16.5" hidden="1" customHeight="1" outlineLevel="1" x14ac:dyDescent="0.35">
      <c r="B62" s="20" t="s">
        <v>47</v>
      </c>
      <c r="C62" s="20"/>
      <c r="D62" s="21">
        <v>-31012</v>
      </c>
      <c r="E62" s="21">
        <v>-353</v>
      </c>
      <c r="F62" s="21">
        <v>-2855</v>
      </c>
      <c r="G62" s="18"/>
      <c r="H62" s="18"/>
      <c r="I62" s="18"/>
      <c r="J62" s="18"/>
      <c r="K62" s="18"/>
    </row>
    <row r="63" spans="1:11" ht="16.5" hidden="1" customHeight="1" outlineLevel="1" x14ac:dyDescent="0.35">
      <c r="B63" s="17" t="s">
        <v>48</v>
      </c>
      <c r="C63" s="17"/>
      <c r="D63" s="22">
        <f>SUM(D62)</f>
        <v>-31012</v>
      </c>
      <c r="E63" s="22">
        <f t="shared" ref="E63:F63" si="15">SUM(E62)</f>
        <v>-353</v>
      </c>
      <c r="F63" s="22">
        <f t="shared" si="15"/>
        <v>-2855</v>
      </c>
      <c r="G63" s="18"/>
      <c r="H63" s="18"/>
      <c r="I63" s="18"/>
      <c r="J63" s="18"/>
      <c r="K63" s="18"/>
    </row>
    <row r="64" spans="1:11" ht="16.5" hidden="1" customHeight="1" outlineLevel="1" x14ac:dyDescent="0.35">
      <c r="B64" s="18"/>
      <c r="C64" s="18"/>
      <c r="D64" s="23"/>
      <c r="E64" s="23"/>
      <c r="F64" s="23"/>
      <c r="G64" s="18"/>
      <c r="H64" s="18"/>
      <c r="I64" s="18"/>
      <c r="J64" s="18"/>
      <c r="K64" s="18"/>
    </row>
    <row r="65" spans="1:11" ht="16.5" hidden="1" customHeight="1" outlineLevel="1" x14ac:dyDescent="0.35">
      <c r="B65" s="17" t="s">
        <v>49</v>
      </c>
      <c r="C65" s="17"/>
      <c r="D65" s="23"/>
      <c r="E65" s="23"/>
      <c r="F65" s="23"/>
      <c r="G65" s="18"/>
      <c r="H65" s="18"/>
      <c r="I65" s="18"/>
      <c r="J65" s="23"/>
      <c r="K65" s="18"/>
    </row>
    <row r="66" spans="1:11" ht="16.5" hidden="1" customHeight="1" outlineLevel="1" x14ac:dyDescent="0.35">
      <c r="B66" s="18" t="s">
        <v>50</v>
      </c>
      <c r="C66" s="18"/>
      <c r="D66" s="23">
        <f>D29</f>
        <v>26241</v>
      </c>
      <c r="E66" s="23">
        <f>E29-D29</f>
        <v>5659</v>
      </c>
      <c r="F66" s="23">
        <f>F29-E29</f>
        <v>12427</v>
      </c>
      <c r="G66" s="18"/>
      <c r="H66" s="18"/>
      <c r="I66" s="18"/>
      <c r="J66" s="23"/>
      <c r="K66" s="18"/>
    </row>
    <row r="67" spans="1:11" ht="16.5" hidden="1" customHeight="1" outlineLevel="1" x14ac:dyDescent="0.35">
      <c r="B67" s="20" t="s">
        <v>51</v>
      </c>
      <c r="C67" s="20"/>
      <c r="D67" s="21">
        <v>10259</v>
      </c>
      <c r="E67" s="21">
        <v>-2937</v>
      </c>
      <c r="F67" s="21">
        <v>-5505</v>
      </c>
      <c r="G67" s="18"/>
      <c r="H67" s="18"/>
      <c r="I67" s="18"/>
      <c r="J67" s="18"/>
      <c r="K67" s="18"/>
    </row>
    <row r="68" spans="1:11" ht="16.5" hidden="1" customHeight="1" outlineLevel="1" x14ac:dyDescent="0.35">
      <c r="B68" s="17" t="s">
        <v>52</v>
      </c>
      <c r="C68" s="17"/>
      <c r="D68" s="22">
        <f>SUM(D66:D67)</f>
        <v>36500</v>
      </c>
      <c r="E68" s="22">
        <f t="shared" ref="E68:F68" si="16">SUM(E66:E67)</f>
        <v>2722</v>
      </c>
      <c r="F68" s="22">
        <f t="shared" si="16"/>
        <v>6922</v>
      </c>
      <c r="G68" s="18"/>
      <c r="H68" s="18"/>
      <c r="I68" s="18"/>
      <c r="J68" s="18"/>
      <c r="K68" s="18"/>
    </row>
    <row r="69" spans="1:11" ht="16.5" hidden="1" customHeight="1" outlineLevel="1" x14ac:dyDescent="0.35">
      <c r="B69" s="18"/>
      <c r="C69" s="18"/>
      <c r="D69" s="23"/>
      <c r="E69" s="23"/>
      <c r="F69" s="23"/>
      <c r="G69" s="18"/>
      <c r="H69" s="18"/>
      <c r="I69" s="18"/>
      <c r="J69" s="18"/>
      <c r="K69" s="18"/>
    </row>
    <row r="70" spans="1:11" ht="16.5" hidden="1" customHeight="1" outlineLevel="1" x14ac:dyDescent="0.35">
      <c r="B70" s="18" t="s">
        <v>53</v>
      </c>
      <c r="C70" s="18"/>
      <c r="D70" s="23">
        <f>D59+D63+D68</f>
        <v>7438</v>
      </c>
      <c r="E70" s="23">
        <f t="shared" ref="E70:F70" si="17">E59+E63+E68</f>
        <v>7963.55</v>
      </c>
      <c r="F70" s="23">
        <f t="shared" si="17"/>
        <v>16058</v>
      </c>
      <c r="G70" s="18"/>
      <c r="H70" s="18"/>
      <c r="I70" s="18"/>
      <c r="J70" s="18"/>
      <c r="K70" s="18"/>
    </row>
    <row r="71" spans="1:11" ht="16.5" hidden="1" customHeight="1" outlineLevel="1" x14ac:dyDescent="0.35">
      <c r="B71" s="20" t="s">
        <v>54</v>
      </c>
      <c r="C71" s="20"/>
      <c r="D71" s="21">
        <v>0</v>
      </c>
      <c r="E71" s="32">
        <f>D72</f>
        <v>7438</v>
      </c>
      <c r="F71" s="32">
        <f>E72</f>
        <v>15401.55</v>
      </c>
      <c r="G71" s="18"/>
      <c r="H71" s="18"/>
      <c r="I71" s="18"/>
      <c r="J71" s="18"/>
      <c r="K71" s="18"/>
    </row>
    <row r="72" spans="1:11" ht="16.5" hidden="1" customHeight="1" outlineLevel="1" x14ac:dyDescent="0.35">
      <c r="B72" s="17" t="s">
        <v>55</v>
      </c>
      <c r="C72" s="17"/>
      <c r="D72" s="22">
        <f>SUM(D70:D71)</f>
        <v>7438</v>
      </c>
      <c r="E72" s="22">
        <f t="shared" ref="E72:F72" si="18">SUM(E70:E71)</f>
        <v>15401.55</v>
      </c>
      <c r="F72" s="22">
        <f t="shared" si="18"/>
        <v>31459.55</v>
      </c>
      <c r="G72" s="18"/>
      <c r="H72" s="18"/>
      <c r="I72" s="18"/>
      <c r="J72" s="18"/>
      <c r="K72" s="18"/>
    </row>
    <row r="73" spans="1:11" ht="16.5" hidden="1" customHeight="1" outlineLevel="1" x14ac:dyDescent="0.35">
      <c r="B73" s="18"/>
      <c r="C73" s="18"/>
      <c r="D73" s="18"/>
      <c r="E73" s="18"/>
      <c r="F73" s="18"/>
      <c r="G73" s="18"/>
      <c r="H73" s="18"/>
    </row>
    <row r="74" spans="1:11" collapsed="1" x14ac:dyDescent="0.35">
      <c r="B74" s="18"/>
      <c r="C74" s="18"/>
      <c r="D74" s="18"/>
      <c r="E74" s="18"/>
      <c r="F74" s="18"/>
      <c r="G74" s="18"/>
      <c r="H74" s="18"/>
    </row>
    <row r="75" spans="1:11" x14ac:dyDescent="0.35">
      <c r="A75" s="11"/>
      <c r="B75" s="12" t="s">
        <v>56</v>
      </c>
      <c r="C75" s="12"/>
      <c r="D75" s="12"/>
      <c r="E75" s="12"/>
      <c r="F75" s="12"/>
      <c r="G75" s="11"/>
      <c r="H75" s="11"/>
    </row>
    <row r="76" spans="1:11" ht="16.5" hidden="1" customHeight="1" outlineLevel="1" x14ac:dyDescent="0.35">
      <c r="B76" s="18" t="s">
        <v>57</v>
      </c>
      <c r="C76" s="18"/>
      <c r="D76" s="18"/>
      <c r="E76" s="18"/>
      <c r="F76" s="18"/>
      <c r="G76" s="18"/>
      <c r="H76" s="18"/>
    </row>
    <row r="77" spans="1:11" ht="16.5" hidden="1" customHeight="1" outlineLevel="1" x14ac:dyDescent="0.35">
      <c r="B77" s="18" t="s">
        <v>58</v>
      </c>
      <c r="C77" s="18"/>
      <c r="D77" s="34">
        <v>102</v>
      </c>
      <c r="E77" s="34">
        <v>460</v>
      </c>
      <c r="F77" s="34">
        <v>782</v>
      </c>
      <c r="G77" s="18"/>
      <c r="H77" s="18"/>
    </row>
    <row r="78" spans="1:11" ht="16.5" hidden="1" customHeight="1" outlineLevel="1" x14ac:dyDescent="0.35">
      <c r="B78" s="18" t="s">
        <v>59</v>
      </c>
      <c r="C78" s="18"/>
      <c r="D78" s="35">
        <v>38.6</v>
      </c>
      <c r="E78" s="35">
        <v>40.6</v>
      </c>
      <c r="F78" s="35">
        <v>42.7</v>
      </c>
      <c r="G78" s="18"/>
      <c r="H78" s="18"/>
    </row>
    <row r="79" spans="1:11" ht="16.5" hidden="1" customHeight="1" outlineLevel="1" x14ac:dyDescent="0.35">
      <c r="B79" s="18"/>
      <c r="C79" s="18"/>
      <c r="D79" s="18"/>
      <c r="E79" s="18"/>
      <c r="F79" s="18"/>
      <c r="G79" s="18"/>
      <c r="H79" s="18"/>
    </row>
    <row r="80" spans="1:11" ht="16.5" hidden="1" customHeight="1" outlineLevel="1" x14ac:dyDescent="0.35">
      <c r="B80" s="18" t="s">
        <v>60</v>
      </c>
      <c r="C80" s="18"/>
      <c r="D80" s="36">
        <v>890</v>
      </c>
      <c r="E80" s="36">
        <v>1959</v>
      </c>
      <c r="F80" s="36">
        <v>3206</v>
      </c>
      <c r="G80" s="18"/>
      <c r="H80" s="18"/>
    </row>
    <row r="81" spans="1:11" ht="16.5" hidden="1" customHeight="1" outlineLevel="1" x14ac:dyDescent="0.35">
      <c r="B81" s="18" t="s">
        <v>61</v>
      </c>
      <c r="C81" s="18"/>
      <c r="D81" s="36">
        <v>1670</v>
      </c>
      <c r="E81" s="36">
        <v>4040</v>
      </c>
      <c r="F81" s="36">
        <v>6538</v>
      </c>
      <c r="G81" s="18"/>
      <c r="H81" s="18"/>
    </row>
    <row r="82" spans="1:11" ht="16.5" hidden="1" customHeight="1" outlineLevel="1" x14ac:dyDescent="0.35">
      <c r="B82" s="20" t="s">
        <v>62</v>
      </c>
      <c r="C82" s="20"/>
      <c r="D82" s="37">
        <v>290</v>
      </c>
      <c r="E82" s="37">
        <v>776</v>
      </c>
      <c r="F82" s="37">
        <v>1966</v>
      </c>
      <c r="G82" s="18"/>
      <c r="H82" s="18"/>
    </row>
    <row r="83" spans="1:11" ht="16.5" hidden="1" customHeight="1" outlineLevel="1" x14ac:dyDescent="0.35">
      <c r="B83" s="17" t="s">
        <v>63</v>
      </c>
      <c r="C83" s="17"/>
      <c r="D83" s="38">
        <f>SUM(D80:D82)</f>
        <v>2850</v>
      </c>
      <c r="E83" s="38">
        <f t="shared" ref="E83:F83" si="19">SUM(E80:E82)</f>
        <v>6775</v>
      </c>
      <c r="F83" s="38">
        <f t="shared" si="19"/>
        <v>11710</v>
      </c>
      <c r="G83" s="18"/>
      <c r="H83" s="18"/>
    </row>
    <row r="84" spans="1:11" ht="16.5" hidden="1" customHeight="1" outlineLevel="1" x14ac:dyDescent="0.35">
      <c r="B84" s="18" t="s">
        <v>64</v>
      </c>
      <c r="C84" s="18"/>
      <c r="D84" s="39">
        <f>D80/D$77</f>
        <v>8.7254901960784306</v>
      </c>
      <c r="E84" s="39">
        <f t="shared" ref="E84:F84" si="20">E80/E$77</f>
        <v>4.2586956521739134</v>
      </c>
      <c r="F84" s="39">
        <f t="shared" si="20"/>
        <v>4.0997442455242963</v>
      </c>
      <c r="G84" s="18"/>
      <c r="H84" s="18"/>
    </row>
    <row r="85" spans="1:11" ht="16.5" hidden="1" customHeight="1" outlineLevel="1" x14ac:dyDescent="0.35">
      <c r="B85" s="18" t="s">
        <v>65</v>
      </c>
      <c r="C85" s="18"/>
      <c r="D85" s="39">
        <f t="shared" ref="D85:F87" si="21">D81/D$77</f>
        <v>16.372549019607842</v>
      </c>
      <c r="E85" s="39">
        <f t="shared" si="21"/>
        <v>8.7826086956521738</v>
      </c>
      <c r="F85" s="39">
        <f t="shared" si="21"/>
        <v>8.3606138107416879</v>
      </c>
      <c r="G85" s="18"/>
      <c r="H85" s="18"/>
      <c r="I85" s="18"/>
      <c r="J85" s="18"/>
      <c r="K85" s="18"/>
    </row>
    <row r="86" spans="1:11" ht="16.5" hidden="1" customHeight="1" outlineLevel="1" x14ac:dyDescent="0.35">
      <c r="B86" s="20" t="s">
        <v>66</v>
      </c>
      <c r="C86" s="20"/>
      <c r="D86" s="40">
        <f t="shared" si="21"/>
        <v>2.8431372549019609</v>
      </c>
      <c r="E86" s="40">
        <f t="shared" si="21"/>
        <v>1.6869565217391305</v>
      </c>
      <c r="F86" s="40">
        <f t="shared" si="21"/>
        <v>2.5140664961636827</v>
      </c>
      <c r="G86" s="18"/>
      <c r="H86" s="18"/>
      <c r="I86" s="18"/>
      <c r="J86" s="18"/>
      <c r="K86" s="18"/>
    </row>
    <row r="87" spans="1:11" ht="16.5" hidden="1" customHeight="1" outlineLevel="1" x14ac:dyDescent="0.35">
      <c r="B87" s="17" t="s">
        <v>67</v>
      </c>
      <c r="C87" s="17"/>
      <c r="D87" s="41">
        <f t="shared" si="21"/>
        <v>27.941176470588236</v>
      </c>
      <c r="E87" s="41">
        <f t="shared" si="21"/>
        <v>14.728260869565217</v>
      </c>
      <c r="F87" s="41">
        <f t="shared" si="21"/>
        <v>14.974424552429667</v>
      </c>
      <c r="G87" s="18"/>
      <c r="H87" s="18"/>
      <c r="I87" s="18"/>
      <c r="J87" s="18"/>
      <c r="K87" s="18"/>
    </row>
    <row r="88" spans="1:11" ht="16.5" hidden="1" customHeight="1" outlineLevel="1" x14ac:dyDescent="0.35"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16.5" hidden="1" customHeight="1" outlineLevel="1" x14ac:dyDescent="0.35">
      <c r="B89" s="18" t="s">
        <v>68</v>
      </c>
      <c r="C89" s="18"/>
      <c r="D89" s="36">
        <v>400</v>
      </c>
      <c r="E89" s="36">
        <v>400</v>
      </c>
      <c r="F89" s="36">
        <v>460</v>
      </c>
      <c r="G89" s="18"/>
      <c r="H89" s="18"/>
      <c r="I89" s="18"/>
      <c r="J89" s="18"/>
      <c r="K89" s="18"/>
    </row>
    <row r="90" spans="1:11" ht="16.5" hidden="1" customHeight="1" outlineLevel="1" x14ac:dyDescent="0.35">
      <c r="B90" s="18" t="s">
        <v>69</v>
      </c>
      <c r="C90" s="18"/>
      <c r="D90" s="36">
        <v>667</v>
      </c>
      <c r="E90" s="36">
        <v>2025</v>
      </c>
      <c r="F90" s="36">
        <v>2600</v>
      </c>
      <c r="G90" s="18"/>
      <c r="H90" s="18"/>
      <c r="I90" s="18"/>
      <c r="J90" s="18"/>
      <c r="K90" s="18"/>
    </row>
    <row r="91" spans="1:11" ht="16.5" hidden="1" customHeight="1" outlineLevel="1" x14ac:dyDescent="0.35">
      <c r="B91" s="20" t="s">
        <v>32</v>
      </c>
      <c r="C91" s="20"/>
      <c r="D91" s="42">
        <v>0</v>
      </c>
      <c r="E91" s="37">
        <v>369</v>
      </c>
      <c r="F91" s="37">
        <v>408</v>
      </c>
      <c r="G91" s="18"/>
      <c r="H91" s="18"/>
      <c r="I91" s="18"/>
      <c r="J91" s="18"/>
      <c r="K91" s="18"/>
    </row>
    <row r="92" spans="1:11" ht="16.5" hidden="1" customHeight="1" outlineLevel="1" x14ac:dyDescent="0.35">
      <c r="B92" s="17" t="s">
        <v>70</v>
      </c>
      <c r="C92" s="17"/>
      <c r="D92" s="38">
        <f>SUM(D89:D91)</f>
        <v>1067</v>
      </c>
      <c r="E92" s="38">
        <f t="shared" ref="E92:F92" si="22">SUM(E89:E91)</f>
        <v>2794</v>
      </c>
      <c r="F92" s="38">
        <f t="shared" si="22"/>
        <v>3468</v>
      </c>
      <c r="G92" s="18"/>
      <c r="H92" s="18"/>
      <c r="I92" s="18"/>
      <c r="J92" s="18"/>
      <c r="K92" s="18"/>
    </row>
    <row r="93" spans="1:11" ht="16.5" hidden="1" customHeight="1" outlineLevel="1" x14ac:dyDescent="0.35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collapsed="1" x14ac:dyDescent="0.35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x14ac:dyDescent="0.35">
      <c r="A95" s="11"/>
      <c r="B95" s="12" t="s">
        <v>71</v>
      </c>
      <c r="C95" s="12"/>
      <c r="D95" s="12"/>
      <c r="E95" s="12"/>
      <c r="F95" s="12"/>
      <c r="G95" s="11"/>
      <c r="H95" s="11"/>
      <c r="I95" s="18"/>
      <c r="J95" s="18"/>
      <c r="K95" s="18"/>
    </row>
    <row r="96" spans="1:11" ht="16.5" hidden="1" customHeight="1" outlineLevel="1" x14ac:dyDescent="0.35">
      <c r="A96" s="15"/>
      <c r="B96" s="14"/>
      <c r="C96" s="14"/>
      <c r="D96" s="14"/>
      <c r="E96" s="14"/>
      <c r="F96" s="14"/>
      <c r="G96" s="15"/>
      <c r="H96" s="18"/>
      <c r="I96" s="18"/>
      <c r="J96" s="18"/>
      <c r="K96" s="18"/>
    </row>
    <row r="97" spans="1:11" ht="16.5" hidden="1" customHeight="1" outlineLevel="1" x14ac:dyDescent="0.35">
      <c r="A97" s="43"/>
      <c r="B97" s="44" t="s">
        <v>72</v>
      </c>
      <c r="C97" s="44"/>
      <c r="D97" s="45"/>
      <c r="E97" s="45"/>
      <c r="F97" s="45"/>
      <c r="G97" s="45"/>
      <c r="H97" s="18"/>
      <c r="I97" s="18"/>
      <c r="J97" s="18"/>
      <c r="K97" s="18"/>
    </row>
    <row r="98" spans="1:11" ht="16.5" hidden="1" customHeight="1" outlineLevel="1" x14ac:dyDescent="0.35">
      <c r="B98" s="18" t="s">
        <v>73</v>
      </c>
      <c r="C98" s="18"/>
      <c r="D98" s="46">
        <f>D11/D24</f>
        <v>2.8439612106964445</v>
      </c>
      <c r="E98" s="46">
        <f>E11/E24</f>
        <v>3.2471214738054117</v>
      </c>
      <c r="F98" s="46">
        <f>F11/F24</f>
        <v>3.3886781851383621</v>
      </c>
    </row>
    <row r="99" spans="1:11" ht="16.5" hidden="1" customHeight="1" outlineLevel="1" x14ac:dyDescent="0.35">
      <c r="B99" s="18" t="s">
        <v>74</v>
      </c>
      <c r="C99" s="18"/>
      <c r="D99" s="46">
        <f>(D11-D10)/D24</f>
        <v>2.4619453423449897</v>
      </c>
      <c r="E99" s="46">
        <f>(E11-E10)/E24</f>
        <v>3.022740356937248</v>
      </c>
      <c r="F99" s="46">
        <f>(F11-F10)/F24</f>
        <v>3.2483494872875402</v>
      </c>
    </row>
    <row r="100" spans="1:11" ht="16.5" hidden="1" customHeight="1" outlineLevel="1" x14ac:dyDescent="0.35">
      <c r="B100" s="18"/>
      <c r="C100" s="18"/>
      <c r="D100" s="46"/>
      <c r="E100" s="46"/>
      <c r="F100" s="46"/>
    </row>
    <row r="101" spans="1:11" ht="16.5" hidden="1" customHeight="1" outlineLevel="1" x14ac:dyDescent="0.35">
      <c r="A101" s="43"/>
      <c r="B101" s="44" t="s">
        <v>75</v>
      </c>
      <c r="C101" s="44"/>
      <c r="D101" s="45"/>
      <c r="E101" s="45"/>
      <c r="F101" s="45"/>
      <c r="G101" s="45"/>
    </row>
    <row r="102" spans="1:11" ht="16.5" hidden="1" customHeight="1" outlineLevel="1" x14ac:dyDescent="0.35">
      <c r="B102" s="18" t="s">
        <v>76</v>
      </c>
      <c r="C102" s="18"/>
      <c r="D102" s="31">
        <f>D26/D17</f>
        <v>0.34233082706766915</v>
      </c>
      <c r="E102" s="31">
        <f>E26/E17</f>
        <v>0.47879223580158159</v>
      </c>
      <c r="F102" s="31">
        <f>F26/F17</f>
        <v>0.4943592083499686</v>
      </c>
    </row>
    <row r="103" spans="1:11" ht="16.5" hidden="1" customHeight="1" outlineLevel="1" x14ac:dyDescent="0.35">
      <c r="B103" s="18" t="s">
        <v>77</v>
      </c>
      <c r="C103" s="18"/>
      <c r="D103" s="31">
        <f>D26/D29</f>
        <v>0.52052132159597575</v>
      </c>
      <c r="E103" s="31">
        <f>E26/E29</f>
        <v>0.91862068965517241</v>
      </c>
      <c r="F103" s="31">
        <f>F26/F29</f>
        <v>0.97768854197216148</v>
      </c>
    </row>
    <row r="104" spans="1:11" ht="16.5" hidden="1" customHeight="1" outlineLevel="1" x14ac:dyDescent="0.35">
      <c r="B104" s="18"/>
      <c r="C104" s="18"/>
      <c r="D104" s="31"/>
      <c r="E104" s="31"/>
      <c r="F104" s="31"/>
    </row>
    <row r="105" spans="1:11" ht="16.5" hidden="1" customHeight="1" outlineLevel="1" x14ac:dyDescent="0.35">
      <c r="A105" s="43"/>
      <c r="B105" s="44" t="s">
        <v>78</v>
      </c>
      <c r="C105" s="44"/>
      <c r="D105" s="45"/>
      <c r="E105" s="45"/>
      <c r="F105" s="45"/>
      <c r="G105" s="45"/>
    </row>
    <row r="106" spans="1:11" ht="16.5" hidden="1" customHeight="1" outlineLevel="1" x14ac:dyDescent="0.35">
      <c r="B106" s="18" t="s">
        <v>79</v>
      </c>
      <c r="C106" s="18"/>
      <c r="D106" s="46">
        <f>D35/D17</f>
        <v>0.14035087719298245</v>
      </c>
      <c r="E106" s="46">
        <f>E35/E17</f>
        <v>0.30520880988170707</v>
      </c>
      <c r="F106" s="46">
        <f>F35/F17</f>
        <v>0.3804939257400331</v>
      </c>
    </row>
    <row r="107" spans="1:11" ht="16.5" hidden="1" customHeight="1" outlineLevel="1" x14ac:dyDescent="0.35">
      <c r="B107" s="18" t="s">
        <v>80</v>
      </c>
      <c r="C107" s="18"/>
      <c r="D107" s="46">
        <f>-D36/D10</f>
        <v>2.1923076923076925</v>
      </c>
      <c r="E107" s="46">
        <f>-E36/E10</f>
        <v>4.3457344451571522</v>
      </c>
      <c r="F107" s="46">
        <f>-F36/F10</f>
        <v>5.8608608608608606</v>
      </c>
    </row>
    <row r="108" spans="1:11" ht="16.5" hidden="1" customHeight="1" outlineLevel="1" x14ac:dyDescent="0.35">
      <c r="B108" s="18" t="s">
        <v>81</v>
      </c>
      <c r="C108" s="18"/>
      <c r="D108" s="46">
        <f>D35*0.88/D9</f>
        <v>5.2425531914893613</v>
      </c>
      <c r="E108" s="46">
        <f>E35*0.88/E9</f>
        <v>2.9354285714285715</v>
      </c>
      <c r="F108" s="46">
        <f>F35*0.88/F9</f>
        <v>1.9846707234617984</v>
      </c>
    </row>
    <row r="109" spans="1:11" ht="16.5" hidden="1" customHeight="1" outlineLevel="1" x14ac:dyDescent="0.35">
      <c r="B109" s="18" t="s">
        <v>82</v>
      </c>
      <c r="C109" s="18"/>
      <c r="D109" s="47">
        <f>365/D107</f>
        <v>166.49122807017542</v>
      </c>
      <c r="E109" s="47">
        <f t="shared" ref="E109:F109" si="23">365/E107</f>
        <v>83.990405904059031</v>
      </c>
      <c r="F109" s="47">
        <f t="shared" si="23"/>
        <v>62.277540563620839</v>
      </c>
    </row>
    <row r="110" spans="1:11" ht="16.5" hidden="1" customHeight="1" outlineLevel="1" x14ac:dyDescent="0.35">
      <c r="B110" s="18"/>
      <c r="C110" s="18"/>
      <c r="D110" s="47"/>
      <c r="E110" s="47"/>
      <c r="F110" s="47"/>
    </row>
    <row r="111" spans="1:11" ht="16.5" hidden="1" customHeight="1" outlineLevel="1" x14ac:dyDescent="0.35">
      <c r="A111" s="43"/>
      <c r="B111" s="44" t="s">
        <v>83</v>
      </c>
      <c r="C111" s="44"/>
      <c r="D111" s="45"/>
      <c r="E111" s="45"/>
      <c r="F111" s="45"/>
      <c r="G111" s="45"/>
    </row>
    <row r="112" spans="1:11" ht="16.5" hidden="1" customHeight="1" outlineLevel="1" x14ac:dyDescent="0.35">
      <c r="B112" s="18" t="s">
        <v>84</v>
      </c>
      <c r="C112" s="18"/>
      <c r="D112" s="31">
        <f>D50/D17</f>
        <v>-6.5914786967418548E-3</v>
      </c>
      <c r="E112" s="31">
        <f>E50/E17</f>
        <v>9.6702012940330706E-2</v>
      </c>
      <c r="F112" s="31">
        <f>F50/F17</f>
        <v>0.14175554668339702</v>
      </c>
    </row>
    <row r="113" spans="2:6" ht="16.5" hidden="1" customHeight="1" outlineLevel="1" x14ac:dyDescent="0.35">
      <c r="B113" s="18" t="s">
        <v>85</v>
      </c>
      <c r="C113" s="18"/>
      <c r="D113" s="31">
        <f>D50/D29</f>
        <v>-1.0022483899241645E-2</v>
      </c>
      <c r="E113" s="31">
        <f>E50/E29</f>
        <v>0.18553448275862069</v>
      </c>
      <c r="F113" s="31">
        <f>F50/F29</f>
        <v>0.28034832043675412</v>
      </c>
    </row>
    <row r="114" spans="2:6" ht="16.5" hidden="1" customHeight="1" outlineLevel="1" x14ac:dyDescent="0.35">
      <c r="B114" s="18" t="s">
        <v>86</v>
      </c>
      <c r="C114" s="18"/>
      <c r="D114" s="31">
        <f>D81/D35</f>
        <v>0.29821428571428571</v>
      </c>
      <c r="E114" s="31">
        <f t="shared" ref="E114:F114" si="24">E81/E35</f>
        <v>0.21627408993576017</v>
      </c>
      <c r="F114" s="31">
        <f t="shared" si="24"/>
        <v>0.19600671543350523</v>
      </c>
    </row>
    <row r="115" spans="2:6" ht="16.5" hidden="1" customHeight="1" outlineLevel="1" x14ac:dyDescent="0.35">
      <c r="B115" s="18" t="s">
        <v>87</v>
      </c>
      <c r="C115" s="18"/>
      <c r="D115" s="31">
        <f>D80/D35</f>
        <v>0.15892857142857142</v>
      </c>
      <c r="E115" s="31">
        <f t="shared" ref="E115:F115" si="25">E80/E35</f>
        <v>0.10487152034261242</v>
      </c>
      <c r="F115" s="31">
        <f t="shared" si="25"/>
        <v>9.6114642043410484E-2</v>
      </c>
    </row>
    <row r="116" spans="2:6" ht="16.5" hidden="1" customHeight="1" outlineLevel="1" x14ac:dyDescent="0.35"/>
    <row r="117" spans="2:6" collapsed="1" x14ac:dyDescent="0.3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Financial Statements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Strategy case study - financial statements</dc:title>
  <dc:creator>CFI</dc:creator>
  <cp:lastModifiedBy>Katie Au Yeung</cp:lastModifiedBy>
  <dcterms:created xsi:type="dcterms:W3CDTF">2018-06-05T20:52:17Z</dcterms:created>
  <dcterms:modified xsi:type="dcterms:W3CDTF">2019-01-09T23:01:38Z</dcterms:modified>
</cp:coreProperties>
</file>