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FI\Advanced Excel Formulas and Functions\"/>
    </mc:Choice>
  </mc:AlternateContent>
  <xr:revisionPtr revIDLastSave="0" documentId="13_ncr:1_{DC66496A-93C6-43AA-BDE2-7778056AE2A0}" xr6:coauthVersionLast="47" xr6:coauthVersionMax="47" xr10:uidLastSave="{00000000-0000-0000-0000-000000000000}"/>
  <bookViews>
    <workbookView xWindow="19090" yWindow="-110" windowWidth="19420" windowHeight="10300" activeTab="1" xr2:uid="{00000000-000D-0000-FFFF-FFFF00000000}"/>
  </bookViews>
  <sheets>
    <sheet name="Copyright" sheetId="5" r:id="rId1"/>
    <sheet name="Working_cell" sheetId="6" r:id="rId2"/>
    <sheet name="Sheet1" sheetId="4" r:id="rId3"/>
    <sheet name="data" sheetId="3" r:id="rId4"/>
  </sheets>
  <definedNames>
    <definedName name="CIQWBGuid" localSheetId="0" hidden="1">"2cd8126d-26c3-430c-b7fa-a069e3a1fc62"</definedName>
    <definedName name="CIQWBGuid" hidden="1">"3a76856e-063b-4329-b2c5-ae285df6792b"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0" hidden="1">41666.7099189815</definedName>
    <definedName name="IQ_NAMES_REVISION_DATE_" hidden="1">41887.7188541667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Copyright!$A$1:$P$26</definedName>
    <definedName name="Scenario">Sheet1!#REF!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9" i="6" l="1"/>
  <c r="B58" i="6"/>
  <c r="F6" i="6"/>
  <c r="G6" i="6"/>
  <c r="H6" i="6"/>
  <c r="I6" i="6"/>
  <c r="J6" i="6"/>
  <c r="K6" i="6"/>
  <c r="L6" i="6"/>
  <c r="M6" i="6"/>
  <c r="N6" i="6"/>
  <c r="E6" i="6"/>
  <c r="E50" i="6"/>
  <c r="E51" i="6"/>
  <c r="E49" i="6"/>
  <c r="E52" i="6" l="1"/>
  <c r="E53" i="6" l="1"/>
  <c r="F49" i="6" s="1"/>
  <c r="F47" i="6" l="1"/>
  <c r="F3" i="6"/>
  <c r="C17" i="6"/>
  <c r="C19" i="6"/>
  <c r="C20" i="6"/>
  <c r="C21" i="6"/>
  <c r="C23" i="6"/>
  <c r="A2" i="6"/>
  <c r="F14" i="6" s="1"/>
  <c r="F16" i="6" s="1"/>
  <c r="F18" i="6" s="1"/>
  <c r="F22" i="6" s="1"/>
  <c r="F37" i="6" s="1"/>
  <c r="B13" i="6"/>
  <c r="C11" i="6"/>
  <c r="B11" i="6"/>
  <c r="A11" i="6"/>
  <c r="A12" i="6"/>
  <c r="A13" i="6"/>
  <c r="B17" i="6"/>
  <c r="B19" i="6"/>
  <c r="B20" i="6"/>
  <c r="B21" i="6"/>
  <c r="B23" i="6"/>
  <c r="E5" i="6"/>
  <c r="F5" i="6" s="1"/>
  <c r="G5" i="6" s="1"/>
  <c r="H5" i="6" s="1"/>
  <c r="I5" i="6" s="1"/>
  <c r="J5" i="6" s="1"/>
  <c r="K5" i="6" s="1"/>
  <c r="L5" i="6" s="1"/>
  <c r="M5" i="6" s="1"/>
  <c r="N5" i="6" s="1"/>
  <c r="O5" i="6" s="1"/>
  <c r="E2" i="4"/>
  <c r="F2" i="4" s="1"/>
  <c r="G2" i="4" s="1"/>
  <c r="H2" i="4" s="1"/>
  <c r="I2" i="4" s="1"/>
  <c r="J2" i="4" s="1"/>
  <c r="K2" i="4" s="1"/>
  <c r="L2" i="4" s="1"/>
  <c r="M2" i="4" s="1"/>
  <c r="N2" i="4" s="1"/>
  <c r="O2" i="4" s="1"/>
  <c r="P2" i="4" s="1"/>
  <c r="F50" i="6" l="1"/>
  <c r="F51" i="6"/>
  <c r="G47" i="6"/>
  <c r="I38" i="6"/>
  <c r="E36" i="6"/>
  <c r="G38" i="6"/>
  <c r="F36" i="6"/>
  <c r="I35" i="6"/>
  <c r="H34" i="6"/>
  <c r="F34" i="6"/>
  <c r="E38" i="6"/>
  <c r="H38" i="6"/>
  <c r="J35" i="6"/>
  <c r="G34" i="6"/>
  <c r="E35" i="6"/>
  <c r="F38" i="6"/>
  <c r="H35" i="6"/>
  <c r="J32" i="6"/>
  <c r="E34" i="6"/>
  <c r="J36" i="6"/>
  <c r="G35" i="6"/>
  <c r="I32" i="6"/>
  <c r="E32" i="6"/>
  <c r="I36" i="6"/>
  <c r="F35" i="6"/>
  <c r="H32" i="6"/>
  <c r="H36" i="6"/>
  <c r="J34" i="6"/>
  <c r="G32" i="6"/>
  <c r="J38" i="6"/>
  <c r="G36" i="6"/>
  <c r="I34" i="6"/>
  <c r="F32" i="6"/>
  <c r="F31" i="6"/>
  <c r="F33" i="6"/>
  <c r="F24" i="6"/>
  <c r="F39" i="6" s="1"/>
  <c r="M14" i="6"/>
  <c r="M16" i="6" s="1"/>
  <c r="M18" i="6" s="1"/>
  <c r="K14" i="6"/>
  <c r="K16" i="6" s="1"/>
  <c r="K18" i="6" s="1"/>
  <c r="L14" i="6"/>
  <c r="L16" i="6" s="1"/>
  <c r="L18" i="6" s="1"/>
  <c r="J14" i="6"/>
  <c r="J16" i="6" s="1"/>
  <c r="I14" i="6"/>
  <c r="I16" i="6" s="1"/>
  <c r="H14" i="6"/>
  <c r="H16" i="6" s="1"/>
  <c r="E14" i="6"/>
  <c r="E16" i="6" s="1"/>
  <c r="E31" i="6" s="1"/>
  <c r="G14" i="6"/>
  <c r="G16" i="6" s="1"/>
  <c r="N14" i="6"/>
  <c r="N16" i="6" s="1"/>
  <c r="N18" i="6" s="1"/>
  <c r="C12" i="6"/>
  <c r="C13" i="6"/>
  <c r="B12" i="6"/>
  <c r="H47" i="6" l="1"/>
  <c r="G50" i="6"/>
  <c r="G51" i="6"/>
  <c r="F52" i="6"/>
  <c r="F53" i="6" s="1"/>
  <c r="G49" i="6" s="1"/>
  <c r="B35" i="6"/>
  <c r="C38" i="6"/>
  <c r="B36" i="6"/>
  <c r="C34" i="6"/>
  <c r="C32" i="6"/>
  <c r="B32" i="6"/>
  <c r="C36" i="6"/>
  <c r="C35" i="6"/>
  <c r="B34" i="6"/>
  <c r="B38" i="6"/>
  <c r="I18" i="6"/>
  <c r="I33" i="6" s="1"/>
  <c r="I31" i="6"/>
  <c r="J18" i="6"/>
  <c r="J33" i="6" s="1"/>
  <c r="J31" i="6"/>
  <c r="G18" i="6"/>
  <c r="G33" i="6" s="1"/>
  <c r="G31" i="6"/>
  <c r="B31" i="6" s="1"/>
  <c r="H18" i="6"/>
  <c r="H33" i="6" s="1"/>
  <c r="H31" i="6"/>
  <c r="C16" i="6"/>
  <c r="L22" i="6"/>
  <c r="L24" i="6" s="1"/>
  <c r="K22" i="6"/>
  <c r="K24" i="6" s="1"/>
  <c r="N22" i="6"/>
  <c r="N24" i="6" s="1"/>
  <c r="M22" i="6"/>
  <c r="M24" i="6" s="1"/>
  <c r="E18" i="6"/>
  <c r="E33" i="6" s="1"/>
  <c r="B16" i="6"/>
  <c r="G52" i="6" l="1"/>
  <c r="G53" i="6" s="1"/>
  <c r="H49" i="6" s="1"/>
  <c r="I47" i="6"/>
  <c r="H50" i="6"/>
  <c r="H51" i="6"/>
  <c r="J22" i="6"/>
  <c r="J24" i="6" s="1"/>
  <c r="J39" i="6" s="1"/>
  <c r="H22" i="6"/>
  <c r="H24" i="6" s="1"/>
  <c r="H39" i="6" s="1"/>
  <c r="I22" i="6"/>
  <c r="I24" i="6" s="1"/>
  <c r="I39" i="6" s="1"/>
  <c r="C33" i="6"/>
  <c r="B33" i="6"/>
  <c r="J37" i="6"/>
  <c r="G22" i="6"/>
  <c r="C31" i="6"/>
  <c r="C18" i="6"/>
  <c r="E22" i="6"/>
  <c r="B18" i="6"/>
  <c r="H52" i="6" l="1"/>
  <c r="H53" i="6" s="1"/>
  <c r="I49" i="6" s="1"/>
  <c r="J47" i="6"/>
  <c r="I50" i="6"/>
  <c r="I51" i="6"/>
  <c r="I37" i="6"/>
  <c r="H37" i="6"/>
  <c r="C22" i="6"/>
  <c r="E37" i="6"/>
  <c r="G24" i="6"/>
  <c r="G39" i="6" s="1"/>
  <c r="G37" i="6"/>
  <c r="E24" i="6"/>
  <c r="B22" i="6"/>
  <c r="I52" i="6" l="1"/>
  <c r="I53" i="6" s="1"/>
  <c r="J49" i="6" s="1"/>
  <c r="K47" i="6"/>
  <c r="J50" i="6"/>
  <c r="J51" i="6"/>
  <c r="C37" i="6"/>
  <c r="C24" i="6"/>
  <c r="E39" i="6"/>
  <c r="B37" i="6"/>
  <c r="B24" i="6"/>
  <c r="J52" i="6" l="1"/>
  <c r="J53" i="6" s="1"/>
  <c r="K49" i="6" s="1"/>
  <c r="L47" i="6"/>
  <c r="K50" i="6"/>
  <c r="K51" i="6"/>
  <c r="C39" i="6"/>
  <c r="B39" i="6"/>
  <c r="K52" i="6" l="1"/>
  <c r="K53" i="6" s="1"/>
  <c r="L49" i="6" s="1"/>
  <c r="M47" i="6"/>
  <c r="L51" i="6"/>
  <c r="L50" i="6"/>
  <c r="L52" i="6" l="1"/>
  <c r="L53" i="6" s="1"/>
  <c r="M49" i="6" s="1"/>
  <c r="N47" i="6"/>
  <c r="M50" i="6"/>
  <c r="M51" i="6"/>
  <c r="N50" i="6" l="1"/>
  <c r="N51" i="6"/>
  <c r="M52" i="6"/>
  <c r="M53" i="6" s="1"/>
  <c r="N49" i="6" s="1"/>
  <c r="N52" i="6" l="1"/>
  <c r="N53" i="6" s="1"/>
</calcChain>
</file>

<file path=xl/sharedStrings.xml><?xml version="1.0" encoding="utf-8"?>
<sst xmlns="http://schemas.openxmlformats.org/spreadsheetml/2006/main" count="78" uniqueCount="47">
  <si>
    <t>Revenue</t>
  </si>
  <si>
    <t>COGS</t>
  </si>
  <si>
    <t>Gross Profit</t>
  </si>
  <si>
    <t>Salaries</t>
  </si>
  <si>
    <t>Marketing</t>
  </si>
  <si>
    <t>Rent</t>
  </si>
  <si>
    <t>Earnings Before Tax</t>
  </si>
  <si>
    <t>Tax</t>
  </si>
  <si>
    <t>Net Income</t>
  </si>
  <si>
    <t>Year</t>
  </si>
  <si>
    <t>Strictly Confidential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</si>
  <si>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</si>
  <si>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</si>
  <si>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</si>
  <si>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</si>
  <si>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</si>
  <si>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</si>
  <si>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</si>
  <si>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</si>
  <si>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CFI Advanced Excel Formulas &amp; Functions - Blank</t>
  </si>
  <si>
    <t xml:space="preserve">First </t>
  </si>
  <si>
    <t>Last</t>
  </si>
  <si>
    <t>#Periods</t>
  </si>
  <si>
    <t xml:space="preserve">Total </t>
  </si>
  <si>
    <t>Average</t>
  </si>
  <si>
    <t>Revenue Scenarios</t>
  </si>
  <si>
    <t>Base</t>
  </si>
  <si>
    <t>Upside</t>
  </si>
  <si>
    <t>Downside</t>
  </si>
  <si>
    <t xml:space="preserve">Live Case </t>
  </si>
  <si>
    <t>Output Data</t>
  </si>
  <si>
    <t>Raw Data</t>
  </si>
  <si>
    <t>Debt and Interest</t>
  </si>
  <si>
    <t>Debt Assumptions</t>
  </si>
  <si>
    <t>Loan Amount</t>
  </si>
  <si>
    <t>Term</t>
  </si>
  <si>
    <t>Rate</t>
  </si>
  <si>
    <t xml:space="preserve">Timeline </t>
  </si>
  <si>
    <t>Opening</t>
  </si>
  <si>
    <t>Total Payment</t>
  </si>
  <si>
    <t>Principle Payment</t>
  </si>
  <si>
    <t>Closing Balance</t>
  </si>
  <si>
    <t>Interest Payment</t>
  </si>
  <si>
    <t>Valuation</t>
  </si>
  <si>
    <t>NPV</t>
  </si>
  <si>
    <t>IRR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</si>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</sst>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;&quot;–&quot;;@"/>
    <numFmt numFmtId="167" formatCode="0.0%"/>
  </numFmts>
  <fonts count="15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  <font>
      <sz val="11"/>
      <color rgb="FF000000"/>
      <name val="Arial Narrow"/>
      <family val="2"/>
    </font>
    <font>
      <sz val="11"/>
      <color rgb="FFFFFFFF"/>
      <name val="Arial Narrow"/>
      <family val="2"/>
    </font>
    <font>
      <sz val="11"/>
      <color rgb="FF1C4587"/>
      <name val="Arial Narrow"/>
      <family val="2"/>
    </font>
    <font>
      <sz val="11"/>
      <name val="Arial Narrow"/>
      <family val="2"/>
    </font>
    <font>
      <sz val="11"/>
      <color rgb="FF0000FF"/>
      <name val="Arial Narrow"/>
      <family val="2"/>
    </font>
    <font>
      <b/>
      <sz val="11"/>
      <color theme="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C4587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0" fillId="0" borderId="0" xfId="0" applyNumberFormat="1"/>
    <xf numFmtId="0" fontId="2" fillId="2" borderId="0" xfId="1" applyFont="1" applyFill="1"/>
    <xf numFmtId="0" fontId="2" fillId="0" borderId="0" xfId="1" applyFont="1" applyFill="1" applyBorder="1"/>
    <xf numFmtId="0" fontId="3" fillId="0" borderId="0" xfId="1" applyFont="1" applyFill="1" applyBorder="1" applyProtection="1">
      <protection locked="0"/>
    </xf>
    <xf numFmtId="0" fontId="4" fillId="0" borderId="0" xfId="1" applyFont="1" applyFill="1" applyBorder="1" applyAlignment="1">
      <alignment horizontal="right"/>
    </xf>
    <xf numFmtId="0" fontId="2" fillId="0" borderId="0" xfId="1" applyFont="1" applyFill="1" applyBorder="1" applyProtection="1">
      <protection locked="0"/>
    </xf>
    <xf numFmtId="0" fontId="1" fillId="0" borderId="0" xfId="1"/>
    <xf numFmtId="0" fontId="2" fillId="0" borderId="1" xfId="1" applyFont="1" applyFill="1" applyBorder="1"/>
    <xf numFmtId="0" fontId="7" fillId="0" borderId="0" xfId="3" applyFont="1" applyFill="1" applyBorder="1"/>
    <xf numFmtId="0" fontId="8" fillId="3" borderId="0" xfId="1" applyFont="1" applyFill="1" applyBorder="1"/>
    <xf numFmtId="0" fontId="2" fillId="3" borderId="0" xfId="1" applyFont="1" applyFill="1" applyBorder="1"/>
    <xf numFmtId="0" fontId="2" fillId="4" borderId="0" xfId="1" applyFont="1" applyFill="1"/>
    <xf numFmtId="0" fontId="8" fillId="3" borderId="0" xfId="1" applyFont="1" applyFill="1"/>
    <xf numFmtId="0" fontId="10" fillId="5" borderId="0" xfId="0" applyFont="1" applyFill="1"/>
    <xf numFmtId="164" fontId="9" fillId="0" borderId="0" xfId="0" applyNumberFormat="1" applyFont="1" applyFill="1" applyBorder="1" applyAlignment="1"/>
    <xf numFmtId="0" fontId="9" fillId="0" borderId="0" xfId="0" applyNumberFormat="1" applyFont="1" applyFill="1" applyBorder="1" applyAlignment="1"/>
    <xf numFmtId="0" fontId="10" fillId="5" borderId="0" xfId="0" applyNumberFormat="1" applyFont="1" applyFill="1" applyBorder="1" applyAlignment="1"/>
    <xf numFmtId="164" fontId="11" fillId="0" borderId="0" xfId="0" applyNumberFormat="1" applyFont="1" applyFill="1" applyBorder="1" applyAlignment="1"/>
    <xf numFmtId="164" fontId="12" fillId="0" borderId="0" xfId="0" applyNumberFormat="1" applyFont="1" applyFill="1" applyBorder="1" applyAlignment="1"/>
    <xf numFmtId="0" fontId="4" fillId="0" borderId="0" xfId="0" applyFont="1"/>
    <xf numFmtId="14" fontId="13" fillId="0" borderId="0" xfId="0" applyNumberFormat="1" applyFont="1"/>
    <xf numFmtId="0" fontId="13" fillId="0" borderId="0" xfId="0" applyFont="1"/>
    <xf numFmtId="0" fontId="8" fillId="6" borderId="0" xfId="0" applyFont="1" applyFill="1"/>
    <xf numFmtId="3" fontId="0" fillId="0" borderId="0" xfId="0" applyNumberFormat="1"/>
    <xf numFmtId="3" fontId="13" fillId="0" borderId="0" xfId="0" applyNumberFormat="1" applyFont="1"/>
    <xf numFmtId="3" fontId="0" fillId="0" borderId="0" xfId="0" applyNumberFormat="1" applyFont="1"/>
    <xf numFmtId="0" fontId="14" fillId="7" borderId="0" xfId="0" applyFont="1" applyFill="1"/>
    <xf numFmtId="0" fontId="8" fillId="7" borderId="0" xfId="0" applyFont="1" applyFill="1"/>
    <xf numFmtId="3" fontId="4" fillId="0" borderId="0" xfId="0" applyNumberFormat="1" applyFont="1"/>
    <xf numFmtId="0" fontId="0" fillId="0" borderId="1" xfId="0" applyBorder="1"/>
    <xf numFmtId="3" fontId="0" fillId="0" borderId="1" xfId="0" applyNumberFormat="1" applyBorder="1"/>
    <xf numFmtId="0" fontId="4" fillId="0" borderId="2" xfId="0" applyFont="1" applyBorder="1"/>
    <xf numFmtId="3" fontId="4" fillId="0" borderId="2" xfId="0" applyNumberFormat="1" applyFont="1" applyBorder="1"/>
    <xf numFmtId="164" fontId="0" fillId="0" borderId="0" xfId="0" applyNumberFormat="1"/>
    <xf numFmtId="0" fontId="0" fillId="0" borderId="0" xfId="0" applyNumberFormat="1"/>
    <xf numFmtId="14" fontId="8" fillId="6" borderId="0" xfId="0" applyNumberFormat="1" applyFont="1" applyFill="1"/>
    <xf numFmtId="167" fontId="13" fillId="0" borderId="0" xfId="0" applyNumberFormat="1" applyFont="1"/>
    <xf numFmtId="167" fontId="0" fillId="0" borderId="0" xfId="0" applyNumberFormat="1"/>
  </cellXfs>
  <cellStyles count="4">
    <cellStyle name="Hyperlink 2" xfId="2" xr:uid="{5BCED3CA-AA50-421A-9B7D-15B21A3ECBBB}"/>
    <cellStyle name="Hyperlink 2 2" xfId="3" xr:uid="{14AB5662-512C-439A-B87F-8896E34571F5}"/>
    <cellStyle name="Normal" xfId="0" builtinId="0"/>
    <cellStyle name="Normal 2 2" xfId="1" xr:uid="{675F683D-6431-418F-82E0-6F260C3E081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07E8EC-45E5-4275-9029-780763B89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CC0B-3D5C-43FC-99CE-13D244A3D358}">
  <dimension ref="B1:O46"/>
  <sheetViews>
    <sheetView showGridLines="0" zoomScaleNormal="100" workbookViewId="0">
      <selection activeCell="D10" sqref="D10"/>
    </sheetView>
  </sheetViews>
  <sheetFormatPr defaultColWidth="10.19921875" defaultRowHeight="14" x14ac:dyDescent="0.3"/>
  <cols>
    <col min="1" max="2" width="12.3984375" style="2" customWidth="1"/>
    <col min="3" max="3" width="37.19921875" style="2" customWidth="1"/>
    <col min="4" max="22" width="12.3984375" style="2" customWidth="1"/>
    <col min="23" max="25" width="10.19921875" style="2"/>
    <col min="26" max="26" width="10.19921875" style="2" customWidth="1"/>
    <col min="27" max="16384" width="10.19921875" style="2"/>
  </cols>
  <sheetData>
    <row r="1" spans="2:15" ht="19.5" customHeight="1" x14ac:dyDescent="0.3"/>
    <row r="2" spans="2:15" ht="19.5" customHeight="1" x14ac:dyDescent="0.3"/>
    <row r="3" spans="2:15" ht="19.5" customHeight="1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5" ht="19.5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2:15" ht="19.5" customHeight="1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 ht="19.5" customHeight="1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 ht="19.5" customHeight="1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 ht="19.5" customHeight="1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2:15" ht="19.5" customHeigh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2:15" ht="19.5" customHeight="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2:15" ht="19.5" customHeigh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2:15" ht="27" x14ac:dyDescent="0.5">
      <c r="B12" s="3"/>
      <c r="C12" s="4" t="s">
        <v>19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5" t="s">
        <v>10</v>
      </c>
      <c r="O12" s="3"/>
    </row>
    <row r="13" spans="2:15" ht="19.5" customHeight="1" x14ac:dyDescent="0.3">
      <c r="B13" s="3"/>
      <c r="C13" s="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2:15" ht="19.5" customHeight="1" x14ac:dyDescent="0.3">
      <c r="B14" s="3"/>
      <c r="C1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2:15" ht="19.5" customHeight="1" x14ac:dyDescent="0.3">
      <c r="B15" s="3"/>
      <c r="C1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15" ht="19.5" customHeight="1" x14ac:dyDescent="0.35">
      <c r="B16" s="3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 ht="19.5" customHeight="1" x14ac:dyDescent="0.35">
      <c r="B17" s="3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 ht="19.5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 ht="19.5" customHeight="1" x14ac:dyDescent="0.3">
      <c r="B19" s="3"/>
      <c r="C19" s="3" t="s">
        <v>11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ht="19.5" customHeight="1" x14ac:dyDescent="0.3">
      <c r="B20" s="3"/>
      <c r="C20" s="8" t="s">
        <v>12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3"/>
    </row>
    <row r="21" spans="2:15" ht="19.5" customHeight="1" x14ac:dyDescent="0.3">
      <c r="B21" s="3"/>
      <c r="C21" s="3" t="s">
        <v>13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 ht="19.5" customHeight="1" x14ac:dyDescent="0.3">
      <c r="B22" s="3"/>
      <c r="C22" s="9" t="s">
        <v>14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2:15" ht="19.5" customHeight="1" x14ac:dyDescent="0.3"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2:15" ht="19.5" customHeight="1" x14ac:dyDescent="0.3">
      <c r="B24" s="3"/>
      <c r="C24" s="10" t="s">
        <v>15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3"/>
    </row>
    <row r="25" spans="2:15" ht="19.5" customHeight="1" x14ac:dyDescent="0.3">
      <c r="B25" s="12"/>
      <c r="C25" s="13" t="s">
        <v>16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2"/>
    </row>
    <row r="26" spans="2:15" ht="19.5" customHeight="1" x14ac:dyDescent="0.3">
      <c r="B26" s="12"/>
      <c r="C26" s="13" t="s">
        <v>17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2"/>
    </row>
    <row r="27" spans="2:15" ht="19.5" customHeight="1" x14ac:dyDescent="0.3">
      <c r="B27" s="12"/>
      <c r="C27" s="13" t="s">
        <v>18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2"/>
    </row>
    <row r="28" spans="2:15" ht="19.5" customHeight="1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2"/>
    </row>
    <row r="29" spans="2:15" ht="19.5" customHeight="1" x14ac:dyDescent="0.3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2:15" ht="19.5" customHeight="1" x14ac:dyDescent="0.3"/>
    <row r="31" spans="2:15" ht="19.5" customHeight="1" x14ac:dyDescent="0.3"/>
    <row r="32" spans="2:15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</sheetData>
  <hyperlinks>
    <hyperlink ref="C22" r:id="rId1" xr:uid="{03AA935B-F77D-44E1-A6D5-4CDDD8B25FED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1435-8A1E-4B27-BC2D-39EF29A34773}">
  <dimension ref="A1:O61"/>
  <sheetViews>
    <sheetView showGridLines="0" tabSelected="1" workbookViewId="0">
      <pane ySplit="6" topLeftCell="A52" activePane="bottomLeft" state="frozen"/>
      <selection pane="bottomLeft" activeCell="B59" sqref="B59"/>
    </sheetView>
  </sheetViews>
  <sheetFormatPr defaultRowHeight="14" outlineLevelRow="1" x14ac:dyDescent="0.3"/>
  <cols>
    <col min="1" max="1" width="17" customWidth="1"/>
    <col min="2" max="4" width="10.59765625" customWidth="1"/>
    <col min="5" max="5" width="10.796875" customWidth="1"/>
    <col min="6" max="6" width="13.3984375" customWidth="1"/>
    <col min="7" max="7" width="14.59765625" customWidth="1"/>
    <col min="8" max="8" width="16.296875" customWidth="1"/>
    <col min="9" max="9" width="13.796875" customWidth="1"/>
    <col min="10" max="10" width="14.296875" customWidth="1"/>
    <col min="11" max="11" width="11.5" customWidth="1"/>
    <col min="12" max="12" width="10.796875" customWidth="1"/>
    <col min="13" max="13" width="11.19921875" customWidth="1"/>
    <col min="14" max="14" width="15" customWidth="1"/>
  </cols>
  <sheetData>
    <row r="1" spans="1:15" x14ac:dyDescent="0.3">
      <c r="A1" s="27" t="s">
        <v>28</v>
      </c>
      <c r="B1" s="22" t="s">
        <v>26</v>
      </c>
      <c r="C1" s="22">
        <v>1</v>
      </c>
      <c r="E1" s="20" t="s">
        <v>20</v>
      </c>
      <c r="F1" s="21">
        <v>43465</v>
      </c>
      <c r="H1" t="s">
        <v>23</v>
      </c>
      <c r="I1" s="22">
        <v>3</v>
      </c>
    </row>
    <row r="2" spans="1:15" x14ac:dyDescent="0.3">
      <c r="A2">
        <f>VLOOKUP(A1, B1:C3, 2, FALSE)</f>
        <v>3</v>
      </c>
      <c r="B2" s="22" t="s">
        <v>27</v>
      </c>
      <c r="C2" s="22">
        <v>2</v>
      </c>
      <c r="E2" s="20" t="s">
        <v>21</v>
      </c>
      <c r="F2" s="21">
        <v>46752</v>
      </c>
      <c r="H2" t="s">
        <v>24</v>
      </c>
      <c r="I2" s="22">
        <v>3</v>
      </c>
    </row>
    <row r="3" spans="1:15" x14ac:dyDescent="0.3">
      <c r="B3" s="22" t="s">
        <v>28</v>
      </c>
      <c r="C3" s="22">
        <v>3</v>
      </c>
      <c r="E3" s="20" t="s">
        <v>22</v>
      </c>
      <c r="F3">
        <f>YEAR(F2)-YEAR(F1) +1</f>
        <v>10</v>
      </c>
    </row>
    <row r="5" spans="1:15" x14ac:dyDescent="0.3">
      <c r="A5" s="23" t="s">
        <v>9</v>
      </c>
      <c r="B5" s="23"/>
      <c r="C5" s="23"/>
      <c r="D5" s="23"/>
      <c r="E5" s="28">
        <f>YEAR($F$1)</f>
        <v>2018</v>
      </c>
      <c r="F5" s="28">
        <f>IF(E5&lt;YEAR($F$2), E5+1, "")</f>
        <v>2019</v>
      </c>
      <c r="G5" s="28">
        <f t="shared" ref="G5:O5" si="0">IF(F5&lt;YEAR($F$2), F5+1, "")</f>
        <v>2020</v>
      </c>
      <c r="H5" s="28">
        <f t="shared" si="0"/>
        <v>2021</v>
      </c>
      <c r="I5" s="28">
        <f t="shared" si="0"/>
        <v>2022</v>
      </c>
      <c r="J5" s="28">
        <f t="shared" si="0"/>
        <v>2023</v>
      </c>
      <c r="K5" s="28">
        <f t="shared" si="0"/>
        <v>2024</v>
      </c>
      <c r="L5" s="28">
        <f t="shared" si="0"/>
        <v>2025</v>
      </c>
      <c r="M5" s="28">
        <f t="shared" si="0"/>
        <v>2026</v>
      </c>
      <c r="N5" s="28">
        <f t="shared" si="0"/>
        <v>2027</v>
      </c>
      <c r="O5" t="str">
        <f t="shared" si="0"/>
        <v/>
      </c>
    </row>
    <row r="6" spans="1:15" x14ac:dyDescent="0.3">
      <c r="A6" s="23"/>
      <c r="B6" s="23" t="s">
        <v>23</v>
      </c>
      <c r="C6" s="23" t="s">
        <v>24</v>
      </c>
      <c r="D6" s="23"/>
      <c r="E6" s="36">
        <f>IFERROR(DATE(E5, 12, 31), "")</f>
        <v>43465</v>
      </c>
      <c r="F6" s="36">
        <f t="shared" ref="F6:N6" si="1">IFERROR(DATE(F5, 12, 31), "")</f>
        <v>43830</v>
      </c>
      <c r="G6" s="36">
        <f t="shared" si="1"/>
        <v>44196</v>
      </c>
      <c r="H6" s="36">
        <f t="shared" si="1"/>
        <v>44561</v>
      </c>
      <c r="I6" s="36">
        <f t="shared" si="1"/>
        <v>44926</v>
      </c>
      <c r="J6" s="36">
        <f t="shared" si="1"/>
        <v>45291</v>
      </c>
      <c r="K6" s="36">
        <f t="shared" si="1"/>
        <v>45657</v>
      </c>
      <c r="L6" s="36">
        <f t="shared" si="1"/>
        <v>46022</v>
      </c>
      <c r="M6" s="36">
        <f t="shared" si="1"/>
        <v>46387</v>
      </c>
      <c r="N6" s="36">
        <f t="shared" si="1"/>
        <v>46752</v>
      </c>
    </row>
    <row r="8" spans="1:15" x14ac:dyDescent="0.3">
      <c r="A8" s="27" t="s">
        <v>31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10" spans="1:15" hidden="1" outlineLevel="1" x14ac:dyDescent="0.3">
      <c r="A10" s="22" t="s">
        <v>25</v>
      </c>
    </row>
    <row r="11" spans="1:15" hidden="1" outlineLevel="1" x14ac:dyDescent="0.3">
      <c r="A11" t="str">
        <f>B1 &amp; " Case"</f>
        <v>Base Case</v>
      </c>
      <c r="B11" s="24">
        <f ca="1">SUM(E11:OFFSET(E11,0,$I$1-1))</f>
        <v>331480</v>
      </c>
      <c r="C11" s="24">
        <f ca="1">IFERROR(AVERAGE(E11:OFFSET(E11,0,$I$2-1)), "NA")</f>
        <v>110493.33333333333</v>
      </c>
      <c r="D11" s="24"/>
      <c r="E11" s="25">
        <v>100500</v>
      </c>
      <c r="F11" s="25">
        <v>110148</v>
      </c>
      <c r="G11" s="25">
        <v>120832</v>
      </c>
      <c r="H11" s="25">
        <v>131707</v>
      </c>
      <c r="I11" s="25">
        <v>142244</v>
      </c>
      <c r="J11" s="25">
        <v>156253</v>
      </c>
      <c r="K11" s="25">
        <v>171642</v>
      </c>
      <c r="L11" s="25">
        <v>188546</v>
      </c>
      <c r="M11" s="25">
        <v>207115</v>
      </c>
      <c r="N11" s="25">
        <v>227513</v>
      </c>
    </row>
    <row r="12" spans="1:15" hidden="1" outlineLevel="1" x14ac:dyDescent="0.3">
      <c r="A12" t="str">
        <f>B2 &amp; " Case"</f>
        <v>Upside Case</v>
      </c>
      <c r="B12" s="24">
        <f ca="1">SUM(E12:OFFSET(E12,0,$I$1-1))</f>
        <v>364628</v>
      </c>
      <c r="C12" s="24">
        <f ca="1">IFERROR(AVERAGE(E12:OFFSET(E12,0,$I$2-1)), "NA")</f>
        <v>121542.66666666667</v>
      </c>
      <c r="D12" s="24"/>
      <c r="E12" s="25">
        <v>110550.00000000001</v>
      </c>
      <c r="F12" s="25">
        <v>121162.8</v>
      </c>
      <c r="G12" s="25">
        <v>132915.20000000001</v>
      </c>
      <c r="H12" s="25">
        <v>144877.70000000001</v>
      </c>
      <c r="I12" s="25">
        <v>156468.40000000002</v>
      </c>
      <c r="J12" s="25">
        <v>171878.30000000002</v>
      </c>
      <c r="K12" s="25">
        <v>188806.2</v>
      </c>
      <c r="L12" s="25">
        <v>207400.6</v>
      </c>
      <c r="M12" s="25">
        <v>227826.50000000003</v>
      </c>
      <c r="N12" s="25">
        <v>250264.30000000002</v>
      </c>
    </row>
    <row r="13" spans="1:15" hidden="1" outlineLevel="1" x14ac:dyDescent="0.3">
      <c r="A13" t="str">
        <f>B3 &amp; " Case"</f>
        <v>Downside Case</v>
      </c>
      <c r="B13" s="24">
        <f ca="1">SUM(E13:OFFSET(E13,0,$I$1-1))</f>
        <v>298332</v>
      </c>
      <c r="C13" s="24">
        <f ca="1">IFERROR(AVERAGE(E13:OFFSET(E13,0,$I$2-1)), "NA")</f>
        <v>99444</v>
      </c>
      <c r="D13" s="24"/>
      <c r="E13" s="25">
        <v>90450</v>
      </c>
      <c r="F13" s="25">
        <v>99133.2</v>
      </c>
      <c r="G13" s="25">
        <v>108748.8</v>
      </c>
      <c r="H13" s="25">
        <v>118536.3</v>
      </c>
      <c r="I13" s="25">
        <v>128019.6</v>
      </c>
      <c r="J13" s="25">
        <v>140627.70000000001</v>
      </c>
      <c r="K13" s="25">
        <v>154477.80000000002</v>
      </c>
      <c r="L13" s="25">
        <v>169691.4</v>
      </c>
      <c r="M13" s="25">
        <v>186403.5</v>
      </c>
      <c r="N13" s="25">
        <v>204761.7</v>
      </c>
    </row>
    <row r="14" spans="1:15" hidden="1" outlineLevel="1" x14ac:dyDescent="0.3">
      <c r="A14" t="s">
        <v>29</v>
      </c>
      <c r="B14" s="24"/>
      <c r="C14" s="24"/>
      <c r="D14" s="24"/>
      <c r="E14" s="26">
        <f>CHOOSE($A$2, E11,E12,E13)</f>
        <v>90450</v>
      </c>
      <c r="F14" s="26">
        <f t="shared" ref="F14:N14" si="2">CHOOSE($A$2, F11,F12,F13)</f>
        <v>99133.2</v>
      </c>
      <c r="G14" s="26">
        <f t="shared" si="2"/>
        <v>108748.8</v>
      </c>
      <c r="H14" s="26">
        <f t="shared" si="2"/>
        <v>118536.3</v>
      </c>
      <c r="I14" s="26">
        <f t="shared" si="2"/>
        <v>128019.6</v>
      </c>
      <c r="J14" s="26">
        <f t="shared" si="2"/>
        <v>140627.70000000001</v>
      </c>
      <c r="K14" s="26">
        <f t="shared" si="2"/>
        <v>154477.80000000002</v>
      </c>
      <c r="L14" s="26">
        <f t="shared" si="2"/>
        <v>169691.4</v>
      </c>
      <c r="M14" s="26">
        <f t="shared" si="2"/>
        <v>186403.5</v>
      </c>
      <c r="N14" s="26">
        <f t="shared" si="2"/>
        <v>204761.7</v>
      </c>
    </row>
    <row r="15" spans="1:15" hidden="1" outlineLevel="1" x14ac:dyDescent="0.3"/>
    <row r="16" spans="1:15" hidden="1" outlineLevel="1" x14ac:dyDescent="0.3">
      <c r="A16" s="20" t="s">
        <v>0</v>
      </c>
      <c r="B16" s="29">
        <f ca="1">SUM(E16:OFFSET(E16,0,$I$1-1))</f>
        <v>298332</v>
      </c>
      <c r="C16" s="29">
        <f ca="1">IFERROR(AVERAGE(E16:OFFSET(E16,0,$I$2-1)), "NA")</f>
        <v>99444</v>
      </c>
      <c r="D16" s="29"/>
      <c r="E16" s="29">
        <f>E14</f>
        <v>90450</v>
      </c>
      <c r="F16" s="29">
        <f t="shared" ref="F16:N16" si="3">F14</f>
        <v>99133.2</v>
      </c>
      <c r="G16" s="29">
        <f t="shared" si="3"/>
        <v>108748.8</v>
      </c>
      <c r="H16" s="29">
        <f t="shared" si="3"/>
        <v>118536.3</v>
      </c>
      <c r="I16" s="29">
        <f t="shared" si="3"/>
        <v>128019.6</v>
      </c>
      <c r="J16" s="29">
        <f t="shared" si="3"/>
        <v>140627.70000000001</v>
      </c>
      <c r="K16" s="29">
        <f t="shared" si="3"/>
        <v>154477.80000000002</v>
      </c>
      <c r="L16" s="29">
        <f t="shared" si="3"/>
        <v>169691.4</v>
      </c>
      <c r="M16" s="29">
        <f t="shared" si="3"/>
        <v>186403.5</v>
      </c>
      <c r="N16" s="26">
        <f t="shared" si="3"/>
        <v>204761.7</v>
      </c>
    </row>
    <row r="17" spans="1:14" hidden="1" outlineLevel="1" x14ac:dyDescent="0.3">
      <c r="A17" t="s">
        <v>1</v>
      </c>
      <c r="B17" s="24">
        <f ca="1">SUM(E17:OFFSET(E17,0,$I$1-1))</f>
        <v>130491</v>
      </c>
      <c r="C17" s="24">
        <f ca="1">IFERROR(AVERAGE(E17:OFFSET(E17,0,$I$2-1)), "NA")</f>
        <v>43497</v>
      </c>
      <c r="D17" s="24"/>
      <c r="E17" s="25">
        <v>38672</v>
      </c>
      <c r="F17" s="25">
        <v>43486</v>
      </c>
      <c r="G17" s="25">
        <v>48333</v>
      </c>
      <c r="H17" s="25">
        <v>52024</v>
      </c>
      <c r="I17" s="25">
        <v>58320</v>
      </c>
      <c r="J17" s="25">
        <v>64064</v>
      </c>
      <c r="K17" s="25">
        <v>70373</v>
      </c>
      <c r="L17" s="25">
        <v>77304</v>
      </c>
      <c r="M17" s="25">
        <v>84917</v>
      </c>
      <c r="N17" s="25">
        <v>93280</v>
      </c>
    </row>
    <row r="18" spans="1:14" hidden="1" outlineLevel="1" x14ac:dyDescent="0.3">
      <c r="A18" t="s">
        <v>2</v>
      </c>
      <c r="B18" s="24">
        <f ca="1">SUM(E18:OFFSET(E18,0,$I$1-1))</f>
        <v>167841</v>
      </c>
      <c r="C18" s="24">
        <f ca="1">IFERROR(AVERAGE(E18:OFFSET(E18,0,$I$2-1)), "NA")</f>
        <v>55947</v>
      </c>
      <c r="D18" s="24"/>
      <c r="E18" s="26">
        <f>E16-E17</f>
        <v>51778</v>
      </c>
      <c r="F18" s="26">
        <f t="shared" ref="F18:N18" si="4">F16-F17</f>
        <v>55647.199999999997</v>
      </c>
      <c r="G18" s="26">
        <f t="shared" si="4"/>
        <v>60415.8</v>
      </c>
      <c r="H18" s="26">
        <f t="shared" si="4"/>
        <v>66512.3</v>
      </c>
      <c r="I18" s="26">
        <f t="shared" si="4"/>
        <v>69699.600000000006</v>
      </c>
      <c r="J18" s="26">
        <f t="shared" si="4"/>
        <v>76563.700000000012</v>
      </c>
      <c r="K18" s="26">
        <f t="shared" si="4"/>
        <v>84104.800000000017</v>
      </c>
      <c r="L18" s="26">
        <f t="shared" si="4"/>
        <v>92387.4</v>
      </c>
      <c r="M18" s="26">
        <f t="shared" si="4"/>
        <v>101486.5</v>
      </c>
      <c r="N18" s="26">
        <f t="shared" si="4"/>
        <v>111481.70000000001</v>
      </c>
    </row>
    <row r="19" spans="1:14" hidden="1" outlineLevel="1" x14ac:dyDescent="0.3">
      <c r="A19" t="s">
        <v>3</v>
      </c>
      <c r="B19" s="24">
        <f ca="1">SUM(E19:OFFSET(E19,0,$I$1-1))</f>
        <v>78460</v>
      </c>
      <c r="C19" s="24">
        <f ca="1">IFERROR(AVERAGE(E19:OFFSET(E19,0,$I$2-1)), "NA")</f>
        <v>26153.333333333332</v>
      </c>
      <c r="D19" s="24"/>
      <c r="E19" s="25">
        <v>23789</v>
      </c>
      <c r="F19" s="25">
        <v>26812</v>
      </c>
      <c r="G19" s="25">
        <v>27859</v>
      </c>
      <c r="H19" s="25">
        <v>28859</v>
      </c>
      <c r="I19" s="25">
        <v>29659</v>
      </c>
      <c r="J19" s="25">
        <v>32580</v>
      </c>
      <c r="K19" s="25">
        <v>35789</v>
      </c>
      <c r="L19" s="25">
        <v>39313</v>
      </c>
      <c r="M19" s="25">
        <v>43185</v>
      </c>
      <c r="N19" s="25">
        <v>47438</v>
      </c>
    </row>
    <row r="20" spans="1:14" hidden="1" outlineLevel="1" x14ac:dyDescent="0.3">
      <c r="A20" t="s">
        <v>4</v>
      </c>
      <c r="B20" s="24">
        <f ca="1">SUM(E20:OFFSET(E20,0,$I$1-1))</f>
        <v>45420</v>
      </c>
      <c r="C20" s="24">
        <f ca="1">IFERROR(AVERAGE(E20:OFFSET(E20,0,$I$2-1)), "NA")</f>
        <v>15140</v>
      </c>
      <c r="D20" s="24"/>
      <c r="E20" s="25">
        <v>12871</v>
      </c>
      <c r="F20" s="25">
        <v>13897</v>
      </c>
      <c r="G20" s="25">
        <v>18652</v>
      </c>
      <c r="H20" s="25">
        <v>18952</v>
      </c>
      <c r="I20" s="25">
        <v>19652</v>
      </c>
      <c r="J20" s="25">
        <v>21587</v>
      </c>
      <c r="K20" s="25">
        <v>23714</v>
      </c>
      <c r="L20" s="25">
        <v>26049</v>
      </c>
      <c r="M20" s="25">
        <v>28614</v>
      </c>
      <c r="N20" s="25">
        <v>31433</v>
      </c>
    </row>
    <row r="21" spans="1:14" hidden="1" outlineLevel="1" x14ac:dyDescent="0.3">
      <c r="A21" t="s">
        <v>5</v>
      </c>
      <c r="B21" s="24">
        <f ca="1">SUM(E21:OFFSET(E21,0,$I$1-1))</f>
        <v>15000</v>
      </c>
      <c r="C21" s="24">
        <f ca="1">IFERROR(AVERAGE(E21:OFFSET(E21,0,$I$2-1)), "NA")</f>
        <v>5000</v>
      </c>
      <c r="D21" s="24"/>
      <c r="E21" s="25">
        <v>5000</v>
      </c>
      <c r="F21" s="25">
        <v>5000</v>
      </c>
      <c r="G21" s="25">
        <v>5000</v>
      </c>
      <c r="H21" s="25">
        <v>5100</v>
      </c>
      <c r="I21" s="25">
        <v>5100</v>
      </c>
      <c r="J21" s="25">
        <v>5602</v>
      </c>
      <c r="K21" s="25">
        <v>6154</v>
      </c>
      <c r="L21" s="25">
        <v>6760</v>
      </c>
      <c r="M21" s="25">
        <v>7426</v>
      </c>
      <c r="N21" s="25">
        <v>8157</v>
      </c>
    </row>
    <row r="22" spans="1:14" hidden="1" outlineLevel="1" x14ac:dyDescent="0.3">
      <c r="A22" t="s">
        <v>6</v>
      </c>
      <c r="B22" s="24">
        <f ca="1">SUM(E22:OFFSET(E22,0,$I$1-1))</f>
        <v>28961</v>
      </c>
      <c r="C22" s="24">
        <f ca="1">IFERROR(AVERAGE(E22:OFFSET(E22,0,$I$2-1)), "NA")</f>
        <v>9653.6666666666661</v>
      </c>
      <c r="D22" s="24"/>
      <c r="E22" s="26">
        <f>E18-(E19+E20+E21)</f>
        <v>10118</v>
      </c>
      <c r="F22" s="26">
        <f t="shared" ref="F22:N22" si="5">F18-(F19+F20+F21)</f>
        <v>9938.1999999999971</v>
      </c>
      <c r="G22" s="26">
        <f t="shared" si="5"/>
        <v>8904.8000000000029</v>
      </c>
      <c r="H22" s="26">
        <f t="shared" si="5"/>
        <v>13601.300000000003</v>
      </c>
      <c r="I22" s="26">
        <f t="shared" si="5"/>
        <v>15288.600000000006</v>
      </c>
      <c r="J22" s="26">
        <f t="shared" si="5"/>
        <v>16794.700000000012</v>
      </c>
      <c r="K22" s="26">
        <f t="shared" si="5"/>
        <v>18447.800000000017</v>
      </c>
      <c r="L22" s="26">
        <f t="shared" si="5"/>
        <v>20265.399999999994</v>
      </c>
      <c r="M22" s="26">
        <f t="shared" si="5"/>
        <v>22261.5</v>
      </c>
      <c r="N22" s="26">
        <f t="shared" si="5"/>
        <v>24453.700000000012</v>
      </c>
    </row>
    <row r="23" spans="1:14" hidden="1" outlineLevel="1" x14ac:dyDescent="0.3">
      <c r="A23" t="s">
        <v>7</v>
      </c>
      <c r="B23" s="24">
        <f ca="1">SUM(E23:OFFSET(E23,0,$I$1-1))</f>
        <v>17189</v>
      </c>
      <c r="C23" s="24">
        <f ca="1">IFERROR(AVERAGE(E23:OFFSET(E23,0,$I$2-1)), "NA")</f>
        <v>5729.666666666667</v>
      </c>
      <c r="D23" s="24"/>
      <c r="E23" s="25">
        <v>5445</v>
      </c>
      <c r="F23" s="25">
        <v>5867</v>
      </c>
      <c r="G23" s="25">
        <v>5877</v>
      </c>
      <c r="H23" s="25">
        <v>7737</v>
      </c>
      <c r="I23" s="25">
        <v>8854</v>
      </c>
      <c r="J23" s="25">
        <v>9726</v>
      </c>
      <c r="K23" s="25">
        <v>10684</v>
      </c>
      <c r="L23" s="25">
        <v>11736</v>
      </c>
      <c r="M23" s="25">
        <v>12892</v>
      </c>
      <c r="N23" s="25">
        <v>14161</v>
      </c>
    </row>
    <row r="24" spans="1:14" hidden="1" outlineLevel="1" x14ac:dyDescent="0.3">
      <c r="A24" t="s">
        <v>8</v>
      </c>
      <c r="B24" s="24">
        <f ca="1">SUM(E24:OFFSET(E24,0,$I$1-1))</f>
        <v>11772</v>
      </c>
      <c r="C24" s="24">
        <f ca="1">IFERROR(AVERAGE(E24:OFFSET(E24,0,$I$2-1)), "NA")</f>
        <v>3924</v>
      </c>
      <c r="D24" s="24"/>
      <c r="E24" s="26">
        <f>E22-E23</f>
        <v>4673</v>
      </c>
      <c r="F24" s="26">
        <f t="shared" ref="F24:N24" si="6">F22-F23</f>
        <v>4071.1999999999971</v>
      </c>
      <c r="G24" s="26">
        <f t="shared" si="6"/>
        <v>3027.8000000000029</v>
      </c>
      <c r="H24" s="26">
        <f t="shared" si="6"/>
        <v>5864.3000000000029</v>
      </c>
      <c r="I24" s="26">
        <f t="shared" si="6"/>
        <v>6434.6000000000058</v>
      </c>
      <c r="J24" s="26">
        <f t="shared" si="6"/>
        <v>7068.7000000000116</v>
      </c>
      <c r="K24" s="26">
        <f t="shared" si="6"/>
        <v>7763.8000000000175</v>
      </c>
      <c r="L24" s="26">
        <f t="shared" si="6"/>
        <v>8529.3999999999942</v>
      </c>
      <c r="M24" s="26">
        <f t="shared" si="6"/>
        <v>9369.5</v>
      </c>
      <c r="N24" s="26">
        <f t="shared" si="6"/>
        <v>10292.700000000012</v>
      </c>
    </row>
    <row r="25" spans="1:14" hidden="1" outlineLevel="1" x14ac:dyDescent="0.3"/>
    <row r="26" spans="1:14" hidden="1" outlineLevel="1" x14ac:dyDescent="0.3"/>
    <row r="27" spans="1:14" hidden="1" outlineLevel="1" x14ac:dyDescent="0.3"/>
    <row r="28" spans="1:14" hidden="1" outlineLevel="1" x14ac:dyDescent="0.3"/>
    <row r="29" spans="1:14" collapsed="1" x14ac:dyDescent="0.3">
      <c r="A29" s="27" t="s">
        <v>30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1" spans="1:14" s="20" customFormat="1" hidden="1" outlineLevel="1" x14ac:dyDescent="0.3">
      <c r="A31" s="20" t="s">
        <v>0</v>
      </c>
      <c r="B31" s="29">
        <f ca="1">SUM(E31:OFFSET(E31,0,$I$1-1))</f>
        <v>298332</v>
      </c>
      <c r="C31" s="29">
        <f ca="1">IFERROR(AVERAGE(E31:OFFSET(E31,0,$I$2-1)), "NA")</f>
        <v>99444</v>
      </c>
      <c r="D31" s="29"/>
      <c r="E31" s="29">
        <f>IF($E$5&lt;=YEAR($F$2), E16, "" )</f>
        <v>90450</v>
      </c>
      <c r="F31" s="29">
        <f t="shared" ref="F31:J31" si="7">IF($E$5&lt;=YEAR($F$2), F16, "" )</f>
        <v>99133.2</v>
      </c>
      <c r="G31" s="29">
        <f t="shared" si="7"/>
        <v>108748.8</v>
      </c>
      <c r="H31" s="29">
        <f t="shared" si="7"/>
        <v>118536.3</v>
      </c>
      <c r="I31" s="29">
        <f t="shared" si="7"/>
        <v>128019.6</v>
      </c>
      <c r="J31" s="29">
        <f t="shared" si="7"/>
        <v>140627.70000000001</v>
      </c>
    </row>
    <row r="32" spans="1:14" hidden="1" outlineLevel="1" x14ac:dyDescent="0.3">
      <c r="A32" t="s">
        <v>1</v>
      </c>
      <c r="B32" s="24">
        <f ca="1">SUM(E32:OFFSET(E32,0,$I$1-1))</f>
        <v>130491</v>
      </c>
      <c r="C32" s="24">
        <f ca="1">IFERROR(AVERAGE(E32:OFFSET(E32,0,$I$2-1)), "NA")</f>
        <v>43497</v>
      </c>
      <c r="D32" s="24"/>
      <c r="E32" s="24">
        <f t="shared" ref="E32" si="8">IF($E$5&lt;=YEAR($F$2), E17, "" )</f>
        <v>38672</v>
      </c>
      <c r="F32" s="24">
        <f t="shared" ref="F32:J32" si="9">IF($E$5&lt;=YEAR($F$2), F17, "" )</f>
        <v>43486</v>
      </c>
      <c r="G32" s="24">
        <f t="shared" si="9"/>
        <v>48333</v>
      </c>
      <c r="H32" s="24">
        <f t="shared" si="9"/>
        <v>52024</v>
      </c>
      <c r="I32" s="24">
        <f t="shared" si="9"/>
        <v>58320</v>
      </c>
      <c r="J32" s="24">
        <f t="shared" si="9"/>
        <v>64064</v>
      </c>
    </row>
    <row r="33" spans="1:14" s="30" customFormat="1" hidden="1" outlineLevel="1" x14ac:dyDescent="0.3">
      <c r="A33" s="30" t="s">
        <v>2</v>
      </c>
      <c r="B33" s="31">
        <f ca="1">SUM(E33:OFFSET(E33,0,$I$1-1))</f>
        <v>167841</v>
      </c>
      <c r="C33" s="31">
        <f ca="1">IFERROR(AVERAGE(E33:OFFSET(E33,0,$I$2-1)), "NA")</f>
        <v>55947</v>
      </c>
      <c r="D33" s="31"/>
      <c r="E33" s="31">
        <f t="shared" ref="E33:E39" si="10">IF($E$5&lt;=YEAR($F$2), E18, "" )</f>
        <v>51778</v>
      </c>
      <c r="F33" s="31">
        <f t="shared" ref="F33:J33" si="11">IF($E$5&lt;=YEAR($F$2), F18, "" )</f>
        <v>55647.199999999997</v>
      </c>
      <c r="G33" s="31">
        <f t="shared" si="11"/>
        <v>60415.8</v>
      </c>
      <c r="H33" s="31">
        <f t="shared" si="11"/>
        <v>66512.3</v>
      </c>
      <c r="I33" s="31">
        <f t="shared" si="11"/>
        <v>69699.600000000006</v>
      </c>
      <c r="J33" s="31">
        <f t="shared" si="11"/>
        <v>76563.700000000012</v>
      </c>
    </row>
    <row r="34" spans="1:14" hidden="1" outlineLevel="1" x14ac:dyDescent="0.3">
      <c r="A34" t="s">
        <v>3</v>
      </c>
      <c r="B34" s="24">
        <f ca="1">SUM(E34:OFFSET(E34,0,$I$1-1))</f>
        <v>78460</v>
      </c>
      <c r="C34" s="24">
        <f ca="1">IFERROR(AVERAGE(E34:OFFSET(E34,0,$I$2-1)), "NA")</f>
        <v>26153.333333333332</v>
      </c>
      <c r="D34" s="24"/>
      <c r="E34" s="24">
        <f t="shared" si="10"/>
        <v>23789</v>
      </c>
      <c r="F34" s="24">
        <f t="shared" ref="F34:J34" si="12">IF($E$5&lt;=YEAR($F$2), F19, "" )</f>
        <v>26812</v>
      </c>
      <c r="G34" s="24">
        <f t="shared" si="12"/>
        <v>27859</v>
      </c>
      <c r="H34" s="24">
        <f t="shared" si="12"/>
        <v>28859</v>
      </c>
      <c r="I34" s="24">
        <f t="shared" si="12"/>
        <v>29659</v>
      </c>
      <c r="J34" s="24">
        <f t="shared" si="12"/>
        <v>32580</v>
      </c>
    </row>
    <row r="35" spans="1:14" hidden="1" outlineLevel="1" x14ac:dyDescent="0.3">
      <c r="A35" t="s">
        <v>4</v>
      </c>
      <c r="B35" s="24">
        <f ca="1">SUM(E35:OFFSET(E35,0,$I$1-1))</f>
        <v>45420</v>
      </c>
      <c r="C35" s="24">
        <f ca="1">IFERROR(AVERAGE(E35:OFFSET(E35,0,$I$2-1)), "NA")</f>
        <v>15140</v>
      </c>
      <c r="D35" s="24"/>
      <c r="E35" s="24">
        <f t="shared" si="10"/>
        <v>12871</v>
      </c>
      <c r="F35" s="24">
        <f t="shared" ref="F35:J35" si="13">IF($E$5&lt;=YEAR($F$2), F20, "" )</f>
        <v>13897</v>
      </c>
      <c r="G35" s="24">
        <f t="shared" si="13"/>
        <v>18652</v>
      </c>
      <c r="H35" s="24">
        <f t="shared" si="13"/>
        <v>18952</v>
      </c>
      <c r="I35" s="24">
        <f t="shared" si="13"/>
        <v>19652</v>
      </c>
      <c r="J35" s="24">
        <f t="shared" si="13"/>
        <v>21587</v>
      </c>
    </row>
    <row r="36" spans="1:14" hidden="1" outlineLevel="1" x14ac:dyDescent="0.3">
      <c r="A36" t="s">
        <v>5</v>
      </c>
      <c r="B36" s="24">
        <f ca="1">SUM(E36:OFFSET(E36,0,$I$1-1))</f>
        <v>15000</v>
      </c>
      <c r="C36" s="24">
        <f ca="1">IFERROR(AVERAGE(E36:OFFSET(E36,0,$I$2-1)), "NA")</f>
        <v>5000</v>
      </c>
      <c r="D36" s="24"/>
      <c r="E36" s="24">
        <f t="shared" si="10"/>
        <v>5000</v>
      </c>
      <c r="F36" s="24">
        <f t="shared" ref="F36:J36" si="14">IF($E$5&lt;=YEAR($F$2), F21, "" )</f>
        <v>5000</v>
      </c>
      <c r="G36" s="24">
        <f t="shared" si="14"/>
        <v>5000</v>
      </c>
      <c r="H36" s="24">
        <f t="shared" si="14"/>
        <v>5100</v>
      </c>
      <c r="I36" s="24">
        <f t="shared" si="14"/>
        <v>5100</v>
      </c>
      <c r="J36" s="24">
        <f t="shared" si="14"/>
        <v>5602</v>
      </c>
    </row>
    <row r="37" spans="1:14" s="30" customFormat="1" hidden="1" outlineLevel="1" x14ac:dyDescent="0.3">
      <c r="A37" s="30" t="s">
        <v>6</v>
      </c>
      <c r="B37" s="31">
        <f ca="1">SUM(E37:OFFSET(E37,0,$I$1-1))</f>
        <v>28961</v>
      </c>
      <c r="C37" s="31">
        <f ca="1">IFERROR(AVERAGE(E37:OFFSET(E37,0,$I$2-1)), "NA")</f>
        <v>9653.6666666666661</v>
      </c>
      <c r="D37" s="31"/>
      <c r="E37" s="31">
        <f t="shared" si="10"/>
        <v>10118</v>
      </c>
      <c r="F37" s="31">
        <f t="shared" ref="F37:J37" si="15">IF($E$5&lt;=YEAR($F$2), F22, "" )</f>
        <v>9938.1999999999971</v>
      </c>
      <c r="G37" s="31">
        <f t="shared" si="15"/>
        <v>8904.8000000000029</v>
      </c>
      <c r="H37" s="31">
        <f t="shared" si="15"/>
        <v>13601.300000000003</v>
      </c>
      <c r="I37" s="31">
        <f t="shared" si="15"/>
        <v>15288.600000000006</v>
      </c>
      <c r="J37" s="31">
        <f t="shared" si="15"/>
        <v>16794.700000000012</v>
      </c>
    </row>
    <row r="38" spans="1:14" hidden="1" outlineLevel="1" x14ac:dyDescent="0.3">
      <c r="A38" t="s">
        <v>7</v>
      </c>
      <c r="B38" s="24">
        <f ca="1">SUM(E38:OFFSET(E38,0,$I$1-1))</f>
        <v>17189</v>
      </c>
      <c r="C38" s="24">
        <f ca="1">IFERROR(AVERAGE(E38:OFFSET(E38,0,$I$2-1)), "NA")</f>
        <v>5729.666666666667</v>
      </c>
      <c r="D38" s="24"/>
      <c r="E38" s="24">
        <f t="shared" si="10"/>
        <v>5445</v>
      </c>
      <c r="F38" s="24">
        <f t="shared" ref="F38:J38" si="16">IF($E$5&lt;=YEAR($F$2), F23, "" )</f>
        <v>5867</v>
      </c>
      <c r="G38" s="24">
        <f t="shared" si="16"/>
        <v>5877</v>
      </c>
      <c r="H38" s="24">
        <f t="shared" si="16"/>
        <v>7737</v>
      </c>
      <c r="I38" s="24">
        <f t="shared" si="16"/>
        <v>8854</v>
      </c>
      <c r="J38" s="24">
        <f t="shared" si="16"/>
        <v>9726</v>
      </c>
    </row>
    <row r="39" spans="1:14" s="32" customFormat="1" ht="14.5" hidden="1" outlineLevel="1" thickBot="1" x14ac:dyDescent="0.35">
      <c r="A39" s="32" t="s">
        <v>8</v>
      </c>
      <c r="B39" s="33">
        <f ca="1">SUM(E39:OFFSET(E39,0,$I$1-1))</f>
        <v>11772</v>
      </c>
      <c r="C39" s="33">
        <f ca="1">IFERROR(AVERAGE(E39:OFFSET(E39,0,$I$2-1)), "NA")</f>
        <v>3924</v>
      </c>
      <c r="D39" s="33"/>
      <c r="E39" s="33">
        <f t="shared" si="10"/>
        <v>4673</v>
      </c>
      <c r="F39" s="33">
        <f t="shared" ref="F39:J39" si="17">IF($E$5&lt;=YEAR($F$2), F24, "" )</f>
        <v>4071.1999999999971</v>
      </c>
      <c r="G39" s="33">
        <f t="shared" si="17"/>
        <v>3027.8000000000029</v>
      </c>
      <c r="H39" s="33">
        <f t="shared" si="17"/>
        <v>5864.3000000000029</v>
      </c>
      <c r="I39" s="33">
        <f t="shared" si="17"/>
        <v>6434.6000000000058</v>
      </c>
      <c r="J39" s="33">
        <f t="shared" si="17"/>
        <v>7068.7000000000116</v>
      </c>
    </row>
    <row r="40" spans="1:14" collapsed="1" x14ac:dyDescent="0.3">
      <c r="A40" s="27" t="s">
        <v>32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</row>
    <row r="42" spans="1:14" x14ac:dyDescent="0.3">
      <c r="A42" s="20" t="s">
        <v>33</v>
      </c>
    </row>
    <row r="43" spans="1:14" x14ac:dyDescent="0.3">
      <c r="A43" t="s">
        <v>34</v>
      </c>
      <c r="B43" s="22">
        <v>5000</v>
      </c>
    </row>
    <row r="44" spans="1:14" x14ac:dyDescent="0.3">
      <c r="A44" t="s">
        <v>35</v>
      </c>
      <c r="B44" s="22">
        <v>10</v>
      </c>
    </row>
    <row r="45" spans="1:14" x14ac:dyDescent="0.3">
      <c r="A45" t="s">
        <v>36</v>
      </c>
      <c r="B45" s="37">
        <v>4.4999999999999998E-2</v>
      </c>
    </row>
    <row r="47" spans="1:14" x14ac:dyDescent="0.3">
      <c r="A47" t="s">
        <v>37</v>
      </c>
      <c r="E47">
        <v>1</v>
      </c>
      <c r="F47">
        <f>IF(E47&lt;$B$44, E47+1, "" )</f>
        <v>2</v>
      </c>
      <c r="G47">
        <f t="shared" ref="G47:N47" si="18">IF(F47&lt;$B$44, F47+1, "" )</f>
        <v>3</v>
      </c>
      <c r="H47">
        <f t="shared" si="18"/>
        <v>4</v>
      </c>
      <c r="I47">
        <f t="shared" si="18"/>
        <v>5</v>
      </c>
      <c r="J47">
        <f t="shared" si="18"/>
        <v>6</v>
      </c>
      <c r="K47">
        <f t="shared" si="18"/>
        <v>7</v>
      </c>
      <c r="L47">
        <f t="shared" si="18"/>
        <v>8</v>
      </c>
      <c r="M47">
        <f t="shared" si="18"/>
        <v>9</v>
      </c>
      <c r="N47">
        <f t="shared" si="18"/>
        <v>10</v>
      </c>
    </row>
    <row r="49" spans="1:14" x14ac:dyDescent="0.3">
      <c r="A49" t="s">
        <v>38</v>
      </c>
      <c r="E49" s="35">
        <f>B43</f>
        <v>5000</v>
      </c>
      <c r="F49" s="34">
        <f>E53</f>
        <v>4593.1058912898034</v>
      </c>
      <c r="G49" s="34">
        <f t="shared" ref="G49:N49" si="19">F53</f>
        <v>4167.9015476876475</v>
      </c>
      <c r="H49" s="34">
        <f t="shared" si="19"/>
        <v>3723.563008623395</v>
      </c>
      <c r="I49" s="34">
        <f t="shared" si="19"/>
        <v>3259.2292353012513</v>
      </c>
      <c r="J49" s="34">
        <f t="shared" si="19"/>
        <v>2774.0004421796111</v>
      </c>
      <c r="K49" s="34">
        <f t="shared" si="19"/>
        <v>2266.9363533674968</v>
      </c>
      <c r="L49" s="34">
        <f t="shared" si="19"/>
        <v>1737.0543805588377</v>
      </c>
      <c r="M49" s="34">
        <f t="shared" si="19"/>
        <v>1183.3277189737887</v>
      </c>
      <c r="N49" s="34">
        <f t="shared" si="19"/>
        <v>604.68335761741264</v>
      </c>
    </row>
    <row r="50" spans="1:14" x14ac:dyDescent="0.3">
      <c r="A50" t="s">
        <v>39</v>
      </c>
      <c r="E50" s="34">
        <f>IF(E47 &lt;= $B$44, PMT($B$45,$B$44,$B$43), 0)</f>
        <v>-631.89410871019663</v>
      </c>
      <c r="F50" s="34">
        <f t="shared" ref="F50:N50" si="20">IF(F47 &lt;= $B$44, PMT($B$45,$B$44,$B$43), 0)</f>
        <v>-631.89410871019663</v>
      </c>
      <c r="G50" s="34">
        <f t="shared" si="20"/>
        <v>-631.89410871019663</v>
      </c>
      <c r="H50" s="34">
        <f t="shared" si="20"/>
        <v>-631.89410871019663</v>
      </c>
      <c r="I50" s="34">
        <f t="shared" si="20"/>
        <v>-631.89410871019663</v>
      </c>
      <c r="J50" s="34">
        <f t="shared" si="20"/>
        <v>-631.89410871019663</v>
      </c>
      <c r="K50" s="34">
        <f t="shared" si="20"/>
        <v>-631.89410871019663</v>
      </c>
      <c r="L50" s="34">
        <f t="shared" si="20"/>
        <v>-631.89410871019663</v>
      </c>
      <c r="M50" s="34">
        <f t="shared" si="20"/>
        <v>-631.89410871019663</v>
      </c>
      <c r="N50" s="34">
        <f t="shared" si="20"/>
        <v>-631.89410871019663</v>
      </c>
    </row>
    <row r="51" spans="1:14" x14ac:dyDescent="0.3">
      <c r="A51" t="s">
        <v>42</v>
      </c>
      <c r="E51" s="34">
        <f>IF(E47 &lt;= $B$44, IPMT($B$45,E47, $B$44, $B$43), 0)</f>
        <v>-225</v>
      </c>
      <c r="F51" s="34">
        <f t="shared" ref="F51:N51" si="21">IF(F47 &lt;= $B$44, IPMT($B$45,F47, $B$44, $B$43), 0)</f>
        <v>-206.68976510804114</v>
      </c>
      <c r="G51" s="34">
        <f t="shared" si="21"/>
        <v>-187.55556964594416</v>
      </c>
      <c r="H51" s="34">
        <f t="shared" si="21"/>
        <v>-167.56033538805278</v>
      </c>
      <c r="I51" s="34">
        <f t="shared" si="21"/>
        <v>-146.6653155885563</v>
      </c>
      <c r="J51" s="34">
        <f t="shared" si="21"/>
        <v>-124.83001989808254</v>
      </c>
      <c r="K51" s="34">
        <f t="shared" si="21"/>
        <v>-102.01213590153738</v>
      </c>
      <c r="L51" s="34">
        <f t="shared" si="21"/>
        <v>-78.167447125147703</v>
      </c>
      <c r="M51" s="34">
        <f t="shared" si="21"/>
        <v>-53.24974735382051</v>
      </c>
      <c r="N51" s="34">
        <f t="shared" si="21"/>
        <v>-27.210751092783589</v>
      </c>
    </row>
    <row r="52" spans="1:14" x14ac:dyDescent="0.3">
      <c r="A52" t="s">
        <v>40</v>
      </c>
      <c r="E52" s="34">
        <f>E50-E51</f>
        <v>-406.89410871019663</v>
      </c>
      <c r="F52" s="34">
        <f t="shared" ref="F52:N52" si="22">F50-F51</f>
        <v>-425.20434360215552</v>
      </c>
      <c r="G52" s="34">
        <f t="shared" si="22"/>
        <v>-444.33853906425247</v>
      </c>
      <c r="H52" s="34">
        <f t="shared" si="22"/>
        <v>-464.33377332214388</v>
      </c>
      <c r="I52" s="34">
        <f t="shared" si="22"/>
        <v>-485.22879312164036</v>
      </c>
      <c r="J52" s="34">
        <f t="shared" si="22"/>
        <v>-507.06408881211411</v>
      </c>
      <c r="K52" s="34">
        <f t="shared" si="22"/>
        <v>-529.88197280865927</v>
      </c>
      <c r="L52" s="34">
        <f t="shared" si="22"/>
        <v>-553.72666158504899</v>
      </c>
      <c r="M52" s="34">
        <f t="shared" si="22"/>
        <v>-578.64436135637607</v>
      </c>
      <c r="N52" s="34">
        <f t="shared" si="22"/>
        <v>-604.68335761741309</v>
      </c>
    </row>
    <row r="53" spans="1:14" x14ac:dyDescent="0.3">
      <c r="A53" t="s">
        <v>41</v>
      </c>
      <c r="E53" s="34">
        <f>E49--E52</f>
        <v>4593.1058912898034</v>
      </c>
      <c r="F53" s="34">
        <f t="shared" ref="F53:N53" si="23">F49--F52</f>
        <v>4167.9015476876475</v>
      </c>
      <c r="G53" s="34">
        <f t="shared" si="23"/>
        <v>3723.563008623395</v>
      </c>
      <c r="H53" s="34">
        <f t="shared" si="23"/>
        <v>3259.2292353012513</v>
      </c>
      <c r="I53" s="34">
        <f t="shared" si="23"/>
        <v>2774.0004421796111</v>
      </c>
      <c r="J53" s="34">
        <f t="shared" si="23"/>
        <v>2266.9363533674968</v>
      </c>
      <c r="K53" s="34">
        <f t="shared" si="23"/>
        <v>1737.0543805588377</v>
      </c>
      <c r="L53" s="34">
        <f t="shared" si="23"/>
        <v>1183.3277189737887</v>
      </c>
      <c r="M53" s="34">
        <f t="shared" si="23"/>
        <v>604.68335761741264</v>
      </c>
      <c r="N53" s="34">
        <f t="shared" si="23"/>
        <v>0</v>
      </c>
    </row>
    <row r="56" spans="1:14" x14ac:dyDescent="0.3">
      <c r="A56" s="20" t="s">
        <v>43</v>
      </c>
    </row>
    <row r="58" spans="1:14" x14ac:dyDescent="0.3">
      <c r="A58" t="s">
        <v>44</v>
      </c>
      <c r="B58" s="1">
        <f>XNPV(C58, E60:I60, E6:I6)</f>
        <v>526.3062176054093</v>
      </c>
      <c r="C58" s="37">
        <v>0.15</v>
      </c>
    </row>
    <row r="59" spans="1:14" x14ac:dyDescent="0.3">
      <c r="A59" t="s">
        <v>45</v>
      </c>
      <c r="B59" s="38">
        <f>XIRR(E60:I60, E6:I6)</f>
        <v>0.33856148123741159</v>
      </c>
    </row>
    <row r="60" spans="1:14" x14ac:dyDescent="0.3">
      <c r="E60" s="22">
        <v>-1000</v>
      </c>
      <c r="F60" s="22">
        <v>200</v>
      </c>
      <c r="G60" s="22">
        <v>500</v>
      </c>
      <c r="H60" s="22">
        <v>700</v>
      </c>
      <c r="I60" s="22">
        <v>900</v>
      </c>
    </row>
    <row r="61" spans="1:14" x14ac:dyDescent="0.3">
      <c r="A61" t="s">
        <v>46</v>
      </c>
    </row>
  </sheetData>
  <dataValidations count="1">
    <dataValidation type="list" allowBlank="1" showInputMessage="1" showErrorMessage="1" sqref="A1" xr:uid="{615AE609-206D-438B-90F4-458C4E89773C}">
      <formula1>$B$1:$B$3</formula1>
    </dataValidation>
  </dataValidations>
  <pageMargins left="0.7" right="0.7" top="0.75" bottom="0.75" header="0.3" footer="0.3"/>
  <pageSetup paperSize="9" orientation="portrait" horizontalDpi="1200" verticalDpi="1200" r:id="rId1"/>
  <ignoredErrors>
    <ignoredError sqref="F4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activeCell="C2" sqref="C2"/>
    </sheetView>
  </sheetViews>
  <sheetFormatPr defaultRowHeight="14" x14ac:dyDescent="0.3"/>
  <cols>
    <col min="1" max="1" width="17.5" bestFit="1" customWidth="1"/>
    <col min="2" max="3" width="17.5" customWidth="1"/>
    <col min="4" max="13" width="13.09765625" customWidth="1"/>
    <col min="14" max="16" width="8.69921875" customWidth="1"/>
  </cols>
  <sheetData>
    <row r="1" spans="1:16" ht="14" customHeight="1" x14ac:dyDescent="0.3"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14" customHeight="1" x14ac:dyDescent="0.3">
      <c r="A2" s="14"/>
      <c r="B2" s="14"/>
      <c r="C2" s="14"/>
      <c r="D2" s="17">
        <v>2018</v>
      </c>
      <c r="E2" s="17">
        <f t="shared" ref="E2:P2" si="0">D2+1</f>
        <v>2019</v>
      </c>
      <c r="F2" s="17">
        <f t="shared" si="0"/>
        <v>2020</v>
      </c>
      <c r="G2" s="17">
        <f t="shared" si="0"/>
        <v>2021</v>
      </c>
      <c r="H2" s="17">
        <f t="shared" si="0"/>
        <v>2022</v>
      </c>
      <c r="I2" s="17">
        <f t="shared" si="0"/>
        <v>2023</v>
      </c>
      <c r="J2" s="17">
        <f t="shared" si="0"/>
        <v>2024</v>
      </c>
      <c r="K2" s="17">
        <f t="shared" si="0"/>
        <v>2025</v>
      </c>
      <c r="L2" s="17">
        <f t="shared" si="0"/>
        <v>2026</v>
      </c>
      <c r="M2" s="17">
        <f t="shared" si="0"/>
        <v>2027</v>
      </c>
      <c r="N2" s="17">
        <f t="shared" si="0"/>
        <v>2028</v>
      </c>
      <c r="O2" s="17">
        <f t="shared" si="0"/>
        <v>2029</v>
      </c>
      <c r="P2" s="17">
        <f t="shared" si="0"/>
        <v>2030</v>
      </c>
    </row>
    <row r="3" spans="1:16" ht="14" customHeight="1" x14ac:dyDescent="0.3"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14" customHeight="1" x14ac:dyDescent="0.3">
      <c r="A4" t="s">
        <v>0</v>
      </c>
      <c r="D4" s="19">
        <v>100500</v>
      </c>
      <c r="E4" s="19">
        <v>110148</v>
      </c>
      <c r="F4" s="19">
        <v>120832</v>
      </c>
      <c r="G4" s="19">
        <v>131707</v>
      </c>
      <c r="H4" s="19">
        <v>142244</v>
      </c>
      <c r="I4" s="19">
        <v>156253</v>
      </c>
      <c r="J4" s="19">
        <v>171642</v>
      </c>
      <c r="K4" s="19">
        <v>188546</v>
      </c>
      <c r="L4" s="19">
        <v>207115</v>
      </c>
      <c r="M4" s="19">
        <v>227513</v>
      </c>
      <c r="N4" s="16"/>
      <c r="O4" s="16"/>
      <c r="P4" s="16"/>
    </row>
    <row r="5" spans="1:16" ht="14" customHeight="1" x14ac:dyDescent="0.3">
      <c r="D5" s="18"/>
      <c r="E5" s="18"/>
      <c r="F5" s="19"/>
      <c r="G5" s="19"/>
      <c r="H5" s="19"/>
      <c r="I5" s="19"/>
      <c r="J5" s="19"/>
      <c r="K5" s="19"/>
      <c r="L5" s="19"/>
      <c r="M5" s="19"/>
      <c r="N5" s="16"/>
      <c r="O5" s="16"/>
      <c r="P5" s="16"/>
    </row>
    <row r="6" spans="1:16" ht="14" customHeight="1" x14ac:dyDescent="0.3">
      <c r="A6" t="s">
        <v>1</v>
      </c>
      <c r="D6" s="18">
        <v>38672</v>
      </c>
      <c r="E6" s="18">
        <v>43486</v>
      </c>
      <c r="F6" s="18">
        <v>48333</v>
      </c>
      <c r="G6" s="18">
        <v>52024</v>
      </c>
      <c r="H6" s="18">
        <v>58320</v>
      </c>
      <c r="I6" s="18">
        <v>64064</v>
      </c>
      <c r="J6" s="18">
        <v>70373</v>
      </c>
      <c r="K6" s="18">
        <v>77304</v>
      </c>
      <c r="L6" s="18">
        <v>84917</v>
      </c>
      <c r="M6" s="18">
        <v>93280</v>
      </c>
      <c r="N6" s="16"/>
      <c r="O6" s="16"/>
      <c r="P6" s="16"/>
    </row>
    <row r="7" spans="1:16" ht="14" customHeight="1" x14ac:dyDescent="0.3">
      <c r="A7" t="s">
        <v>2</v>
      </c>
      <c r="D7" s="18">
        <v>61828</v>
      </c>
      <c r="E7" s="18">
        <v>66662</v>
      </c>
      <c r="F7" s="18">
        <v>72499</v>
      </c>
      <c r="G7" s="18">
        <v>79683</v>
      </c>
      <c r="H7" s="18">
        <v>83924</v>
      </c>
      <c r="I7" s="18">
        <v>92189</v>
      </c>
      <c r="J7" s="18">
        <v>101269</v>
      </c>
      <c r="K7" s="18">
        <v>111242</v>
      </c>
      <c r="L7" s="18">
        <v>122198</v>
      </c>
      <c r="M7" s="18">
        <v>134233</v>
      </c>
      <c r="N7" s="16"/>
      <c r="O7" s="16"/>
      <c r="P7" s="16"/>
    </row>
    <row r="8" spans="1:16" ht="14" customHeight="1" x14ac:dyDescent="0.3">
      <c r="A8" t="s">
        <v>3</v>
      </c>
      <c r="D8" s="18">
        <v>23789</v>
      </c>
      <c r="E8" s="18">
        <v>26812</v>
      </c>
      <c r="F8" s="18">
        <v>27859</v>
      </c>
      <c r="G8" s="18">
        <v>28859</v>
      </c>
      <c r="H8" s="18">
        <v>29659</v>
      </c>
      <c r="I8" s="18">
        <v>32580</v>
      </c>
      <c r="J8" s="18">
        <v>35789</v>
      </c>
      <c r="K8" s="18">
        <v>39313</v>
      </c>
      <c r="L8" s="18">
        <v>43185</v>
      </c>
      <c r="M8" s="18">
        <v>47438</v>
      </c>
      <c r="N8" s="16"/>
      <c r="O8" s="16"/>
      <c r="P8" s="16"/>
    </row>
    <row r="9" spans="1:16" ht="14" customHeight="1" x14ac:dyDescent="0.3">
      <c r="A9" t="s">
        <v>4</v>
      </c>
      <c r="D9" s="18">
        <v>12871</v>
      </c>
      <c r="E9" s="18">
        <v>13897</v>
      </c>
      <c r="F9" s="18">
        <v>18652</v>
      </c>
      <c r="G9" s="18">
        <v>18952</v>
      </c>
      <c r="H9" s="18">
        <v>19652</v>
      </c>
      <c r="I9" s="18">
        <v>21587</v>
      </c>
      <c r="J9" s="18">
        <v>23714</v>
      </c>
      <c r="K9" s="18">
        <v>26049</v>
      </c>
      <c r="L9" s="18">
        <v>28614</v>
      </c>
      <c r="M9" s="18">
        <v>31433</v>
      </c>
      <c r="N9" s="16"/>
      <c r="O9" s="16"/>
      <c r="P9" s="16"/>
    </row>
    <row r="10" spans="1:16" ht="14" customHeight="1" x14ac:dyDescent="0.3">
      <c r="A10" t="s">
        <v>5</v>
      </c>
      <c r="D10" s="18">
        <v>5000</v>
      </c>
      <c r="E10" s="18">
        <v>5000</v>
      </c>
      <c r="F10" s="18">
        <v>5000</v>
      </c>
      <c r="G10" s="18">
        <v>5100</v>
      </c>
      <c r="H10" s="18">
        <v>5100</v>
      </c>
      <c r="I10" s="18">
        <v>5602</v>
      </c>
      <c r="J10" s="18">
        <v>6154</v>
      </c>
      <c r="K10" s="18">
        <v>6760</v>
      </c>
      <c r="L10" s="18">
        <v>7426</v>
      </c>
      <c r="M10" s="18">
        <v>8157</v>
      </c>
      <c r="N10" s="16"/>
      <c r="O10" s="16"/>
      <c r="P10" s="16"/>
    </row>
    <row r="11" spans="1:16" ht="14" customHeight="1" x14ac:dyDescent="0.3">
      <c r="A11" t="s">
        <v>6</v>
      </c>
      <c r="D11" s="18">
        <v>20168</v>
      </c>
      <c r="E11" s="18">
        <v>20953</v>
      </c>
      <c r="F11" s="18">
        <v>20988</v>
      </c>
      <c r="G11" s="18">
        <v>26772</v>
      </c>
      <c r="H11" s="18">
        <v>29513</v>
      </c>
      <c r="I11" s="18">
        <v>32420</v>
      </c>
      <c r="J11" s="18">
        <v>35612</v>
      </c>
      <c r="K11" s="18">
        <v>39120</v>
      </c>
      <c r="L11" s="18">
        <v>42973</v>
      </c>
      <c r="M11" s="18">
        <v>47205</v>
      </c>
      <c r="N11" s="16"/>
      <c r="O11" s="16"/>
      <c r="P11" s="16"/>
    </row>
    <row r="12" spans="1:16" ht="14" customHeight="1" x14ac:dyDescent="0.3">
      <c r="A12" t="s">
        <v>7</v>
      </c>
      <c r="D12" s="18">
        <v>5445</v>
      </c>
      <c r="E12" s="18">
        <v>5867</v>
      </c>
      <c r="F12" s="18">
        <v>5877</v>
      </c>
      <c r="G12" s="18">
        <v>7737</v>
      </c>
      <c r="H12" s="18">
        <v>8854</v>
      </c>
      <c r="I12" s="18">
        <v>9726</v>
      </c>
      <c r="J12" s="18">
        <v>10684</v>
      </c>
      <c r="K12" s="18">
        <v>11736</v>
      </c>
      <c r="L12" s="18">
        <v>12892</v>
      </c>
      <c r="M12" s="18">
        <v>14161</v>
      </c>
      <c r="N12" s="16"/>
      <c r="O12" s="16"/>
      <c r="P12" s="16"/>
    </row>
    <row r="13" spans="1:16" ht="14" customHeight="1" x14ac:dyDescent="0.3">
      <c r="A13" t="s">
        <v>8</v>
      </c>
      <c r="D13" s="18">
        <v>14723</v>
      </c>
      <c r="E13" s="18">
        <v>15086</v>
      </c>
      <c r="F13" s="18">
        <v>15111</v>
      </c>
      <c r="G13" s="18">
        <v>19035</v>
      </c>
      <c r="H13" s="18">
        <v>20659</v>
      </c>
      <c r="I13" s="18">
        <v>22694</v>
      </c>
      <c r="J13" s="18">
        <v>24928</v>
      </c>
      <c r="K13" s="18">
        <v>27384</v>
      </c>
      <c r="L13" s="18">
        <v>30081</v>
      </c>
      <c r="M13" s="18">
        <v>33044</v>
      </c>
      <c r="N13" s="16"/>
      <c r="O13" s="16"/>
      <c r="P13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workbookViewId="0">
      <selection activeCell="A3" sqref="A3:K11"/>
    </sheetView>
  </sheetViews>
  <sheetFormatPr defaultRowHeight="14" x14ac:dyDescent="0.3"/>
  <cols>
    <col min="1" max="1" width="17.69921875" bestFit="1" customWidth="1"/>
    <col min="2" max="11" width="9.3984375" customWidth="1"/>
  </cols>
  <sheetData>
    <row r="1" spans="1:11" x14ac:dyDescent="0.3">
      <c r="A1" t="s">
        <v>9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</row>
    <row r="3" spans="1:11" x14ac:dyDescent="0.3">
      <c r="A3" t="s">
        <v>0</v>
      </c>
      <c r="B3" s="1">
        <v>100500</v>
      </c>
      <c r="C3" s="1">
        <v>110148</v>
      </c>
      <c r="D3" s="1">
        <v>120832</v>
      </c>
      <c r="E3" s="1">
        <v>131707</v>
      </c>
      <c r="F3" s="1">
        <v>142244</v>
      </c>
      <c r="G3">
        <v>156253</v>
      </c>
      <c r="H3">
        <v>171642</v>
      </c>
      <c r="I3">
        <v>188546</v>
      </c>
      <c r="J3">
        <v>207115</v>
      </c>
      <c r="K3">
        <v>227513</v>
      </c>
    </row>
    <row r="4" spans="1:11" x14ac:dyDescent="0.3">
      <c r="A4" t="s">
        <v>1</v>
      </c>
      <c r="B4" s="1">
        <v>38672</v>
      </c>
      <c r="C4" s="1">
        <v>43486</v>
      </c>
      <c r="D4" s="1">
        <v>48333</v>
      </c>
      <c r="E4" s="1">
        <v>52024</v>
      </c>
      <c r="F4" s="1">
        <v>58320</v>
      </c>
      <c r="G4">
        <v>64064</v>
      </c>
      <c r="H4">
        <v>70373</v>
      </c>
      <c r="I4">
        <v>77304</v>
      </c>
      <c r="J4">
        <v>84917</v>
      </c>
      <c r="K4">
        <v>93280</v>
      </c>
    </row>
    <row r="5" spans="1:11" x14ac:dyDescent="0.3">
      <c r="A5" t="s">
        <v>2</v>
      </c>
      <c r="B5" s="1">
        <v>61828</v>
      </c>
      <c r="C5" s="1">
        <v>66662</v>
      </c>
      <c r="D5" s="1">
        <v>72499</v>
      </c>
      <c r="E5" s="1">
        <v>79683</v>
      </c>
      <c r="F5" s="1">
        <v>83924</v>
      </c>
      <c r="G5" s="1">
        <v>92189</v>
      </c>
      <c r="H5" s="1">
        <v>101269</v>
      </c>
      <c r="I5" s="1">
        <v>111242</v>
      </c>
      <c r="J5" s="1">
        <v>122198</v>
      </c>
      <c r="K5" s="1">
        <v>134233</v>
      </c>
    </row>
    <row r="6" spans="1:11" x14ac:dyDescent="0.3">
      <c r="A6" t="s">
        <v>3</v>
      </c>
      <c r="B6" s="1">
        <v>23789</v>
      </c>
      <c r="C6" s="1">
        <v>26812</v>
      </c>
      <c r="D6" s="1">
        <v>27859</v>
      </c>
      <c r="E6" s="1">
        <v>28859</v>
      </c>
      <c r="F6" s="1">
        <v>29659</v>
      </c>
      <c r="G6">
        <v>32580</v>
      </c>
      <c r="H6">
        <v>35789</v>
      </c>
      <c r="I6">
        <v>39313</v>
      </c>
      <c r="J6">
        <v>43185</v>
      </c>
      <c r="K6">
        <v>47438</v>
      </c>
    </row>
    <row r="7" spans="1:11" x14ac:dyDescent="0.3">
      <c r="A7" t="s">
        <v>4</v>
      </c>
      <c r="B7" s="1">
        <v>12871</v>
      </c>
      <c r="C7" s="1">
        <v>13897</v>
      </c>
      <c r="D7" s="1">
        <v>18652</v>
      </c>
      <c r="E7" s="1">
        <v>18952</v>
      </c>
      <c r="F7" s="1">
        <v>19652</v>
      </c>
      <c r="G7">
        <v>21587</v>
      </c>
      <c r="H7">
        <v>23714</v>
      </c>
      <c r="I7">
        <v>26049</v>
      </c>
      <c r="J7">
        <v>28614</v>
      </c>
      <c r="K7">
        <v>31433</v>
      </c>
    </row>
    <row r="8" spans="1:11" x14ac:dyDescent="0.3">
      <c r="A8" t="s">
        <v>5</v>
      </c>
      <c r="B8" s="1">
        <v>5000</v>
      </c>
      <c r="C8" s="1">
        <v>5000</v>
      </c>
      <c r="D8" s="1">
        <v>5000</v>
      </c>
      <c r="E8" s="1">
        <v>5100</v>
      </c>
      <c r="F8" s="1">
        <v>5100</v>
      </c>
      <c r="G8">
        <v>5602</v>
      </c>
      <c r="H8">
        <v>6154</v>
      </c>
      <c r="I8">
        <v>6760</v>
      </c>
      <c r="J8">
        <v>7426</v>
      </c>
      <c r="K8">
        <v>8157</v>
      </c>
    </row>
    <row r="9" spans="1:11" x14ac:dyDescent="0.3">
      <c r="A9" t="s">
        <v>6</v>
      </c>
      <c r="B9" s="1">
        <v>20168</v>
      </c>
      <c r="C9" s="1">
        <v>20953</v>
      </c>
      <c r="D9" s="1">
        <v>20988</v>
      </c>
      <c r="E9" s="1">
        <v>26772</v>
      </c>
      <c r="F9" s="1">
        <v>29513</v>
      </c>
      <c r="G9" s="1">
        <v>32420</v>
      </c>
      <c r="H9" s="1">
        <v>35612</v>
      </c>
      <c r="I9" s="1">
        <v>39120</v>
      </c>
      <c r="J9" s="1">
        <v>42973</v>
      </c>
      <c r="K9" s="1">
        <v>47205</v>
      </c>
    </row>
    <row r="10" spans="1:11" x14ac:dyDescent="0.3">
      <c r="A10" t="s">
        <v>7</v>
      </c>
      <c r="B10" s="1">
        <v>5445</v>
      </c>
      <c r="C10" s="1">
        <v>5867</v>
      </c>
      <c r="D10" s="1">
        <v>5877</v>
      </c>
      <c r="E10" s="1">
        <v>7737</v>
      </c>
      <c r="F10" s="1">
        <v>8854</v>
      </c>
      <c r="G10">
        <v>9726</v>
      </c>
      <c r="H10">
        <v>10684</v>
      </c>
      <c r="I10">
        <v>11736</v>
      </c>
      <c r="J10">
        <v>12892</v>
      </c>
      <c r="K10">
        <v>14161</v>
      </c>
    </row>
    <row r="11" spans="1:11" x14ac:dyDescent="0.3">
      <c r="A11" t="s">
        <v>8</v>
      </c>
      <c r="B11" s="1">
        <v>14723</v>
      </c>
      <c r="C11" s="1">
        <v>15086</v>
      </c>
      <c r="D11" s="1">
        <v>15111</v>
      </c>
      <c r="E11" s="1">
        <v>19035</v>
      </c>
      <c r="F11" s="1">
        <v>20659</v>
      </c>
      <c r="G11" s="1">
        <v>22694</v>
      </c>
      <c r="H11" s="1">
        <v>24928</v>
      </c>
      <c r="I11" s="1">
        <v>27384</v>
      </c>
      <c r="J11" s="1">
        <v>30081</v>
      </c>
      <c r="K11" s="1">
        <v>33044</v>
      </c>
    </row>
    <row r="13" spans="1:1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3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3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3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3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3">
      <c r="B27" s="1"/>
      <c r="C27" s="1"/>
      <c r="D27" s="1"/>
      <c r="E27" s="1"/>
      <c r="F27" s="1"/>
      <c r="G27" s="1"/>
      <c r="H27" s="1"/>
      <c r="I27" s="1"/>
      <c r="J27" s="1"/>
      <c r="K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Copyright</vt:lpstr>
      <vt:lpstr>Working_cell</vt:lpstr>
      <vt:lpstr>Sheet1</vt:lpstr>
      <vt:lpstr>data</vt:lpstr>
      <vt:lpstr>Copyright!Print_Area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Frankline Misango</cp:lastModifiedBy>
  <dcterms:created xsi:type="dcterms:W3CDTF">2017-03-02T21:48:17Z</dcterms:created>
  <dcterms:modified xsi:type="dcterms:W3CDTF">2022-06-26T09:20:44Z</dcterms:modified>
</cp:coreProperties>
</file>