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17. Excel Course\Attachments\Current Version 201808\"/>
    </mc:Choice>
  </mc:AlternateContent>
  <xr:revisionPtr revIDLastSave="0" documentId="13_ncr:1_{00E6264B-05D8-4C70-8AA3-16D3FAAC46C8}" xr6:coauthVersionLast="45" xr6:coauthVersionMax="45" xr10:uidLastSave="{00000000-0000-0000-0000-000000000000}"/>
  <bookViews>
    <workbookView xWindow="-110" yWindow="-110" windowWidth="38620" windowHeight="21220" xr2:uid="{21AB530C-FBC9-4BFE-8A8F-51870A200511}"/>
  </bookViews>
  <sheets>
    <sheet name="Cover Page" sheetId="5" r:id="rId1"/>
    <sheet name="Basic Financial Analysis" sheetId="1" r:id="rId2"/>
    <sheet name="Advanced Financial Analysis" sheetId="3" r:id="rId3"/>
    <sheet name="Extra Data --&gt;" sheetId="4" r:id="rId4"/>
    <sheet name="Research" sheetId="2" r:id="rId5"/>
  </sheets>
  <definedNames>
    <definedName name="CIQWBGuid" hidden="1">"2cd8126d-26c3-430c-b7fa-a069e3a1fc62"</definedName>
    <definedName name="Gross_Profit">'Advanced Financial Analysis'!$6:$6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'Advanced Financial Analysis'!$A$1:$J$62</definedName>
    <definedName name="_xlnm.Print_Area" localSheetId="1">'Basic Financial Analysis'!$A$1:$J$61</definedName>
    <definedName name="_xlnm.Print_Area" localSheetId="0">'Cover Page'!$A$1:$P$26</definedName>
    <definedName name="Sensitivity">'Advanced Financial Analysis'!$C$36</definedName>
    <definedName name="SG_A">'Advanced Financial Analysis'!$7:$7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5" l="1"/>
  <c r="C16" i="5"/>
  <c r="C15" i="5"/>
  <c r="E64" i="3" l="1"/>
  <c r="E65" i="3"/>
  <c r="E66" i="3"/>
  <c r="E67" i="3"/>
  <c r="E68" i="3"/>
  <c r="E69" i="3"/>
  <c r="E75" i="3" s="1"/>
  <c r="D68" i="3"/>
  <c r="D67" i="3"/>
  <c r="D66" i="3"/>
  <c r="D65" i="3"/>
  <c r="D64" i="3"/>
  <c r="D56" i="3"/>
  <c r="D59" i="3" s="1"/>
  <c r="D60" i="3" s="1"/>
  <c r="D55" i="3"/>
  <c r="D58" i="3" s="1"/>
  <c r="E54" i="3"/>
  <c r="F54" i="3" s="1"/>
  <c r="E70" i="3" l="1"/>
  <c r="D69" i="3"/>
  <c r="D75" i="3" s="1"/>
  <c r="D87" i="3"/>
  <c r="E88" i="3"/>
  <c r="E87" i="3"/>
  <c r="E84" i="3"/>
  <c r="D88" i="3"/>
  <c r="D85" i="3"/>
  <c r="E72" i="3"/>
  <c r="D84" i="3"/>
  <c r="E71" i="3"/>
  <c r="D72" i="3"/>
  <c r="E76" i="3"/>
  <c r="E77" i="3" s="1"/>
  <c r="E92" i="3" s="1"/>
  <c r="D71" i="3"/>
  <c r="D81" i="3" s="1"/>
  <c r="E85" i="3"/>
  <c r="D70" i="3"/>
  <c r="G54" i="3"/>
  <c r="G55" i="3" s="1"/>
  <c r="G58" i="3" s="1"/>
  <c r="F56" i="3"/>
  <c r="F59" i="3" s="1"/>
  <c r="F60" i="3" s="1"/>
  <c r="F55" i="3"/>
  <c r="F58" i="3" s="1"/>
  <c r="E55" i="3"/>
  <c r="E58" i="3" s="1"/>
  <c r="D76" i="3"/>
  <c r="D77" i="3" s="1"/>
  <c r="E56" i="3"/>
  <c r="E59" i="3" s="1"/>
  <c r="E60" i="3" s="1"/>
  <c r="D82" i="3" l="1"/>
  <c r="E81" i="3"/>
  <c r="E82" i="3"/>
  <c r="E90" i="3"/>
  <c r="E79" i="3"/>
  <c r="D79" i="3"/>
  <c r="D90" i="3"/>
  <c r="D92" i="3"/>
  <c r="H54" i="3"/>
  <c r="G56" i="3"/>
  <c r="G59" i="3" s="1"/>
  <c r="G60" i="3" s="1"/>
  <c r="I54" i="3" l="1"/>
  <c r="H56" i="3"/>
  <c r="H59" i="3" s="1"/>
  <c r="H60" i="3" s="1"/>
  <c r="H55" i="3"/>
  <c r="H58" i="3" s="1"/>
  <c r="A3" i="3"/>
  <c r="D38" i="3"/>
  <c r="E38" i="3"/>
  <c r="D40" i="3"/>
  <c r="E40" i="3"/>
  <c r="D42" i="3"/>
  <c r="E42" i="3"/>
  <c r="D43" i="3"/>
  <c r="E43" i="3"/>
  <c r="D45" i="3"/>
  <c r="E45" i="3"/>
  <c r="E37" i="3"/>
  <c r="D37" i="3"/>
  <c r="E25" i="3"/>
  <c r="E26" i="3"/>
  <c r="E28" i="3"/>
  <c r="E30" i="3"/>
  <c r="E31" i="3"/>
  <c r="E33" i="3"/>
  <c r="D26" i="3"/>
  <c r="D28" i="3"/>
  <c r="D30" i="3"/>
  <c r="D31" i="3"/>
  <c r="D33" i="3"/>
  <c r="D25" i="3"/>
  <c r="J54" i="3" l="1"/>
  <c r="I56" i="3"/>
  <c r="I59" i="3" s="1"/>
  <c r="I60" i="3" s="1"/>
  <c r="I55" i="3"/>
  <c r="I58" i="3" s="1"/>
  <c r="J55" i="3" l="1"/>
  <c r="J58" i="3" s="1"/>
  <c r="J56" i="3"/>
  <c r="J59" i="3" s="1"/>
  <c r="J60" i="3" s="1"/>
  <c r="E20" i="3" l="1"/>
  <c r="D20" i="3"/>
  <c r="E19" i="3"/>
  <c r="D19" i="3"/>
  <c r="E18" i="3"/>
  <c r="D18" i="3"/>
  <c r="E17" i="3"/>
  <c r="D17" i="3"/>
  <c r="E16" i="3"/>
  <c r="J10" i="3"/>
  <c r="I10" i="3"/>
  <c r="H10" i="3"/>
  <c r="G10" i="3"/>
  <c r="F10" i="3"/>
  <c r="F67" i="3" s="1"/>
  <c r="J7" i="3"/>
  <c r="I7" i="3"/>
  <c r="H7" i="3"/>
  <c r="G7" i="3"/>
  <c r="F7" i="3"/>
  <c r="F65" i="3" s="1"/>
  <c r="E6" i="3"/>
  <c r="E48" i="3" s="1"/>
  <c r="E50" i="3" s="1"/>
  <c r="D6" i="3"/>
  <c r="D48" i="3" s="1"/>
  <c r="D50" i="3" s="1"/>
  <c r="F4" i="3"/>
  <c r="E1" i="3"/>
  <c r="F1" i="3" s="1"/>
  <c r="G1" i="3" s="1"/>
  <c r="H1" i="3" s="1"/>
  <c r="I1" i="3" s="1"/>
  <c r="J1" i="3" s="1"/>
  <c r="A52" i="3" s="1"/>
  <c r="G7" i="1"/>
  <c r="H7" i="1"/>
  <c r="I7" i="1"/>
  <c r="J7" i="1"/>
  <c r="G10" i="1"/>
  <c r="H10" i="1"/>
  <c r="I10" i="1"/>
  <c r="J10" i="1"/>
  <c r="F10" i="1"/>
  <c r="F7" i="1"/>
  <c r="F4" i="1"/>
  <c r="F5" i="1" s="1"/>
  <c r="F6" i="1" s="1"/>
  <c r="F8" i="1" s="1"/>
  <c r="E20" i="1"/>
  <c r="D20" i="1"/>
  <c r="E19" i="1"/>
  <c r="D19" i="1"/>
  <c r="E18" i="1"/>
  <c r="D18" i="1"/>
  <c r="E17" i="1"/>
  <c r="D17" i="1"/>
  <c r="E16" i="1"/>
  <c r="E6" i="1"/>
  <c r="E8" i="1" s="1"/>
  <c r="E11" i="1" s="1"/>
  <c r="D6" i="1"/>
  <c r="D8" i="1" s="1"/>
  <c r="D11" i="1" s="1"/>
  <c r="D13" i="1" s="1"/>
  <c r="E1" i="1"/>
  <c r="F1" i="1" s="1"/>
  <c r="G1" i="1" s="1"/>
  <c r="H1" i="1" s="1"/>
  <c r="I1" i="1" s="1"/>
  <c r="J1" i="1" s="1"/>
  <c r="F9" i="1" l="1"/>
  <c r="F11" i="1" s="1"/>
  <c r="F12" i="1" s="1"/>
  <c r="F13" i="1" s="1"/>
  <c r="G4" i="1"/>
  <c r="H4" i="1" s="1"/>
  <c r="E13" i="1"/>
  <c r="E21" i="1"/>
  <c r="I4" i="1"/>
  <c r="H5" i="1"/>
  <c r="H6" i="1" s="1"/>
  <c r="H8" i="1" s="1"/>
  <c r="H9" i="1"/>
  <c r="D21" i="1"/>
  <c r="G9" i="1"/>
  <c r="G5" i="1"/>
  <c r="G6" i="1" s="1"/>
  <c r="G8" i="1" s="1"/>
  <c r="G11" i="1" s="1"/>
  <c r="I43" i="3"/>
  <c r="I67" i="3"/>
  <c r="G40" i="3"/>
  <c r="G65" i="3"/>
  <c r="J43" i="3"/>
  <c r="J67" i="3"/>
  <c r="H43" i="3"/>
  <c r="H67" i="3"/>
  <c r="H40" i="3"/>
  <c r="H65" i="3"/>
  <c r="J40" i="3"/>
  <c r="J65" i="3"/>
  <c r="G43" i="3"/>
  <c r="G67" i="3"/>
  <c r="I40" i="3"/>
  <c r="I65" i="3"/>
  <c r="F40" i="3"/>
  <c r="F28" i="3"/>
  <c r="E8" i="3"/>
  <c r="E27" i="3"/>
  <c r="E39" i="3"/>
  <c r="G4" i="3"/>
  <c r="G37" i="3" s="1"/>
  <c r="F25" i="3"/>
  <c r="F37" i="3"/>
  <c r="D8" i="3"/>
  <c r="D39" i="3"/>
  <c r="D27" i="3"/>
  <c r="F43" i="3"/>
  <c r="F31" i="3"/>
  <c r="F9" i="3"/>
  <c r="F66" i="3" s="1"/>
  <c r="F5" i="3"/>
  <c r="F64" i="3" s="1"/>
  <c r="G12" i="1" l="1"/>
  <c r="G13" i="1" s="1"/>
  <c r="H11" i="1"/>
  <c r="H12" i="1" s="1"/>
  <c r="H13" i="1" s="1"/>
  <c r="J4" i="1"/>
  <c r="I9" i="1"/>
  <c r="I5" i="1"/>
  <c r="I6" i="1" s="1"/>
  <c r="I8" i="1" s="1"/>
  <c r="I11" i="1" s="1"/>
  <c r="G25" i="3"/>
  <c r="G28" i="3"/>
  <c r="G31" i="3"/>
  <c r="G5" i="3"/>
  <c r="H4" i="3"/>
  <c r="H37" i="3" s="1"/>
  <c r="G9" i="3"/>
  <c r="G66" i="3" s="1"/>
  <c r="E11" i="3"/>
  <c r="E41" i="3"/>
  <c r="E29" i="3"/>
  <c r="F6" i="3"/>
  <c r="F48" i="3" s="1"/>
  <c r="F50" i="3" s="1"/>
  <c r="F26" i="3"/>
  <c r="F38" i="3"/>
  <c r="F42" i="3"/>
  <c r="F30" i="3"/>
  <c r="D11" i="3"/>
  <c r="D41" i="3"/>
  <c r="D29" i="3"/>
  <c r="I12" i="1" l="1"/>
  <c r="I13" i="1"/>
  <c r="J5" i="1"/>
  <c r="J6" i="1"/>
  <c r="J8" i="1" s="1"/>
  <c r="J9" i="1"/>
  <c r="G38" i="3"/>
  <c r="G64" i="3"/>
  <c r="H5" i="3"/>
  <c r="H9" i="3"/>
  <c r="G6" i="3"/>
  <c r="G27" i="3" s="1"/>
  <c r="G26" i="3"/>
  <c r="I4" i="3"/>
  <c r="I37" i="3" s="1"/>
  <c r="H25" i="3"/>
  <c r="H28" i="3"/>
  <c r="H31" i="3"/>
  <c r="F8" i="3"/>
  <c r="F39" i="3"/>
  <c r="F27" i="3"/>
  <c r="D44" i="3"/>
  <c r="D32" i="3"/>
  <c r="D13" i="3"/>
  <c r="D21" i="3"/>
  <c r="E44" i="3"/>
  <c r="E32" i="3"/>
  <c r="E13" i="3"/>
  <c r="E21" i="3"/>
  <c r="G30" i="3"/>
  <c r="G42" i="3"/>
  <c r="J11" i="1" l="1"/>
  <c r="J12" i="1" s="1"/>
  <c r="J13" i="1" s="1"/>
  <c r="H30" i="3"/>
  <c r="H66" i="3"/>
  <c r="H38" i="3"/>
  <c r="H64" i="3"/>
  <c r="J4" i="3"/>
  <c r="J37" i="3" s="1"/>
  <c r="H26" i="3"/>
  <c r="H6" i="3"/>
  <c r="H8" i="3" s="1"/>
  <c r="H41" i="3" s="1"/>
  <c r="I31" i="3"/>
  <c r="G8" i="3"/>
  <c r="G41" i="3" s="1"/>
  <c r="H42" i="3"/>
  <c r="G39" i="3"/>
  <c r="G48" i="3"/>
  <c r="G50" i="3" s="1"/>
  <c r="I5" i="3"/>
  <c r="I28" i="3"/>
  <c r="I9" i="3"/>
  <c r="I25" i="3"/>
  <c r="E34" i="3"/>
  <c r="E46" i="3"/>
  <c r="D34" i="3"/>
  <c r="D46" i="3"/>
  <c r="F41" i="3"/>
  <c r="F29" i="3"/>
  <c r="F11" i="3"/>
  <c r="J5" i="3" l="1"/>
  <c r="J25" i="3"/>
  <c r="G29" i="3"/>
  <c r="G11" i="3"/>
  <c r="G44" i="3" s="1"/>
  <c r="J28" i="3"/>
  <c r="H48" i="3"/>
  <c r="H50" i="3" s="1"/>
  <c r="J31" i="3"/>
  <c r="H39" i="3"/>
  <c r="I38" i="3"/>
  <c r="I64" i="3"/>
  <c r="H27" i="3"/>
  <c r="J38" i="3"/>
  <c r="J64" i="3"/>
  <c r="J9" i="3"/>
  <c r="J66" i="3" s="1"/>
  <c r="I30" i="3"/>
  <c r="I66" i="3"/>
  <c r="I26" i="3"/>
  <c r="I42" i="3"/>
  <c r="I6" i="3"/>
  <c r="I27" i="3" s="1"/>
  <c r="F12" i="3"/>
  <c r="F68" i="3" s="1"/>
  <c r="F44" i="3"/>
  <c r="F32" i="3"/>
  <c r="J6" i="3"/>
  <c r="J26" i="3"/>
  <c r="H11" i="3"/>
  <c r="H44" i="3" s="1"/>
  <c r="H29" i="3"/>
  <c r="G12" i="3" l="1"/>
  <c r="G32" i="3"/>
  <c r="F85" i="3"/>
  <c r="F69" i="3"/>
  <c r="F88" i="3"/>
  <c r="F71" i="3"/>
  <c r="F70" i="3"/>
  <c r="F87" i="3"/>
  <c r="F84" i="3"/>
  <c r="F72" i="3"/>
  <c r="J30" i="3"/>
  <c r="J42" i="3"/>
  <c r="G45" i="3"/>
  <c r="G68" i="3"/>
  <c r="I8" i="3"/>
  <c r="I41" i="3" s="1"/>
  <c r="J39" i="3"/>
  <c r="J48" i="3"/>
  <c r="I39" i="3"/>
  <c r="I48" i="3"/>
  <c r="I50" i="3" s="1"/>
  <c r="F13" i="3"/>
  <c r="F33" i="3"/>
  <c r="F45" i="3"/>
  <c r="J8" i="3"/>
  <c r="J41" i="3" s="1"/>
  <c r="J27" i="3"/>
  <c r="G13" i="3"/>
  <c r="G33" i="3"/>
  <c r="H32" i="3"/>
  <c r="H12" i="3"/>
  <c r="I11" i="3" l="1"/>
  <c r="I44" i="3" s="1"/>
  <c r="I29" i="3"/>
  <c r="G69" i="3"/>
  <c r="G84" i="3"/>
  <c r="G70" i="3"/>
  <c r="G85" i="3"/>
  <c r="G88" i="3"/>
  <c r="G72" i="3"/>
  <c r="G87" i="3"/>
  <c r="G71" i="3"/>
  <c r="F82" i="3"/>
  <c r="F81" i="3"/>
  <c r="H45" i="3"/>
  <c r="H68" i="3"/>
  <c r="F76" i="3"/>
  <c r="F75" i="3"/>
  <c r="F77" i="3" s="1"/>
  <c r="J50" i="3"/>
  <c r="C52" i="3"/>
  <c r="G34" i="3"/>
  <c r="G46" i="3"/>
  <c r="F34" i="3"/>
  <c r="F46" i="3"/>
  <c r="H13" i="3"/>
  <c r="H33" i="3"/>
  <c r="I12" i="3"/>
  <c r="I68" i="3" s="1"/>
  <c r="I32" i="3"/>
  <c r="J11" i="3"/>
  <c r="J44" i="3" s="1"/>
  <c r="J29" i="3"/>
  <c r="G81" i="3" l="1"/>
  <c r="G82" i="3"/>
  <c r="I69" i="3"/>
  <c r="I72" i="3"/>
  <c r="I71" i="3"/>
  <c r="I84" i="3"/>
  <c r="I70" i="3"/>
  <c r="I87" i="3"/>
  <c r="I85" i="3"/>
  <c r="I88" i="3"/>
  <c r="H70" i="3"/>
  <c r="H88" i="3"/>
  <c r="H71" i="3"/>
  <c r="H69" i="3"/>
  <c r="H84" i="3"/>
  <c r="H85" i="3"/>
  <c r="H72" i="3"/>
  <c r="H87" i="3"/>
  <c r="F79" i="3"/>
  <c r="F92" i="3"/>
  <c r="F90" i="3"/>
  <c r="G75" i="3"/>
  <c r="G76" i="3"/>
  <c r="I33" i="3"/>
  <c r="I45" i="3"/>
  <c r="H34" i="3"/>
  <c r="H46" i="3"/>
  <c r="I13" i="3"/>
  <c r="J32" i="3"/>
  <c r="J12" i="3"/>
  <c r="G77" i="3" l="1"/>
  <c r="I82" i="3"/>
  <c r="I81" i="3"/>
  <c r="J45" i="3"/>
  <c r="J68" i="3"/>
  <c r="H75" i="3"/>
  <c r="H76" i="3"/>
  <c r="H77" i="3" s="1"/>
  <c r="I75" i="3"/>
  <c r="I76" i="3"/>
  <c r="G79" i="3"/>
  <c r="G90" i="3"/>
  <c r="G92" i="3"/>
  <c r="H81" i="3"/>
  <c r="H82" i="3"/>
  <c r="I34" i="3"/>
  <c r="I46" i="3"/>
  <c r="J13" i="3"/>
  <c r="J33" i="3"/>
  <c r="I77" i="3" l="1"/>
  <c r="H90" i="3"/>
  <c r="H79" i="3"/>
  <c r="H92" i="3"/>
  <c r="J70" i="3"/>
  <c r="J85" i="3"/>
  <c r="J88" i="3"/>
  <c r="J69" i="3"/>
  <c r="J71" i="3"/>
  <c r="J87" i="3"/>
  <c r="J72" i="3"/>
  <c r="J84" i="3"/>
  <c r="I92" i="3"/>
  <c r="I79" i="3"/>
  <c r="I90" i="3"/>
  <c r="J34" i="3"/>
  <c r="J46" i="3"/>
  <c r="J81" i="3" l="1"/>
  <c r="J82" i="3"/>
  <c r="J75" i="3"/>
  <c r="J76" i="3"/>
  <c r="J77" i="3" l="1"/>
  <c r="J90" i="3"/>
  <c r="J79" i="3"/>
  <c r="J92" i="3"/>
</calcChain>
</file>

<file path=xl/sharedStrings.xml><?xml version="1.0" encoding="utf-8"?>
<sst xmlns="http://schemas.openxmlformats.org/spreadsheetml/2006/main" count="112" uniqueCount="54">
  <si>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</si>
  <si>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</si>
  <si>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</si>
  <si>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</si>
  <si>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</si>
  <si>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</si>
  <si>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</si>
  <si>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</si>
  <si>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</si>
  <si>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</si>
  <si>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</si>
  <si>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USD $000's</t>
  </si>
  <si>
    <t>Assumptions</t>
  </si>
  <si>
    <t>Revenue growth</t>
  </si>
  <si>
    <t>COGS % of revenue</t>
  </si>
  <si>
    <t>Depreciation % of revenue</t>
  </si>
  <si>
    <t>Tax rate</t>
  </si>
  <si>
    <t>Analysis</t>
  </si>
  <si>
    <t>Common size income statement</t>
  </si>
  <si>
    <t>% Change</t>
  </si>
  <si>
    <t>EBITDA Sensitivity</t>
  </si>
  <si>
    <t>Time Periods</t>
  </si>
  <si>
    <t>Monthly Data</t>
  </si>
  <si>
    <t>Annual Data</t>
  </si>
  <si>
    <t>Monthly Period</t>
  </si>
  <si>
    <t>Annual Period</t>
  </si>
  <si>
    <t>Cost Analysis</t>
  </si>
  <si>
    <t>Total</t>
  </si>
  <si>
    <t>Average</t>
  </si>
  <si>
    <t>Weighted Average</t>
  </si>
  <si>
    <t>Median</t>
  </si>
  <si>
    <t>Stub or Full Year</t>
  </si>
  <si>
    <t>Return Total Expenses</t>
  </si>
  <si>
    <t>If &lt; 150,000</t>
  </si>
  <si>
    <t>If &gt;= 150,000</t>
  </si>
  <si>
    <t>Error Check</t>
  </si>
  <si>
    <t>Rounding (decimals)</t>
  </si>
  <si>
    <t>Rounding (multiples)</t>
  </si>
  <si>
    <t>Min</t>
  </si>
  <si>
    <t>Max</t>
  </si>
  <si>
    <t>Small</t>
  </si>
  <si>
    <t>Large</t>
  </si>
  <si>
    <t>DIV/0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</si>
  <si>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</si>
  <si>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</si>
  <si>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</si>
  <si>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</si>
  <si>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</si>
  <si>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</si>
  <si>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</si>
  <si>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</si>
  <si>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</si>
  <si>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</si>
  <si>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Excel Crash Course - Book1 -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</si>
</sst>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A&quot;"/>
    <numFmt numFmtId="165" formatCode="0&quot;E&quot;"/>
    <numFmt numFmtId="166" formatCode="#,##0.0_);\(#,##0.0\)"/>
    <numFmt numFmtId="167" formatCode="0.0%"/>
    <numFmt numFmtId="168" formatCode="#,##0.000"/>
    <numFmt numFmtId="169" formatCode="#,##0.0000_);\(#,##0.000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rgb="FF0000FF"/>
      <name val="Arial Narrow"/>
      <family val="2"/>
    </font>
    <font>
      <b/>
      <sz val="11"/>
      <color rgb="FF0000FF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132E5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164" fontId="5" fillId="2" borderId="0" xfId="0" applyNumberFormat="1" applyFont="1" applyFill="1"/>
    <xf numFmtId="165" fontId="5" fillId="2" borderId="0" xfId="0" applyNumberFormat="1" applyFont="1" applyFill="1"/>
    <xf numFmtId="166" fontId="2" fillId="0" borderId="0" xfId="0" applyNumberFormat="1" applyFont="1"/>
    <xf numFmtId="166" fontId="6" fillId="0" borderId="0" xfId="0" applyNumberFormat="1" applyFont="1"/>
    <xf numFmtId="167" fontId="2" fillId="0" borderId="0" xfId="1" applyNumberFormat="1" applyFont="1"/>
    <xf numFmtId="167" fontId="6" fillId="0" borderId="0" xfId="1" applyNumberFormat="1" applyFont="1"/>
    <xf numFmtId="166" fontId="7" fillId="0" borderId="0" xfId="0" applyNumberFormat="1" applyFont="1"/>
    <xf numFmtId="166" fontId="3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0" fontId="3" fillId="0" borderId="2" xfId="0" applyFont="1" applyBorder="1"/>
    <xf numFmtId="166" fontId="3" fillId="0" borderId="2" xfId="0" applyNumberFormat="1" applyFont="1" applyBorder="1"/>
    <xf numFmtId="0" fontId="3" fillId="3" borderId="0" xfId="0" applyFont="1" applyFill="1"/>
    <xf numFmtId="0" fontId="2" fillId="3" borderId="0" xfId="0" applyFont="1" applyFill="1"/>
    <xf numFmtId="9" fontId="6" fillId="0" borderId="0" xfId="1" applyFont="1"/>
    <xf numFmtId="14" fontId="2" fillId="0" borderId="0" xfId="0" applyNumberFormat="1" applyFont="1"/>
    <xf numFmtId="14" fontId="6" fillId="0" borderId="0" xfId="0" applyNumberFormat="1" applyFont="1"/>
    <xf numFmtId="168" fontId="2" fillId="0" borderId="0" xfId="0" applyNumberFormat="1" applyFont="1"/>
    <xf numFmtId="0" fontId="3" fillId="0" borderId="1" xfId="0" applyFont="1" applyBorder="1"/>
    <xf numFmtId="166" fontId="3" fillId="0" borderId="1" xfId="0" applyNumberFormat="1" applyFont="1" applyBorder="1"/>
    <xf numFmtId="0" fontId="6" fillId="0" borderId="0" xfId="0" applyFont="1"/>
    <xf numFmtId="16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9" fontId="2" fillId="0" borderId="0" xfId="0" applyNumberFormat="1" applyFont="1"/>
    <xf numFmtId="169" fontId="2" fillId="0" borderId="0" xfId="0" applyNumberFormat="1" applyFont="1"/>
    <xf numFmtId="0" fontId="6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2" fillId="3" borderId="0" xfId="3" applyFont="1" applyFill="1"/>
    <xf numFmtId="0" fontId="2" fillId="0" borderId="0" xfId="3" applyFont="1" applyFill="1" applyBorder="1"/>
    <xf numFmtId="0" fontId="9" fillId="0" borderId="0" xfId="3" applyFont="1" applyFill="1" applyBorder="1" applyProtection="1">
      <protection locked="0"/>
    </xf>
    <xf numFmtId="0" fontId="3" fillId="0" borderId="0" xfId="3" applyFont="1" applyFill="1" applyBorder="1" applyAlignment="1">
      <alignment horizontal="right"/>
    </xf>
    <xf numFmtId="0" fontId="2" fillId="0" borderId="0" xfId="3" applyFont="1" applyFill="1" applyBorder="1" applyProtection="1">
      <protection locked="0"/>
    </xf>
    <xf numFmtId="0" fontId="3" fillId="0" borderId="0" xfId="3" applyFont="1" applyFill="1" applyBorder="1" applyProtection="1">
      <protection locked="0"/>
    </xf>
    <xf numFmtId="0" fontId="2" fillId="0" borderId="1" xfId="3" applyFont="1" applyFill="1" applyBorder="1"/>
    <xf numFmtId="0" fontId="11" fillId="0" borderId="0" xfId="4" applyFont="1" applyFill="1" applyBorder="1"/>
    <xf numFmtId="0" fontId="2" fillId="4" borderId="0" xfId="3" applyFont="1" applyFill="1"/>
    <xf numFmtId="0" fontId="13" fillId="0" borderId="1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2" fillId="2" borderId="0" xfId="3" applyFont="1" applyFill="1" applyBorder="1"/>
    <xf numFmtId="0" fontId="2" fillId="2" borderId="0" xfId="3" applyFont="1" applyFill="1" applyBorder="1"/>
    <xf numFmtId="0" fontId="12" fillId="2" borderId="0" xfId="3" applyFont="1" applyFill="1"/>
  </cellXfs>
  <cellStyles count="5">
    <cellStyle name="Hyperlink" xfId="2" builtinId="8"/>
    <cellStyle name="Hyperlink 2 2" xfId="4" xr:uid="{1E47CF5D-6FC0-4EAF-BEB1-C2C3BEF371FB}"/>
    <cellStyle name="Normal" xfId="0" builtinId="0"/>
    <cellStyle name="Normal 2" xfId="3" xr:uid="{6BCAE02F-3DA4-471F-A41E-4C494F2BCCF7}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132E57"/>
      <color rgb="FF0000FF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1A024-804E-4B5E-B9C1-FAA218CE7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942E-EB84-4866-8D6B-C1F7D7DA16FF}">
  <dimension ref="B1:O46"/>
  <sheetViews>
    <sheetView showGridLines="0" tabSelected="1" zoomScaleNormal="100" workbookViewId="0"/>
  </sheetViews>
  <sheetFormatPr defaultColWidth="9.08984375" defaultRowHeight="14" x14ac:dyDescent="0.3"/>
  <cols>
    <col min="1" max="2" width="11" style="32" customWidth="1"/>
    <col min="3" max="3" width="33.08984375" style="32" customWidth="1"/>
    <col min="4" max="22" width="11" style="32" customWidth="1"/>
    <col min="23" max="25" width="9.08984375" style="32"/>
    <col min="26" max="26" width="9.08984375" style="32" customWidth="1"/>
    <col min="27" max="16384" width="9.08984375" style="32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5" ht="19.5" customHeight="1" x14ac:dyDescent="0.3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2:15" ht="19.5" customHeight="1" x14ac:dyDescent="0.3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2:15" ht="19.5" customHeight="1" x14ac:dyDescent="0.3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2:15" ht="19.5" customHeight="1" x14ac:dyDescent="0.3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2:15" ht="19.5" customHeight="1" x14ac:dyDescent="0.3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9.5" customHeight="1" x14ac:dyDescent="0.3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2:15" ht="19.5" customHeight="1" x14ac:dyDescent="0.3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2:15" ht="19.5" customHeight="1" x14ac:dyDescent="0.3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2:15" ht="27" x14ac:dyDescent="0.5">
      <c r="B12" s="33"/>
      <c r="C12" s="34" t="s">
        <v>53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5" t="s">
        <v>43</v>
      </c>
      <c r="O12" s="33"/>
    </row>
    <row r="13" spans="2:15" ht="19.5" customHeight="1" x14ac:dyDescent="0.3">
      <c r="B13" s="33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2:15" ht="19.5" customHeight="1" x14ac:dyDescent="0.3">
      <c r="B14" s="33"/>
      <c r="C14" s="37" t="s">
        <v>44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spans="2:15" ht="19.5" customHeight="1" x14ac:dyDescent="0.35">
      <c r="B15" s="33"/>
      <c r="C15" s="41" t="str">
        <f ca="1">RIGHT(CELL("filename",'Basic Financial Analysis'!A1),LEN(CELL("filename",'Basic Financial Analysis'!A1))-FIND("]",CELL("filename",'Basic Financial Analysis'!A1)))</f>
        <v>Basic Financial Analysis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2:15" ht="19.5" customHeight="1" x14ac:dyDescent="0.35">
      <c r="B16" s="33"/>
      <c r="C16" s="42" t="str">
        <f ca="1">RIGHT(CELL("filename",'Advanced Financial Analysis'!A1),LEN(CELL("filename",'Advanced Financial Analysis'!A1))-FIND("]",CELL("filename",'Advanced Financial Analysis'!A1)))</f>
        <v>Advanced Financial Analysis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2:15" ht="19.5" customHeight="1" x14ac:dyDescent="0.35">
      <c r="B17" s="33"/>
      <c r="C17" s="42" t="str">
        <f ca="1">RIGHT(CELL("filename",Research!A1),LEN(CELL("filename",Research!A1))-FIND("]",CELL("filename",Research!A1)))</f>
        <v>Research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2:15" ht="19.5" customHeight="1" x14ac:dyDescent="0.3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2:15" ht="19.5" customHeight="1" x14ac:dyDescent="0.3">
      <c r="B19" s="33"/>
      <c r="C19" s="33" t="s">
        <v>45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2:15" ht="19.5" customHeight="1" x14ac:dyDescent="0.3">
      <c r="B20" s="33"/>
      <c r="C20" s="38" t="s">
        <v>46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3"/>
    </row>
    <row r="21" spans="2:15" ht="19.5" customHeight="1" x14ac:dyDescent="0.3">
      <c r="B21" s="33"/>
      <c r="C21" s="33" t="s">
        <v>47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2:15" ht="19.5" customHeight="1" x14ac:dyDescent="0.3">
      <c r="B22" s="33"/>
      <c r="C22" s="39" t="s">
        <v>48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2:15" ht="19.5" customHeight="1" x14ac:dyDescent="0.3">
      <c r="B23" s="33"/>
      <c r="C23" s="39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2:15" ht="19.5" customHeight="1" x14ac:dyDescent="0.3">
      <c r="B24" s="33"/>
      <c r="C24" s="43" t="s">
        <v>49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33"/>
    </row>
    <row r="25" spans="2:15" ht="19.5" customHeight="1" x14ac:dyDescent="0.3">
      <c r="B25" s="40"/>
      <c r="C25" s="45" t="s">
        <v>50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0"/>
    </row>
    <row r="26" spans="2:15" ht="19.5" customHeight="1" x14ac:dyDescent="0.3">
      <c r="B26" s="40"/>
      <c r="C26" s="45" t="s">
        <v>51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0"/>
    </row>
    <row r="27" spans="2:15" ht="19.5" customHeight="1" x14ac:dyDescent="0.3">
      <c r="B27" s="40"/>
      <c r="C27" s="45" t="s">
        <v>52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0"/>
    </row>
    <row r="28" spans="2:15" ht="19.5" customHeight="1" x14ac:dyDescent="0.3">
      <c r="B28" s="40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0"/>
    </row>
    <row r="29" spans="2:15" ht="19.5" customHeight="1" x14ac:dyDescent="0.3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22" r:id="rId1" xr:uid="{E1F8A425-F4BB-454B-9B0A-B03966A40326}"/>
    <hyperlink ref="C15" location="'Basic Financial Analysis'!A1" display="'Basic Financial Analysis'!A1" xr:uid="{8AFBA420-4217-431B-8A10-EC5EA77E6CFB}"/>
    <hyperlink ref="C16" location="'Advanced Financial Analysis'!A1" display="'Advanced Financial Analysis'!A1" xr:uid="{DE722295-81ED-4158-8942-457159D04BC4}"/>
    <hyperlink ref="C17" location="Research!A1" display="Research!A1" xr:uid="{C3B8279E-0869-4209-87F6-88BD1C6DCDB9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2060"/>
  </sheetPr>
  <dimension ref="A1:J21"/>
  <sheetViews>
    <sheetView showGridLines="0" zoomScale="120" zoomScaleNormal="120" workbookViewId="0">
      <pane xSplit="2" ySplit="1" topLeftCell="C2" activePane="bottomRight" state="frozen"/>
      <selection activeCell="D2" sqref="D2"/>
      <selection pane="topRight" activeCell="D2" sqref="D2"/>
      <selection pane="bottomLeft" activeCell="D2" sqref="D2"/>
      <selection pane="bottomRight" activeCell="C2" sqref="C2"/>
    </sheetView>
  </sheetViews>
  <sheetFormatPr defaultColWidth="8.6328125" defaultRowHeight="14" x14ac:dyDescent="0.3"/>
  <cols>
    <col min="1" max="3" width="8.6328125" style="1"/>
    <col min="4" max="10" width="10.54296875" style="1" customWidth="1"/>
    <col min="11" max="16384" width="8.6328125" style="1"/>
  </cols>
  <sheetData>
    <row r="1" spans="1:10" ht="15.5" x14ac:dyDescent="0.35">
      <c r="A1" s="3" t="s">
        <v>11</v>
      </c>
      <c r="B1" s="4"/>
      <c r="C1" s="4"/>
      <c r="D1" s="5">
        <v>2016</v>
      </c>
      <c r="E1" s="5">
        <f>D1+1</f>
        <v>2017</v>
      </c>
      <c r="F1" s="6">
        <f t="shared" ref="F1:J1" si="0">E1+1</f>
        <v>2018</v>
      </c>
      <c r="G1" s="6">
        <f t="shared" si="0"/>
        <v>2019</v>
      </c>
      <c r="H1" s="6">
        <f t="shared" si="0"/>
        <v>2020</v>
      </c>
      <c r="I1" s="6">
        <f t="shared" si="0"/>
        <v>2021</v>
      </c>
      <c r="J1" s="6">
        <f t="shared" si="0"/>
        <v>2022</v>
      </c>
    </row>
    <row r="3" spans="1:10" x14ac:dyDescent="0.3">
      <c r="A3" s="2" t="s">
        <v>0</v>
      </c>
    </row>
    <row r="4" spans="1:10" x14ac:dyDescent="0.3">
      <c r="A4" s="2" t="s">
        <v>1</v>
      </c>
      <c r="B4" s="2"/>
      <c r="C4" s="2"/>
      <c r="D4" s="11">
        <v>150000</v>
      </c>
      <c r="E4" s="11">
        <v>165000</v>
      </c>
      <c r="F4" s="12">
        <f>E4*(1+F16)</f>
        <v>181500.00000000003</v>
      </c>
      <c r="G4" s="12">
        <f t="shared" ref="G4:J4" si="1">F4*(1+G16)</f>
        <v>199650.00000000006</v>
      </c>
      <c r="H4" s="12">
        <f t="shared" si="1"/>
        <v>219615.00000000009</v>
      </c>
      <c r="I4" s="12">
        <f t="shared" si="1"/>
        <v>241576.50000000012</v>
      </c>
      <c r="J4" s="12">
        <f t="shared" si="1"/>
        <v>265734.15000000014</v>
      </c>
    </row>
    <row r="5" spans="1:10" x14ac:dyDescent="0.3">
      <c r="A5" s="1" t="s">
        <v>2</v>
      </c>
      <c r="D5" s="8">
        <v>67500</v>
      </c>
      <c r="E5" s="8">
        <v>74250</v>
      </c>
      <c r="F5" s="7">
        <f>F4*F17</f>
        <v>81675.000000000015</v>
      </c>
      <c r="G5" s="7">
        <f t="shared" ref="G5:J5" si="2">G4*G17</f>
        <v>89842.500000000029</v>
      </c>
      <c r="H5" s="7">
        <f t="shared" si="2"/>
        <v>98826.750000000044</v>
      </c>
      <c r="I5" s="7">
        <f t="shared" si="2"/>
        <v>108709.42500000006</v>
      </c>
      <c r="J5" s="7">
        <f t="shared" si="2"/>
        <v>119580.36750000007</v>
      </c>
    </row>
    <row r="6" spans="1:10" x14ac:dyDescent="0.3">
      <c r="A6" s="13" t="s">
        <v>3</v>
      </c>
      <c r="B6" s="13"/>
      <c r="C6" s="13"/>
      <c r="D6" s="14">
        <f>D4-D5</f>
        <v>82500</v>
      </c>
      <c r="E6" s="14">
        <f>E4-E5</f>
        <v>90750</v>
      </c>
      <c r="F6" s="14">
        <f>F4-F5</f>
        <v>99825.000000000015</v>
      </c>
      <c r="G6" s="14">
        <f t="shared" ref="G6:J6" si="3">G4-G5</f>
        <v>109807.50000000003</v>
      </c>
      <c r="H6" s="14">
        <f t="shared" si="3"/>
        <v>120788.25000000004</v>
      </c>
      <c r="I6" s="14">
        <f t="shared" si="3"/>
        <v>132867.07500000007</v>
      </c>
      <c r="J6" s="14">
        <f t="shared" si="3"/>
        <v>146153.78250000009</v>
      </c>
    </row>
    <row r="7" spans="1:10" x14ac:dyDescent="0.3">
      <c r="A7" s="1" t="s">
        <v>4</v>
      </c>
      <c r="D7" s="8">
        <v>16500</v>
      </c>
      <c r="E7" s="8">
        <v>18150</v>
      </c>
      <c r="F7" s="7">
        <f>F18</f>
        <v>20000</v>
      </c>
      <c r="G7" s="7">
        <f t="shared" ref="G7:J7" si="4">G18</f>
        <v>20000</v>
      </c>
      <c r="H7" s="7">
        <f t="shared" si="4"/>
        <v>20000</v>
      </c>
      <c r="I7" s="7">
        <f t="shared" si="4"/>
        <v>20000</v>
      </c>
      <c r="J7" s="7">
        <f t="shared" si="4"/>
        <v>20000</v>
      </c>
    </row>
    <row r="8" spans="1:10" x14ac:dyDescent="0.3">
      <c r="A8" s="13" t="s">
        <v>5</v>
      </c>
      <c r="B8" s="13"/>
      <c r="C8" s="13"/>
      <c r="D8" s="14">
        <f>D6-D7</f>
        <v>66000</v>
      </c>
      <c r="E8" s="14">
        <f>E6-E7</f>
        <v>72600</v>
      </c>
      <c r="F8" s="14">
        <f>F6-F7</f>
        <v>79825.000000000015</v>
      </c>
      <c r="G8" s="14">
        <f t="shared" ref="G8:J8" si="5">G6-G7</f>
        <v>89807.500000000029</v>
      </c>
      <c r="H8" s="14">
        <f t="shared" si="5"/>
        <v>100788.25000000004</v>
      </c>
      <c r="I8" s="14">
        <f t="shared" si="5"/>
        <v>112867.07500000007</v>
      </c>
      <c r="J8" s="14">
        <f t="shared" si="5"/>
        <v>126153.78250000009</v>
      </c>
    </row>
    <row r="9" spans="1:10" x14ac:dyDescent="0.3">
      <c r="A9" s="1" t="s">
        <v>6</v>
      </c>
      <c r="D9" s="8">
        <v>6600</v>
      </c>
      <c r="E9" s="8">
        <v>7260</v>
      </c>
      <c r="F9" s="7">
        <f>F4*F19</f>
        <v>9075.0000000000018</v>
      </c>
      <c r="G9" s="7">
        <f t="shared" ref="G9:J9" si="6">G4*G19</f>
        <v>9982.5000000000036</v>
      </c>
      <c r="H9" s="7">
        <f t="shared" si="6"/>
        <v>10980.750000000005</v>
      </c>
      <c r="I9" s="7">
        <f t="shared" si="6"/>
        <v>12078.825000000006</v>
      </c>
      <c r="J9" s="7">
        <f t="shared" si="6"/>
        <v>13286.707500000008</v>
      </c>
    </row>
    <row r="10" spans="1:10" x14ac:dyDescent="0.3">
      <c r="A10" s="1" t="s">
        <v>7</v>
      </c>
      <c r="D10" s="8">
        <v>1000</v>
      </c>
      <c r="E10" s="8">
        <v>1000</v>
      </c>
      <c r="F10" s="7">
        <f>F20</f>
        <v>1000</v>
      </c>
      <c r="G10" s="7">
        <f t="shared" ref="G10:J10" si="7">G20</f>
        <v>1000</v>
      </c>
      <c r="H10" s="7">
        <f t="shared" si="7"/>
        <v>1000</v>
      </c>
      <c r="I10" s="7">
        <f t="shared" si="7"/>
        <v>1000</v>
      </c>
      <c r="J10" s="7">
        <f t="shared" si="7"/>
        <v>1000</v>
      </c>
    </row>
    <row r="11" spans="1:10" x14ac:dyDescent="0.3">
      <c r="A11" s="13" t="s">
        <v>8</v>
      </c>
      <c r="B11" s="13"/>
      <c r="C11" s="13"/>
      <c r="D11" s="14">
        <f>D8-D9-D10</f>
        <v>58400</v>
      </c>
      <c r="E11" s="14">
        <f>E8-E9-E10</f>
        <v>64340</v>
      </c>
      <c r="F11" s="14">
        <f>F8-F9-F10</f>
        <v>69750.000000000015</v>
      </c>
      <c r="G11" s="14">
        <f t="shared" ref="G11:J11" si="8">G8-G9-G10</f>
        <v>78825.000000000029</v>
      </c>
      <c r="H11" s="14">
        <f t="shared" si="8"/>
        <v>88807.500000000044</v>
      </c>
      <c r="I11" s="14">
        <f t="shared" si="8"/>
        <v>99788.250000000058</v>
      </c>
      <c r="J11" s="14">
        <f t="shared" si="8"/>
        <v>111867.07500000008</v>
      </c>
    </row>
    <row r="12" spans="1:10" x14ac:dyDescent="0.3">
      <c r="A12" s="1" t="s">
        <v>9</v>
      </c>
      <c r="D12" s="8">
        <v>17520</v>
      </c>
      <c r="E12" s="8">
        <v>19302</v>
      </c>
      <c r="F12" s="7">
        <f>F11*F21</f>
        <v>20925.000000000004</v>
      </c>
      <c r="G12" s="7">
        <f t="shared" ref="G12:J12" si="9">G11*G21</f>
        <v>23647.500000000007</v>
      </c>
      <c r="H12" s="7">
        <f t="shared" si="9"/>
        <v>26642.250000000011</v>
      </c>
      <c r="I12" s="7">
        <f t="shared" si="9"/>
        <v>29936.475000000017</v>
      </c>
      <c r="J12" s="7">
        <f t="shared" si="9"/>
        <v>33560.122500000027</v>
      </c>
    </row>
    <row r="13" spans="1:10" ht="14.5" thickBot="1" x14ac:dyDescent="0.35">
      <c r="A13" s="15" t="s">
        <v>10</v>
      </c>
      <c r="B13" s="15"/>
      <c r="C13" s="15"/>
      <c r="D13" s="16">
        <f>D11-D12</f>
        <v>40880</v>
      </c>
      <c r="E13" s="16">
        <f>E11-E12</f>
        <v>45038</v>
      </c>
      <c r="F13" s="16">
        <f>F11-F12</f>
        <v>48825.000000000015</v>
      </c>
      <c r="G13" s="16">
        <f t="shared" ref="G13:J13" si="10">G11-G12</f>
        <v>55177.500000000022</v>
      </c>
      <c r="H13" s="16">
        <f t="shared" si="10"/>
        <v>62165.250000000029</v>
      </c>
      <c r="I13" s="16">
        <f t="shared" si="10"/>
        <v>69851.775000000038</v>
      </c>
      <c r="J13" s="16">
        <f t="shared" si="10"/>
        <v>78306.952500000058</v>
      </c>
    </row>
    <row r="14" spans="1:10" ht="14.5" thickTop="1" x14ac:dyDescent="0.3"/>
    <row r="15" spans="1:10" x14ac:dyDescent="0.3">
      <c r="A15" s="2" t="s">
        <v>12</v>
      </c>
    </row>
    <row r="16" spans="1:10" x14ac:dyDescent="0.3">
      <c r="A16" s="1" t="s">
        <v>13</v>
      </c>
      <c r="E16" s="9">
        <f>E4/D4-1</f>
        <v>0.10000000000000009</v>
      </c>
      <c r="F16" s="10">
        <v>0.1</v>
      </c>
      <c r="G16" s="10">
        <v>0.1</v>
      </c>
      <c r="H16" s="10">
        <v>0.1</v>
      </c>
      <c r="I16" s="10">
        <v>0.1</v>
      </c>
      <c r="J16" s="10">
        <v>0.1</v>
      </c>
    </row>
    <row r="17" spans="1:10" x14ac:dyDescent="0.3">
      <c r="A17" s="1" t="s">
        <v>14</v>
      </c>
      <c r="D17" s="9">
        <f>D5/D4</f>
        <v>0.45</v>
      </c>
      <c r="E17" s="9">
        <f>E5/E4</f>
        <v>0.45</v>
      </c>
      <c r="F17" s="10">
        <v>0.45</v>
      </c>
      <c r="G17" s="10">
        <v>0.45</v>
      </c>
      <c r="H17" s="10">
        <v>0.45</v>
      </c>
      <c r="I17" s="10">
        <v>0.45</v>
      </c>
      <c r="J17" s="10">
        <v>0.45</v>
      </c>
    </row>
    <row r="18" spans="1:10" x14ac:dyDescent="0.3">
      <c r="A18" s="1" t="s">
        <v>4</v>
      </c>
      <c r="D18" s="7">
        <f>D7</f>
        <v>16500</v>
      </c>
      <c r="E18" s="7">
        <f>E7</f>
        <v>18150</v>
      </c>
      <c r="F18" s="8">
        <v>20000</v>
      </c>
      <c r="G18" s="8">
        <v>20000</v>
      </c>
      <c r="H18" s="8">
        <v>20000</v>
      </c>
      <c r="I18" s="8">
        <v>20000</v>
      </c>
      <c r="J18" s="8">
        <v>20000</v>
      </c>
    </row>
    <row r="19" spans="1:10" x14ac:dyDescent="0.3">
      <c r="A19" s="1" t="s">
        <v>15</v>
      </c>
      <c r="D19" s="9">
        <f>D9/D4</f>
        <v>4.3999999999999997E-2</v>
      </c>
      <c r="E19" s="9">
        <f>E9/E4</f>
        <v>4.3999999999999997E-2</v>
      </c>
      <c r="F19" s="10">
        <v>0.05</v>
      </c>
      <c r="G19" s="10">
        <v>0.05</v>
      </c>
      <c r="H19" s="10">
        <v>0.05</v>
      </c>
      <c r="I19" s="10">
        <v>0.05</v>
      </c>
      <c r="J19" s="10">
        <v>0.05</v>
      </c>
    </row>
    <row r="20" spans="1:10" x14ac:dyDescent="0.3">
      <c r="A20" s="1" t="s">
        <v>7</v>
      </c>
      <c r="D20" s="7">
        <f>D10</f>
        <v>1000</v>
      </c>
      <c r="E20" s="7">
        <f>E10</f>
        <v>1000</v>
      </c>
      <c r="F20" s="8">
        <v>1000</v>
      </c>
      <c r="G20" s="8">
        <v>1000</v>
      </c>
      <c r="H20" s="8">
        <v>1000</v>
      </c>
      <c r="I20" s="8">
        <v>1000</v>
      </c>
      <c r="J20" s="8">
        <v>1000</v>
      </c>
    </row>
    <row r="21" spans="1:10" x14ac:dyDescent="0.3">
      <c r="A21" s="1" t="s">
        <v>16</v>
      </c>
      <c r="D21" s="9">
        <f>D12/D11</f>
        <v>0.3</v>
      </c>
      <c r="E21" s="9">
        <f>E12/E11</f>
        <v>0.3</v>
      </c>
      <c r="F21" s="10">
        <v>0.3</v>
      </c>
      <c r="G21" s="10">
        <v>0.3</v>
      </c>
      <c r="H21" s="10">
        <v>0.3</v>
      </c>
      <c r="I21" s="10">
        <v>0.3</v>
      </c>
      <c r="J21" s="10">
        <v>0.3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D0DF-AC48-468E-AEFE-DDF7CCDB9971}">
  <sheetPr>
    <tabColor rgb="FF002060"/>
  </sheetPr>
  <dimension ref="A1:J94"/>
  <sheetViews>
    <sheetView showGridLines="0" zoomScale="120" zoomScaleNormal="120"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2" sqref="C2"/>
    </sheetView>
  </sheetViews>
  <sheetFormatPr defaultColWidth="8.6328125" defaultRowHeight="14" outlineLevelRow="1" x14ac:dyDescent="0.3"/>
  <cols>
    <col min="1" max="2" width="8.6328125" style="1"/>
    <col min="3" max="3" width="9.1796875" style="1" bestFit="1" customWidth="1"/>
    <col min="4" max="10" width="10.54296875" style="1" customWidth="1"/>
    <col min="11" max="16384" width="8.6328125" style="1"/>
  </cols>
  <sheetData>
    <row r="1" spans="1:10" ht="15.5" x14ac:dyDescent="0.35">
      <c r="A1" s="3" t="s">
        <v>11</v>
      </c>
      <c r="B1" s="4"/>
      <c r="C1" s="4"/>
      <c r="D1" s="5">
        <v>2016</v>
      </c>
      <c r="E1" s="5">
        <f>D1+1</f>
        <v>2017</v>
      </c>
      <c r="F1" s="6">
        <f t="shared" ref="F1:J1" si="0">E1+1</f>
        <v>2018</v>
      </c>
      <c r="G1" s="6">
        <f t="shared" si="0"/>
        <v>2019</v>
      </c>
      <c r="H1" s="6">
        <f t="shared" si="0"/>
        <v>2020</v>
      </c>
      <c r="I1" s="6">
        <f t="shared" si="0"/>
        <v>2021</v>
      </c>
      <c r="J1" s="6">
        <f t="shared" si="0"/>
        <v>2022</v>
      </c>
    </row>
    <row r="3" spans="1:10" x14ac:dyDescent="0.3">
      <c r="A3" s="17" t="str">
        <f>"Income Statement "&amp;A1</f>
        <v>Income Statement USD $000's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outlineLevel="1" x14ac:dyDescent="0.3">
      <c r="A4" s="2" t="s">
        <v>1</v>
      </c>
      <c r="B4" s="2"/>
      <c r="C4" s="2"/>
      <c r="D4" s="11">
        <v>150000</v>
      </c>
      <c r="E4" s="11">
        <v>165000</v>
      </c>
      <c r="F4" s="12">
        <f>E4*(1+F16)</f>
        <v>181500.00000000003</v>
      </c>
      <c r="G4" s="12">
        <f t="shared" ref="G4:J4" si="1">F4*(1+G16)</f>
        <v>199650.00000000006</v>
      </c>
      <c r="H4" s="12">
        <f t="shared" si="1"/>
        <v>219615.00000000009</v>
      </c>
      <c r="I4" s="12">
        <f t="shared" si="1"/>
        <v>241576.50000000012</v>
      </c>
      <c r="J4" s="12">
        <f t="shared" si="1"/>
        <v>265734.15000000014</v>
      </c>
    </row>
    <row r="5" spans="1:10" outlineLevel="1" x14ac:dyDescent="0.3">
      <c r="A5" s="1" t="s">
        <v>2</v>
      </c>
      <c r="D5" s="8">
        <v>67500</v>
      </c>
      <c r="E5" s="8">
        <v>74250</v>
      </c>
      <c r="F5" s="7">
        <f>F4*F17</f>
        <v>81675.000000000015</v>
      </c>
      <c r="G5" s="7">
        <f t="shared" ref="G5:J5" si="2">G4*G17</f>
        <v>89842.500000000029</v>
      </c>
      <c r="H5" s="7">
        <f t="shared" si="2"/>
        <v>98826.750000000044</v>
      </c>
      <c r="I5" s="7">
        <f t="shared" si="2"/>
        <v>108709.42500000006</v>
      </c>
      <c r="J5" s="7">
        <f t="shared" si="2"/>
        <v>119580.36750000007</v>
      </c>
    </row>
    <row r="6" spans="1:10" outlineLevel="1" x14ac:dyDescent="0.3">
      <c r="A6" s="13" t="s">
        <v>3</v>
      </c>
      <c r="B6" s="13"/>
      <c r="C6" s="13"/>
      <c r="D6" s="14">
        <f>D4-D5</f>
        <v>82500</v>
      </c>
      <c r="E6" s="14">
        <f>E4-E5</f>
        <v>90750</v>
      </c>
      <c r="F6" s="14">
        <f>F4-F5</f>
        <v>99825.000000000015</v>
      </c>
      <c r="G6" s="14">
        <f t="shared" ref="G6:J6" si="3">G4-G5</f>
        <v>109807.50000000003</v>
      </c>
      <c r="H6" s="14">
        <f t="shared" si="3"/>
        <v>120788.25000000004</v>
      </c>
      <c r="I6" s="14">
        <f t="shared" si="3"/>
        <v>132867.07500000007</v>
      </c>
      <c r="J6" s="14">
        <f t="shared" si="3"/>
        <v>146153.78250000009</v>
      </c>
    </row>
    <row r="7" spans="1:10" outlineLevel="1" x14ac:dyDescent="0.3">
      <c r="A7" s="1" t="s">
        <v>4</v>
      </c>
      <c r="D7" s="8">
        <v>16500</v>
      </c>
      <c r="E7" s="8">
        <v>18150</v>
      </c>
      <c r="F7" s="7">
        <f>F18</f>
        <v>20000</v>
      </c>
      <c r="G7" s="7">
        <f t="shared" ref="G7:J7" si="4">G18</f>
        <v>20000</v>
      </c>
      <c r="H7" s="7">
        <f t="shared" si="4"/>
        <v>20000</v>
      </c>
      <c r="I7" s="7">
        <f t="shared" si="4"/>
        <v>20000</v>
      </c>
      <c r="J7" s="7">
        <f t="shared" si="4"/>
        <v>20000</v>
      </c>
    </row>
    <row r="8" spans="1:10" outlineLevel="1" x14ac:dyDescent="0.3">
      <c r="A8" s="13" t="s">
        <v>5</v>
      </c>
      <c r="B8" s="13"/>
      <c r="C8" s="13"/>
      <c r="D8" s="14">
        <f>D6-D7</f>
        <v>66000</v>
      </c>
      <c r="E8" s="14">
        <f>E6-E7</f>
        <v>72600</v>
      </c>
      <c r="F8" s="14">
        <f>F6-F7</f>
        <v>79825.000000000015</v>
      </c>
      <c r="G8" s="14">
        <f t="shared" ref="G8:J8" si="5">G6-G7</f>
        <v>89807.500000000029</v>
      </c>
      <c r="H8" s="14">
        <f t="shared" si="5"/>
        <v>100788.25000000004</v>
      </c>
      <c r="I8" s="14">
        <f t="shared" si="5"/>
        <v>112867.07500000007</v>
      </c>
      <c r="J8" s="14">
        <f t="shared" si="5"/>
        <v>126153.78250000009</v>
      </c>
    </row>
    <row r="9" spans="1:10" outlineLevel="1" x14ac:dyDescent="0.3">
      <c r="A9" s="1" t="s">
        <v>6</v>
      </c>
      <c r="D9" s="8">
        <v>6600</v>
      </c>
      <c r="E9" s="8">
        <v>7260</v>
      </c>
      <c r="F9" s="7">
        <f>F4*F19</f>
        <v>9075.0000000000018</v>
      </c>
      <c r="G9" s="7">
        <f t="shared" ref="G9:J9" si="6">G4*G19</f>
        <v>9982.5000000000036</v>
      </c>
      <c r="H9" s="7">
        <f t="shared" si="6"/>
        <v>10980.750000000005</v>
      </c>
      <c r="I9" s="7">
        <f t="shared" si="6"/>
        <v>12078.825000000006</v>
      </c>
      <c r="J9" s="7">
        <f t="shared" si="6"/>
        <v>13286.707500000008</v>
      </c>
    </row>
    <row r="10" spans="1:10" outlineLevel="1" x14ac:dyDescent="0.3">
      <c r="A10" s="1" t="s">
        <v>7</v>
      </c>
      <c r="D10" s="8">
        <v>1000</v>
      </c>
      <c r="E10" s="8">
        <v>1000</v>
      </c>
      <c r="F10" s="7">
        <f>F20</f>
        <v>1000</v>
      </c>
      <c r="G10" s="7">
        <f t="shared" ref="G10:J10" si="7">G20</f>
        <v>1000</v>
      </c>
      <c r="H10" s="7">
        <f t="shared" si="7"/>
        <v>1000</v>
      </c>
      <c r="I10" s="7">
        <f t="shared" si="7"/>
        <v>1000</v>
      </c>
      <c r="J10" s="7">
        <f t="shared" si="7"/>
        <v>1000</v>
      </c>
    </row>
    <row r="11" spans="1:10" outlineLevel="1" x14ac:dyDescent="0.3">
      <c r="A11" s="13" t="s">
        <v>8</v>
      </c>
      <c r="B11" s="13"/>
      <c r="C11" s="13"/>
      <c r="D11" s="14">
        <f>D8-D9-D10</f>
        <v>58400</v>
      </c>
      <c r="E11" s="14">
        <f>E8-E9-E10</f>
        <v>64340</v>
      </c>
      <c r="F11" s="14">
        <f>F8-F9-F10</f>
        <v>69750.000000000015</v>
      </c>
      <c r="G11" s="14">
        <f t="shared" ref="G11:J11" si="8">G8-G9-G10</f>
        <v>78825.000000000029</v>
      </c>
      <c r="H11" s="14">
        <f t="shared" si="8"/>
        <v>88807.500000000044</v>
      </c>
      <c r="I11" s="14">
        <f t="shared" si="8"/>
        <v>99788.250000000058</v>
      </c>
      <c r="J11" s="14">
        <f t="shared" si="8"/>
        <v>111867.07500000008</v>
      </c>
    </row>
    <row r="12" spans="1:10" outlineLevel="1" x14ac:dyDescent="0.3">
      <c r="A12" s="1" t="s">
        <v>9</v>
      </c>
      <c r="D12" s="8">
        <v>17520</v>
      </c>
      <c r="E12" s="8">
        <v>19302</v>
      </c>
      <c r="F12" s="7">
        <f>F11*F21</f>
        <v>20925.000000000004</v>
      </c>
      <c r="G12" s="7">
        <f t="shared" ref="G12:J12" si="9">G11*G21</f>
        <v>23647.500000000007</v>
      </c>
      <c r="H12" s="7">
        <f t="shared" si="9"/>
        <v>26642.250000000011</v>
      </c>
      <c r="I12" s="7">
        <f t="shared" si="9"/>
        <v>29936.475000000017</v>
      </c>
      <c r="J12" s="7">
        <f t="shared" si="9"/>
        <v>33560.122500000027</v>
      </c>
    </row>
    <row r="13" spans="1:10" ht="14.5" outlineLevel="1" thickBot="1" x14ac:dyDescent="0.35">
      <c r="A13" s="15" t="s">
        <v>10</v>
      </c>
      <c r="B13" s="15"/>
      <c r="C13" s="15"/>
      <c r="D13" s="16">
        <f>D11-D12</f>
        <v>40880</v>
      </c>
      <c r="E13" s="16">
        <f>E11-E12</f>
        <v>45038</v>
      </c>
      <c r="F13" s="16">
        <f>F11-F12</f>
        <v>48825.000000000015</v>
      </c>
      <c r="G13" s="16">
        <f t="shared" ref="G13:J13" si="10">G11-G12</f>
        <v>55177.500000000022</v>
      </c>
      <c r="H13" s="16">
        <f t="shared" si="10"/>
        <v>62165.250000000029</v>
      </c>
      <c r="I13" s="16">
        <f t="shared" si="10"/>
        <v>69851.775000000038</v>
      </c>
      <c r="J13" s="16">
        <f t="shared" si="10"/>
        <v>78306.952500000058</v>
      </c>
    </row>
    <row r="14" spans="1:10" ht="14.5" thickTop="1" x14ac:dyDescent="0.3"/>
    <row r="15" spans="1:10" x14ac:dyDescent="0.3">
      <c r="A15" s="17" t="s">
        <v>12</v>
      </c>
      <c r="B15" s="18"/>
      <c r="C15" s="18"/>
      <c r="D15" s="18"/>
      <c r="E15" s="18"/>
      <c r="F15" s="18"/>
      <c r="G15" s="18"/>
      <c r="H15" s="18"/>
      <c r="I15" s="18"/>
      <c r="J15" s="18"/>
    </row>
    <row r="16" spans="1:10" outlineLevel="1" x14ac:dyDescent="0.3">
      <c r="A16" s="1" t="s">
        <v>13</v>
      </c>
      <c r="E16" s="9">
        <f>E4/D4-1</f>
        <v>0.10000000000000009</v>
      </c>
      <c r="F16" s="10">
        <v>0.1</v>
      </c>
      <c r="G16" s="10">
        <v>0.1</v>
      </c>
      <c r="H16" s="10">
        <v>0.1</v>
      </c>
      <c r="I16" s="10">
        <v>0.1</v>
      </c>
      <c r="J16" s="10">
        <v>0.1</v>
      </c>
    </row>
    <row r="17" spans="1:10" outlineLevel="1" x14ac:dyDescent="0.3">
      <c r="A17" s="1" t="s">
        <v>14</v>
      </c>
      <c r="D17" s="9">
        <f>D5/D4</f>
        <v>0.45</v>
      </c>
      <c r="E17" s="9">
        <f>E5/E4</f>
        <v>0.45</v>
      </c>
      <c r="F17" s="10">
        <v>0.45</v>
      </c>
      <c r="G17" s="10">
        <v>0.45</v>
      </c>
      <c r="H17" s="10">
        <v>0.45</v>
      </c>
      <c r="I17" s="10">
        <v>0.45</v>
      </c>
      <c r="J17" s="10">
        <v>0.45</v>
      </c>
    </row>
    <row r="18" spans="1:10" outlineLevel="1" x14ac:dyDescent="0.3">
      <c r="A18" s="1" t="s">
        <v>4</v>
      </c>
      <c r="D18" s="7">
        <f>D7</f>
        <v>16500</v>
      </c>
      <c r="E18" s="7">
        <f>E7</f>
        <v>18150</v>
      </c>
      <c r="F18" s="8">
        <v>20000</v>
      </c>
      <c r="G18" s="8">
        <v>20000</v>
      </c>
      <c r="H18" s="8">
        <v>20000</v>
      </c>
      <c r="I18" s="8">
        <v>20000</v>
      </c>
      <c r="J18" s="8">
        <v>20000</v>
      </c>
    </row>
    <row r="19" spans="1:10" outlineLevel="1" x14ac:dyDescent="0.3">
      <c r="A19" s="1" t="s">
        <v>15</v>
      </c>
      <c r="D19" s="9">
        <f>D9/D4</f>
        <v>4.3999999999999997E-2</v>
      </c>
      <c r="E19" s="9">
        <f>E9/E4</f>
        <v>4.3999999999999997E-2</v>
      </c>
      <c r="F19" s="10">
        <v>0.05</v>
      </c>
      <c r="G19" s="10">
        <v>0.05</v>
      </c>
      <c r="H19" s="10">
        <v>0.05</v>
      </c>
      <c r="I19" s="10">
        <v>0.05</v>
      </c>
      <c r="J19" s="10">
        <v>0.05</v>
      </c>
    </row>
    <row r="20" spans="1:10" outlineLevel="1" x14ac:dyDescent="0.3">
      <c r="A20" s="1" t="s">
        <v>7</v>
      </c>
      <c r="D20" s="7">
        <f>D10</f>
        <v>1000</v>
      </c>
      <c r="E20" s="7">
        <f>E10</f>
        <v>1000</v>
      </c>
      <c r="F20" s="8">
        <v>1000</v>
      </c>
      <c r="G20" s="8">
        <v>1000</v>
      </c>
      <c r="H20" s="8">
        <v>1000</v>
      </c>
      <c r="I20" s="8">
        <v>1000</v>
      </c>
      <c r="J20" s="8">
        <v>1000</v>
      </c>
    </row>
    <row r="21" spans="1:10" outlineLevel="1" x14ac:dyDescent="0.3">
      <c r="A21" s="1" t="s">
        <v>16</v>
      </c>
      <c r="D21" s="9">
        <f>D12/D11</f>
        <v>0.3</v>
      </c>
      <c r="E21" s="9">
        <f>E12/E11</f>
        <v>0.3</v>
      </c>
      <c r="F21" s="10">
        <v>0.3</v>
      </c>
      <c r="G21" s="10">
        <v>0.3</v>
      </c>
      <c r="H21" s="10">
        <v>0.3</v>
      </c>
      <c r="I21" s="10">
        <v>0.3</v>
      </c>
      <c r="J21" s="10">
        <v>0.3</v>
      </c>
    </row>
    <row r="23" spans="1:10" x14ac:dyDescent="0.3">
      <c r="A23" s="17" t="s">
        <v>17</v>
      </c>
      <c r="B23" s="18"/>
      <c r="C23" s="18"/>
      <c r="D23" s="18"/>
      <c r="E23" s="18"/>
      <c r="F23" s="18"/>
      <c r="G23" s="18"/>
      <c r="H23" s="18"/>
      <c r="I23" s="18"/>
      <c r="J23" s="18"/>
    </row>
    <row r="24" spans="1:10" outlineLevel="1" x14ac:dyDescent="0.3">
      <c r="A24" s="2" t="s">
        <v>18</v>
      </c>
    </row>
    <row r="25" spans="1:10" outlineLevel="1" x14ac:dyDescent="0.3">
      <c r="A25" s="1" t="s">
        <v>1</v>
      </c>
      <c r="D25" s="9">
        <f>D4/D$4</f>
        <v>1</v>
      </c>
      <c r="E25" s="9">
        <f t="shared" ref="E25:J25" si="11">E4/E$4</f>
        <v>1</v>
      </c>
      <c r="F25" s="9">
        <f t="shared" si="11"/>
        <v>1</v>
      </c>
      <c r="G25" s="9">
        <f t="shared" si="11"/>
        <v>1</v>
      </c>
      <c r="H25" s="9">
        <f t="shared" si="11"/>
        <v>1</v>
      </c>
      <c r="I25" s="9">
        <f t="shared" si="11"/>
        <v>1</v>
      </c>
      <c r="J25" s="9">
        <f t="shared" si="11"/>
        <v>1</v>
      </c>
    </row>
    <row r="26" spans="1:10" outlineLevel="1" x14ac:dyDescent="0.3">
      <c r="A26" s="1" t="s">
        <v>2</v>
      </c>
      <c r="D26" s="9">
        <f t="shared" ref="D26:J34" si="12">D5/D$4</f>
        <v>0.45</v>
      </c>
      <c r="E26" s="9">
        <f t="shared" si="12"/>
        <v>0.45</v>
      </c>
      <c r="F26" s="9">
        <f t="shared" si="12"/>
        <v>0.45</v>
      </c>
      <c r="G26" s="9">
        <f t="shared" si="12"/>
        <v>0.45</v>
      </c>
      <c r="H26" s="9">
        <f t="shared" si="12"/>
        <v>0.45</v>
      </c>
      <c r="I26" s="9">
        <f t="shared" si="12"/>
        <v>0.45</v>
      </c>
      <c r="J26" s="9">
        <f t="shared" si="12"/>
        <v>0.45</v>
      </c>
    </row>
    <row r="27" spans="1:10" outlineLevel="1" x14ac:dyDescent="0.3">
      <c r="A27" s="1" t="s">
        <v>3</v>
      </c>
      <c r="D27" s="9">
        <f t="shared" si="12"/>
        <v>0.55000000000000004</v>
      </c>
      <c r="E27" s="9">
        <f t="shared" si="12"/>
        <v>0.55000000000000004</v>
      </c>
      <c r="F27" s="9">
        <f t="shared" si="12"/>
        <v>0.55000000000000004</v>
      </c>
      <c r="G27" s="9">
        <f t="shared" si="12"/>
        <v>0.54999999999999993</v>
      </c>
      <c r="H27" s="9">
        <f t="shared" si="12"/>
        <v>0.54999999999999993</v>
      </c>
      <c r="I27" s="9">
        <f t="shared" si="12"/>
        <v>0.55000000000000004</v>
      </c>
      <c r="J27" s="9">
        <f t="shared" si="12"/>
        <v>0.55000000000000004</v>
      </c>
    </row>
    <row r="28" spans="1:10" outlineLevel="1" x14ac:dyDescent="0.3">
      <c r="A28" s="1" t="s">
        <v>4</v>
      </c>
      <c r="D28" s="9">
        <f t="shared" si="12"/>
        <v>0.11</v>
      </c>
      <c r="E28" s="9">
        <f t="shared" si="12"/>
        <v>0.11</v>
      </c>
      <c r="F28" s="9">
        <f t="shared" si="12"/>
        <v>0.11019283746556473</v>
      </c>
      <c r="G28" s="9">
        <f t="shared" si="12"/>
        <v>0.100175306786877</v>
      </c>
      <c r="H28" s="9">
        <f t="shared" si="12"/>
        <v>9.1068460715342719E-2</v>
      </c>
      <c r="I28" s="9">
        <f t="shared" si="12"/>
        <v>8.2789509741220652E-2</v>
      </c>
      <c r="J28" s="9">
        <f t="shared" si="12"/>
        <v>7.5263190673836952E-2</v>
      </c>
    </row>
    <row r="29" spans="1:10" outlineLevel="1" x14ac:dyDescent="0.3">
      <c r="A29" s="1" t="s">
        <v>5</v>
      </c>
      <c r="D29" s="9">
        <f t="shared" si="12"/>
        <v>0.44</v>
      </c>
      <c r="E29" s="9">
        <f t="shared" si="12"/>
        <v>0.44</v>
      </c>
      <c r="F29" s="9">
        <f t="shared" si="12"/>
        <v>0.43980716253443525</v>
      </c>
      <c r="G29" s="9">
        <f t="shared" si="12"/>
        <v>0.44982469321312296</v>
      </c>
      <c r="H29" s="9">
        <f t="shared" si="12"/>
        <v>0.45893153928465724</v>
      </c>
      <c r="I29" s="9">
        <f t="shared" si="12"/>
        <v>0.46721049025877937</v>
      </c>
      <c r="J29" s="9">
        <f t="shared" si="12"/>
        <v>0.47473680932616308</v>
      </c>
    </row>
    <row r="30" spans="1:10" outlineLevel="1" x14ac:dyDescent="0.3">
      <c r="A30" s="1" t="s">
        <v>6</v>
      </c>
      <c r="D30" s="9">
        <f t="shared" si="12"/>
        <v>4.3999999999999997E-2</v>
      </c>
      <c r="E30" s="9">
        <f t="shared" si="12"/>
        <v>4.3999999999999997E-2</v>
      </c>
      <c r="F30" s="9">
        <f t="shared" si="12"/>
        <v>0.05</v>
      </c>
      <c r="G30" s="9">
        <f t="shared" si="12"/>
        <v>0.05</v>
      </c>
      <c r="H30" s="9">
        <f t="shared" si="12"/>
        <v>0.05</v>
      </c>
      <c r="I30" s="9">
        <f t="shared" si="12"/>
        <v>0.05</v>
      </c>
      <c r="J30" s="9">
        <f t="shared" si="12"/>
        <v>0.05</v>
      </c>
    </row>
    <row r="31" spans="1:10" outlineLevel="1" x14ac:dyDescent="0.3">
      <c r="A31" s="1" t="s">
        <v>7</v>
      </c>
      <c r="D31" s="9">
        <f t="shared" si="12"/>
        <v>6.6666666666666671E-3</v>
      </c>
      <c r="E31" s="9">
        <f t="shared" si="12"/>
        <v>6.0606060606060606E-3</v>
      </c>
      <c r="F31" s="9">
        <f t="shared" si="12"/>
        <v>5.5096418732782362E-3</v>
      </c>
      <c r="G31" s="9">
        <f t="shared" si="12"/>
        <v>5.00876533934385E-3</v>
      </c>
      <c r="H31" s="9">
        <f t="shared" si="12"/>
        <v>4.5534230357671358E-3</v>
      </c>
      <c r="I31" s="9">
        <f t="shared" si="12"/>
        <v>4.1394754870610322E-3</v>
      </c>
      <c r="J31" s="9">
        <f t="shared" si="12"/>
        <v>3.7631595336918475E-3</v>
      </c>
    </row>
    <row r="32" spans="1:10" outlineLevel="1" x14ac:dyDescent="0.3">
      <c r="A32" s="1" t="s">
        <v>8</v>
      </c>
      <c r="D32" s="9">
        <f t="shared" si="12"/>
        <v>0.38933333333333331</v>
      </c>
      <c r="E32" s="9">
        <f t="shared" si="12"/>
        <v>0.38993939393939392</v>
      </c>
      <c r="F32" s="9">
        <f t="shared" si="12"/>
        <v>0.38429752066115702</v>
      </c>
      <c r="G32" s="9">
        <f t="shared" si="12"/>
        <v>0.39481592787377917</v>
      </c>
      <c r="H32" s="9">
        <f t="shared" si="12"/>
        <v>0.40437811624889014</v>
      </c>
      <c r="I32" s="9">
        <f t="shared" si="12"/>
        <v>0.41307101477171831</v>
      </c>
      <c r="J32" s="9">
        <f t="shared" si="12"/>
        <v>0.42097364979247126</v>
      </c>
    </row>
    <row r="33" spans="1:10" outlineLevel="1" x14ac:dyDescent="0.3">
      <c r="A33" s="1" t="s">
        <v>9</v>
      </c>
      <c r="D33" s="9">
        <f t="shared" si="12"/>
        <v>0.1168</v>
      </c>
      <c r="E33" s="9">
        <f t="shared" si="12"/>
        <v>0.11698181818181819</v>
      </c>
      <c r="F33" s="9">
        <f t="shared" si="12"/>
        <v>0.11528925619834711</v>
      </c>
      <c r="G33" s="9">
        <f t="shared" si="12"/>
        <v>0.11844477836213374</v>
      </c>
      <c r="H33" s="9">
        <f t="shared" si="12"/>
        <v>0.12131343487466703</v>
      </c>
      <c r="I33" s="9">
        <f t="shared" si="12"/>
        <v>0.12392130443151549</v>
      </c>
      <c r="J33" s="9">
        <f t="shared" si="12"/>
        <v>0.12629209493774138</v>
      </c>
    </row>
    <row r="34" spans="1:10" outlineLevel="1" x14ac:dyDescent="0.3">
      <c r="A34" s="1" t="s">
        <v>10</v>
      </c>
      <c r="D34" s="9">
        <f t="shared" si="12"/>
        <v>0.27253333333333335</v>
      </c>
      <c r="E34" s="9">
        <f t="shared" si="12"/>
        <v>0.27295757575757573</v>
      </c>
      <c r="F34" s="9">
        <f t="shared" si="12"/>
        <v>0.26900826446280995</v>
      </c>
      <c r="G34" s="9">
        <f t="shared" si="12"/>
        <v>0.27637114951164543</v>
      </c>
      <c r="H34" s="9">
        <f t="shared" si="12"/>
        <v>0.28306468137422308</v>
      </c>
      <c r="I34" s="9">
        <f t="shared" si="12"/>
        <v>0.28914971034020281</v>
      </c>
      <c r="J34" s="9">
        <f t="shared" si="12"/>
        <v>0.29468155485472985</v>
      </c>
    </row>
    <row r="35" spans="1:10" outlineLevel="1" x14ac:dyDescent="0.3"/>
    <row r="36" spans="1:10" outlineLevel="1" x14ac:dyDescent="0.3">
      <c r="A36" s="2" t="s">
        <v>19</v>
      </c>
      <c r="C36" s="19">
        <v>0.1</v>
      </c>
    </row>
    <row r="37" spans="1:10" outlineLevel="1" x14ac:dyDescent="0.3">
      <c r="A37" s="1" t="s">
        <v>1</v>
      </c>
      <c r="D37" s="7">
        <f>D4*(1+$C$36)</f>
        <v>165000</v>
      </c>
      <c r="E37" s="7">
        <f t="shared" ref="E37:J37" si="13">E4*(1+$C$36)</f>
        <v>181500.00000000003</v>
      </c>
      <c r="F37" s="7">
        <f t="shared" si="13"/>
        <v>199650.00000000006</v>
      </c>
      <c r="G37" s="7">
        <f t="shared" si="13"/>
        <v>219615.00000000009</v>
      </c>
      <c r="H37" s="7">
        <f t="shared" si="13"/>
        <v>241576.50000000012</v>
      </c>
      <c r="I37" s="7">
        <f t="shared" si="13"/>
        <v>265734.15000000014</v>
      </c>
      <c r="J37" s="7">
        <f t="shared" si="13"/>
        <v>292307.56500000018</v>
      </c>
    </row>
    <row r="38" spans="1:10" outlineLevel="1" x14ac:dyDescent="0.3">
      <c r="A38" s="1" t="s">
        <v>2</v>
      </c>
      <c r="D38" s="7">
        <f t="shared" ref="D38:J38" si="14">D5*(1+$C$36)</f>
        <v>74250</v>
      </c>
      <c r="E38" s="7">
        <f t="shared" si="14"/>
        <v>81675</v>
      </c>
      <c r="F38" s="7">
        <f t="shared" si="14"/>
        <v>89842.500000000029</v>
      </c>
      <c r="G38" s="7">
        <f t="shared" si="14"/>
        <v>98826.750000000044</v>
      </c>
      <c r="H38" s="7">
        <f t="shared" si="14"/>
        <v>108709.42500000006</v>
      </c>
      <c r="I38" s="7">
        <f t="shared" si="14"/>
        <v>119580.36750000008</v>
      </c>
      <c r="J38" s="7">
        <f t="shared" si="14"/>
        <v>131538.40425000008</v>
      </c>
    </row>
    <row r="39" spans="1:10" outlineLevel="1" x14ac:dyDescent="0.3">
      <c r="A39" s="1" t="s">
        <v>3</v>
      </c>
      <c r="D39" s="7">
        <f t="shared" ref="D39:J39" si="15">D6*(1+$C$36)</f>
        <v>90750.000000000015</v>
      </c>
      <c r="E39" s="7">
        <f t="shared" si="15"/>
        <v>99825.000000000015</v>
      </c>
      <c r="F39" s="7">
        <f t="shared" si="15"/>
        <v>109807.50000000003</v>
      </c>
      <c r="G39" s="7">
        <f t="shared" si="15"/>
        <v>120788.25000000004</v>
      </c>
      <c r="H39" s="7">
        <f t="shared" si="15"/>
        <v>132867.07500000007</v>
      </c>
      <c r="I39" s="7">
        <f t="shared" si="15"/>
        <v>146153.78250000009</v>
      </c>
      <c r="J39" s="7">
        <f t="shared" si="15"/>
        <v>160769.1607500001</v>
      </c>
    </row>
    <row r="40" spans="1:10" outlineLevel="1" x14ac:dyDescent="0.3">
      <c r="A40" s="1" t="s">
        <v>4</v>
      </c>
      <c r="D40" s="7">
        <f t="shared" ref="D40:J40" si="16">D7*(1+$C$36)</f>
        <v>18150</v>
      </c>
      <c r="E40" s="7">
        <f t="shared" si="16"/>
        <v>19965</v>
      </c>
      <c r="F40" s="7">
        <f t="shared" si="16"/>
        <v>22000</v>
      </c>
      <c r="G40" s="7">
        <f t="shared" si="16"/>
        <v>22000</v>
      </c>
      <c r="H40" s="7">
        <f t="shared" si="16"/>
        <v>22000</v>
      </c>
      <c r="I40" s="7">
        <f t="shared" si="16"/>
        <v>22000</v>
      </c>
      <c r="J40" s="7">
        <f t="shared" si="16"/>
        <v>22000</v>
      </c>
    </row>
    <row r="41" spans="1:10" outlineLevel="1" x14ac:dyDescent="0.3">
      <c r="A41" s="1" t="s">
        <v>5</v>
      </c>
      <c r="D41" s="7">
        <f t="shared" ref="D41:J41" si="17">D8*(1+$C$36)</f>
        <v>72600</v>
      </c>
      <c r="E41" s="7">
        <f t="shared" si="17"/>
        <v>79860</v>
      </c>
      <c r="F41" s="7">
        <f t="shared" si="17"/>
        <v>87807.500000000029</v>
      </c>
      <c r="G41" s="7">
        <f t="shared" si="17"/>
        <v>98788.250000000044</v>
      </c>
      <c r="H41" s="7">
        <f t="shared" si="17"/>
        <v>110867.07500000006</v>
      </c>
      <c r="I41" s="7">
        <f t="shared" si="17"/>
        <v>124153.78250000009</v>
      </c>
      <c r="J41" s="7">
        <f t="shared" si="17"/>
        <v>138769.1607500001</v>
      </c>
    </row>
    <row r="42" spans="1:10" outlineLevel="1" x14ac:dyDescent="0.3">
      <c r="A42" s="1" t="s">
        <v>6</v>
      </c>
      <c r="D42" s="7">
        <f t="shared" ref="D42:J42" si="18">D9*(1+$C$36)</f>
        <v>7260.0000000000009</v>
      </c>
      <c r="E42" s="7">
        <f t="shared" si="18"/>
        <v>7986.0000000000009</v>
      </c>
      <c r="F42" s="7">
        <f t="shared" si="18"/>
        <v>9982.5000000000036</v>
      </c>
      <c r="G42" s="7">
        <f t="shared" si="18"/>
        <v>10980.750000000005</v>
      </c>
      <c r="H42" s="7">
        <f t="shared" si="18"/>
        <v>12078.825000000006</v>
      </c>
      <c r="I42" s="7">
        <f t="shared" si="18"/>
        <v>13286.707500000008</v>
      </c>
      <c r="J42" s="7">
        <f t="shared" si="18"/>
        <v>14615.378250000009</v>
      </c>
    </row>
    <row r="43" spans="1:10" outlineLevel="1" x14ac:dyDescent="0.3">
      <c r="A43" s="1" t="s">
        <v>7</v>
      </c>
      <c r="D43" s="7">
        <f t="shared" ref="D43:J43" si="19">D10*(1+$C$36)</f>
        <v>1100</v>
      </c>
      <c r="E43" s="7">
        <f t="shared" si="19"/>
        <v>1100</v>
      </c>
      <c r="F43" s="7">
        <f t="shared" si="19"/>
        <v>1100</v>
      </c>
      <c r="G43" s="7">
        <f t="shared" si="19"/>
        <v>1100</v>
      </c>
      <c r="H43" s="7">
        <f t="shared" si="19"/>
        <v>1100</v>
      </c>
      <c r="I43" s="7">
        <f t="shared" si="19"/>
        <v>1100</v>
      </c>
      <c r="J43" s="7">
        <f t="shared" si="19"/>
        <v>1100</v>
      </c>
    </row>
    <row r="44" spans="1:10" outlineLevel="1" x14ac:dyDescent="0.3">
      <c r="A44" s="1" t="s">
        <v>8</v>
      </c>
      <c r="D44" s="7">
        <f t="shared" ref="D44:J44" si="20">D11*(1+$C$36)</f>
        <v>64240.000000000007</v>
      </c>
      <c r="E44" s="7">
        <f t="shared" si="20"/>
        <v>70774</v>
      </c>
      <c r="F44" s="7">
        <f t="shared" si="20"/>
        <v>76725.000000000029</v>
      </c>
      <c r="G44" s="7">
        <f t="shared" si="20"/>
        <v>86707.500000000044</v>
      </c>
      <c r="H44" s="7">
        <f t="shared" si="20"/>
        <v>97688.250000000058</v>
      </c>
      <c r="I44" s="7">
        <f t="shared" si="20"/>
        <v>109767.07500000007</v>
      </c>
      <c r="J44" s="7">
        <f t="shared" si="20"/>
        <v>123053.7825000001</v>
      </c>
    </row>
    <row r="45" spans="1:10" outlineLevel="1" x14ac:dyDescent="0.3">
      <c r="A45" s="1" t="s">
        <v>9</v>
      </c>
      <c r="D45" s="7">
        <f t="shared" ref="D45:J45" si="21">D12*(1+$C$36)</f>
        <v>19272</v>
      </c>
      <c r="E45" s="7">
        <f t="shared" si="21"/>
        <v>21232.2</v>
      </c>
      <c r="F45" s="7">
        <f t="shared" si="21"/>
        <v>23017.500000000007</v>
      </c>
      <c r="G45" s="7">
        <f t="shared" si="21"/>
        <v>26012.250000000011</v>
      </c>
      <c r="H45" s="7">
        <f t="shared" si="21"/>
        <v>29306.475000000013</v>
      </c>
      <c r="I45" s="7">
        <f t="shared" si="21"/>
        <v>32930.122500000019</v>
      </c>
      <c r="J45" s="7">
        <f t="shared" si="21"/>
        <v>36916.134750000034</v>
      </c>
    </row>
    <row r="46" spans="1:10" outlineLevel="1" x14ac:dyDescent="0.3">
      <c r="A46" s="1" t="s">
        <v>10</v>
      </c>
      <c r="D46" s="7">
        <f t="shared" ref="D46:J46" si="22">D13*(1+$C$36)</f>
        <v>44968</v>
      </c>
      <c r="E46" s="7">
        <f t="shared" si="22"/>
        <v>49541.8</v>
      </c>
      <c r="F46" s="7">
        <f t="shared" si="22"/>
        <v>53707.500000000022</v>
      </c>
      <c r="G46" s="7">
        <f t="shared" si="22"/>
        <v>60695.250000000029</v>
      </c>
      <c r="H46" s="7">
        <f t="shared" si="22"/>
        <v>68381.775000000038</v>
      </c>
      <c r="I46" s="7">
        <f t="shared" si="22"/>
        <v>76836.952500000043</v>
      </c>
      <c r="J46" s="7">
        <f t="shared" si="22"/>
        <v>86137.647750000076</v>
      </c>
    </row>
    <row r="47" spans="1:10" outlineLevel="1" x14ac:dyDescent="0.3"/>
    <row r="48" spans="1:10" outlineLevel="1" collapsed="1" x14ac:dyDescent="0.3">
      <c r="A48" s="1" t="s">
        <v>5</v>
      </c>
      <c r="D48" s="7">
        <f t="shared" ref="D48:J48" si="23">Gross_Profit-SG_A</f>
        <v>66000</v>
      </c>
      <c r="E48" s="7">
        <f t="shared" si="23"/>
        <v>72600</v>
      </c>
      <c r="F48" s="7">
        <f t="shared" si="23"/>
        <v>79825.000000000015</v>
      </c>
      <c r="G48" s="7">
        <f t="shared" si="23"/>
        <v>89807.500000000029</v>
      </c>
      <c r="H48" s="7">
        <f t="shared" si="23"/>
        <v>100788.25000000004</v>
      </c>
      <c r="I48" s="7">
        <f t="shared" si="23"/>
        <v>112867.07500000007</v>
      </c>
      <c r="J48" s="7">
        <f t="shared" si="23"/>
        <v>126153.78250000009</v>
      </c>
    </row>
    <row r="49" spans="1:10" outlineLevel="1" x14ac:dyDescent="0.3"/>
    <row r="50" spans="1:10" outlineLevel="1" x14ac:dyDescent="0.3">
      <c r="A50" s="1" t="s">
        <v>20</v>
      </c>
      <c r="D50" s="7">
        <f t="shared" ref="D50:J50" si="24">D48*(1+Sensitivity)</f>
        <v>72600</v>
      </c>
      <c r="E50" s="7">
        <f t="shared" si="24"/>
        <v>79860</v>
      </c>
      <c r="F50" s="7">
        <f t="shared" si="24"/>
        <v>87807.500000000029</v>
      </c>
      <c r="G50" s="7">
        <f t="shared" si="24"/>
        <v>98788.250000000044</v>
      </c>
      <c r="H50" s="7">
        <f t="shared" si="24"/>
        <v>110867.07500000006</v>
      </c>
      <c r="I50" s="7">
        <f t="shared" si="24"/>
        <v>124153.78250000009</v>
      </c>
      <c r="J50" s="7">
        <f t="shared" si="24"/>
        <v>138769.1607500001</v>
      </c>
    </row>
    <row r="51" spans="1:10" outlineLevel="1" x14ac:dyDescent="0.3"/>
    <row r="52" spans="1:10" outlineLevel="1" x14ac:dyDescent="0.3">
      <c r="A52" s="1" t="str">
        <f>A48&amp;" in "&amp;J1</f>
        <v>EBITDA in 2022</v>
      </c>
      <c r="C52" s="7">
        <f>J48</f>
        <v>126153.78250000009</v>
      </c>
    </row>
    <row r="53" spans="1:10" outlineLevel="1" x14ac:dyDescent="0.3"/>
    <row r="54" spans="1:10" outlineLevel="1" x14ac:dyDescent="0.3">
      <c r="A54" s="2" t="s">
        <v>21</v>
      </c>
      <c r="C54" s="21">
        <v>43323</v>
      </c>
      <c r="D54" s="25">
        <v>0</v>
      </c>
      <c r="E54" s="1">
        <f>+D54+1</f>
        <v>1</v>
      </c>
      <c r="F54" s="1">
        <f t="shared" ref="F54:J54" si="25">+E54+1</f>
        <v>2</v>
      </c>
      <c r="G54" s="1">
        <f t="shared" si="25"/>
        <v>3</v>
      </c>
      <c r="H54" s="1">
        <f t="shared" si="25"/>
        <v>4</v>
      </c>
      <c r="I54" s="1">
        <f t="shared" si="25"/>
        <v>5</v>
      </c>
      <c r="J54" s="1">
        <f t="shared" si="25"/>
        <v>6</v>
      </c>
    </row>
    <row r="55" spans="1:10" outlineLevel="1" x14ac:dyDescent="0.3">
      <c r="A55" s="1" t="s">
        <v>22</v>
      </c>
      <c r="D55" s="20">
        <f t="shared" ref="D55:J55" si="26">EOMONTH($C$54,D54)</f>
        <v>43343</v>
      </c>
      <c r="E55" s="20">
        <f t="shared" si="26"/>
        <v>43373</v>
      </c>
      <c r="F55" s="20">
        <f t="shared" si="26"/>
        <v>43404</v>
      </c>
      <c r="G55" s="20">
        <f t="shared" si="26"/>
        <v>43434</v>
      </c>
      <c r="H55" s="20">
        <f t="shared" si="26"/>
        <v>43465</v>
      </c>
      <c r="I55" s="20">
        <f t="shared" si="26"/>
        <v>43496</v>
      </c>
      <c r="J55" s="20">
        <f t="shared" si="26"/>
        <v>43524</v>
      </c>
    </row>
    <row r="56" spans="1:10" outlineLevel="1" x14ac:dyDescent="0.3">
      <c r="A56" s="1" t="s">
        <v>23</v>
      </c>
      <c r="D56" s="20">
        <f>DATE(YEAR($C$54)+D54,12,31)</f>
        <v>43465</v>
      </c>
      <c r="E56" s="20">
        <f t="shared" ref="E56:J56" si="27">DATE(YEAR($C$54)+E54,12,31)</f>
        <v>43830</v>
      </c>
      <c r="F56" s="20">
        <f t="shared" si="27"/>
        <v>44196</v>
      </c>
      <c r="G56" s="20">
        <f t="shared" si="27"/>
        <v>44561</v>
      </c>
      <c r="H56" s="20">
        <f t="shared" si="27"/>
        <v>44926</v>
      </c>
      <c r="I56" s="20">
        <f t="shared" si="27"/>
        <v>45291</v>
      </c>
      <c r="J56" s="20">
        <f t="shared" si="27"/>
        <v>45657</v>
      </c>
    </row>
    <row r="57" spans="1:10" outlineLevel="1" x14ac:dyDescent="0.3"/>
    <row r="58" spans="1:10" outlineLevel="1" x14ac:dyDescent="0.3">
      <c r="A58" s="1" t="s">
        <v>24</v>
      </c>
      <c r="D58" s="22">
        <f>YEARFRAC($C$54,D55)</f>
        <v>5.5555555555555552E-2</v>
      </c>
      <c r="E58" s="22">
        <f t="shared" ref="E58:J59" si="28">YEARFRAC($C$54,E55)</f>
        <v>0.1361111111111111</v>
      </c>
      <c r="F58" s="22">
        <f t="shared" si="28"/>
        <v>0.22222222222222221</v>
      </c>
      <c r="G58" s="22">
        <f t="shared" si="28"/>
        <v>0.30277777777777776</v>
      </c>
      <c r="H58" s="22">
        <f t="shared" si="28"/>
        <v>0.3888888888888889</v>
      </c>
      <c r="I58" s="22">
        <f t="shared" si="28"/>
        <v>0.47222222222222221</v>
      </c>
      <c r="J58" s="22">
        <f t="shared" si="28"/>
        <v>0.54722222222222228</v>
      </c>
    </row>
    <row r="59" spans="1:10" outlineLevel="1" x14ac:dyDescent="0.3">
      <c r="A59" s="1" t="s">
        <v>25</v>
      </c>
      <c r="D59" s="22">
        <f>YEARFRAC($C$54,D56)</f>
        <v>0.3888888888888889</v>
      </c>
      <c r="E59" s="22">
        <f t="shared" si="28"/>
        <v>1.3888888888888888</v>
      </c>
      <c r="F59" s="22">
        <f t="shared" si="28"/>
        <v>2.3888888888888888</v>
      </c>
      <c r="G59" s="22">
        <f t="shared" si="28"/>
        <v>3.3888888888888888</v>
      </c>
      <c r="H59" s="22">
        <f t="shared" si="28"/>
        <v>4.3888888888888893</v>
      </c>
      <c r="I59" s="22">
        <f t="shared" si="28"/>
        <v>5.3888888888888893</v>
      </c>
      <c r="J59" s="22">
        <f t="shared" si="28"/>
        <v>6.3888888888888893</v>
      </c>
    </row>
    <row r="60" spans="1:10" outlineLevel="1" x14ac:dyDescent="0.3">
      <c r="A60" s="1" t="s">
        <v>31</v>
      </c>
      <c r="D60" s="26" t="str">
        <f>IF(D59&lt;1,"Stub","Full Year")</f>
        <v>Stub</v>
      </c>
      <c r="E60" s="26" t="str">
        <f t="shared" ref="E60:J60" si="29">IF(E59&lt;1,"Stub","Full Year")</f>
        <v>Full Year</v>
      </c>
      <c r="F60" s="26" t="str">
        <f t="shared" si="29"/>
        <v>Full Year</v>
      </c>
      <c r="G60" s="26" t="str">
        <f t="shared" si="29"/>
        <v>Full Year</v>
      </c>
      <c r="H60" s="26" t="str">
        <f t="shared" si="29"/>
        <v>Full Year</v>
      </c>
      <c r="I60" s="26" t="str">
        <f t="shared" si="29"/>
        <v>Full Year</v>
      </c>
      <c r="J60" s="26" t="str">
        <f t="shared" si="29"/>
        <v>Full Year</v>
      </c>
    </row>
    <row r="61" spans="1:10" outlineLevel="1" x14ac:dyDescent="0.3"/>
    <row r="62" spans="1:10" outlineLevel="1" x14ac:dyDescent="0.3"/>
    <row r="63" spans="1:10" outlineLevel="1" x14ac:dyDescent="0.3">
      <c r="A63" s="2" t="s">
        <v>26</v>
      </c>
    </row>
    <row r="64" spans="1:10" outlineLevel="1" x14ac:dyDescent="0.3">
      <c r="A64" s="1" t="s">
        <v>2</v>
      </c>
      <c r="C64" s="25">
        <v>10</v>
      </c>
      <c r="D64" s="7">
        <f>D5</f>
        <v>67500</v>
      </c>
      <c r="E64" s="7">
        <f t="shared" ref="E64:J64" si="30">E5</f>
        <v>74250</v>
      </c>
      <c r="F64" s="7">
        <f t="shared" si="30"/>
        <v>81675.000000000015</v>
      </c>
      <c r="G64" s="7">
        <f t="shared" si="30"/>
        <v>89842.500000000029</v>
      </c>
      <c r="H64" s="7">
        <f t="shared" si="30"/>
        <v>98826.750000000044</v>
      </c>
      <c r="I64" s="7">
        <f t="shared" si="30"/>
        <v>108709.42500000006</v>
      </c>
      <c r="J64" s="7">
        <f t="shared" si="30"/>
        <v>119580.36750000007</v>
      </c>
    </row>
    <row r="65" spans="1:10" outlineLevel="1" x14ac:dyDescent="0.3">
      <c r="A65" s="1" t="s">
        <v>4</v>
      </c>
      <c r="C65" s="25">
        <v>12</v>
      </c>
      <c r="D65" s="7">
        <f>D7</f>
        <v>16500</v>
      </c>
      <c r="E65" s="7">
        <f t="shared" ref="E65:J65" si="31">E7</f>
        <v>18150</v>
      </c>
      <c r="F65" s="7">
        <f t="shared" si="31"/>
        <v>20000</v>
      </c>
      <c r="G65" s="7">
        <f t="shared" si="31"/>
        <v>20000</v>
      </c>
      <c r="H65" s="7">
        <f t="shared" si="31"/>
        <v>20000</v>
      </c>
      <c r="I65" s="7">
        <f t="shared" si="31"/>
        <v>20000</v>
      </c>
      <c r="J65" s="7">
        <f t="shared" si="31"/>
        <v>20000</v>
      </c>
    </row>
    <row r="66" spans="1:10" outlineLevel="1" x14ac:dyDescent="0.3">
      <c r="A66" s="1" t="s">
        <v>6</v>
      </c>
      <c r="C66" s="25">
        <v>8</v>
      </c>
      <c r="D66" s="7">
        <f>D9</f>
        <v>6600</v>
      </c>
      <c r="E66" s="7">
        <f t="shared" ref="E66:J66" si="32">E9</f>
        <v>7260</v>
      </c>
      <c r="F66" s="7">
        <f t="shared" si="32"/>
        <v>9075.0000000000018</v>
      </c>
      <c r="G66" s="7">
        <f t="shared" si="32"/>
        <v>9982.5000000000036</v>
      </c>
      <c r="H66" s="7">
        <f t="shared" si="32"/>
        <v>10980.750000000005</v>
      </c>
      <c r="I66" s="7">
        <f t="shared" si="32"/>
        <v>12078.825000000006</v>
      </c>
      <c r="J66" s="7">
        <f t="shared" si="32"/>
        <v>13286.707500000008</v>
      </c>
    </row>
    <row r="67" spans="1:10" outlineLevel="1" x14ac:dyDescent="0.3">
      <c r="A67" s="1" t="s">
        <v>7</v>
      </c>
      <c r="C67" s="25">
        <v>7</v>
      </c>
      <c r="D67" s="7">
        <f>D10</f>
        <v>1000</v>
      </c>
      <c r="E67" s="7">
        <f t="shared" ref="E67:J67" si="33">E10</f>
        <v>1000</v>
      </c>
      <c r="F67" s="7">
        <f t="shared" si="33"/>
        <v>1000</v>
      </c>
      <c r="G67" s="7">
        <f t="shared" si="33"/>
        <v>1000</v>
      </c>
      <c r="H67" s="7">
        <f t="shared" si="33"/>
        <v>1000</v>
      </c>
      <c r="I67" s="7">
        <f t="shared" si="33"/>
        <v>1000</v>
      </c>
      <c r="J67" s="7">
        <f t="shared" si="33"/>
        <v>1000</v>
      </c>
    </row>
    <row r="68" spans="1:10" outlineLevel="1" x14ac:dyDescent="0.3">
      <c r="A68" s="1" t="s">
        <v>9</v>
      </c>
      <c r="C68" s="25">
        <v>15</v>
      </c>
      <c r="D68" s="7">
        <f>D12</f>
        <v>17520</v>
      </c>
      <c r="E68" s="7">
        <f t="shared" ref="E68:J68" si="34">E12</f>
        <v>19302</v>
      </c>
      <c r="F68" s="7">
        <f t="shared" si="34"/>
        <v>20925.000000000004</v>
      </c>
      <c r="G68" s="7">
        <f t="shared" si="34"/>
        <v>23647.500000000007</v>
      </c>
      <c r="H68" s="7">
        <f t="shared" si="34"/>
        <v>26642.250000000011</v>
      </c>
      <c r="I68" s="7">
        <f t="shared" si="34"/>
        <v>29936.475000000017</v>
      </c>
      <c r="J68" s="7">
        <f t="shared" si="34"/>
        <v>33560.122500000027</v>
      </c>
    </row>
    <row r="69" spans="1:10" outlineLevel="1" x14ac:dyDescent="0.3">
      <c r="A69" s="23" t="s">
        <v>27</v>
      </c>
      <c r="B69" s="23"/>
      <c r="C69" s="23"/>
      <c r="D69" s="24">
        <f>SUM(D64:D68)</f>
        <v>109120</v>
      </c>
      <c r="E69" s="24">
        <f t="shared" ref="E69:J69" si="35">SUM(E64:E68)</f>
        <v>119962</v>
      </c>
      <c r="F69" s="24">
        <f t="shared" si="35"/>
        <v>132675.00000000003</v>
      </c>
      <c r="G69" s="24">
        <f t="shared" si="35"/>
        <v>144472.50000000003</v>
      </c>
      <c r="H69" s="24">
        <f t="shared" si="35"/>
        <v>157449.75000000006</v>
      </c>
      <c r="I69" s="24">
        <f t="shared" si="35"/>
        <v>171724.72500000006</v>
      </c>
      <c r="J69" s="24">
        <f t="shared" si="35"/>
        <v>187427.1975000001</v>
      </c>
    </row>
    <row r="70" spans="1:10" outlineLevel="1" x14ac:dyDescent="0.3">
      <c r="A70" s="1" t="s">
        <v>28</v>
      </c>
      <c r="D70" s="29">
        <f>AVERAGE(D64:D68)</f>
        <v>21824</v>
      </c>
      <c r="E70" s="29">
        <f t="shared" ref="E70:J70" si="36">AVERAGE(E64:E68)</f>
        <v>23992.400000000001</v>
      </c>
      <c r="F70" s="29">
        <f t="shared" si="36"/>
        <v>26535.000000000007</v>
      </c>
      <c r="G70" s="29">
        <f t="shared" si="36"/>
        <v>28894.500000000007</v>
      </c>
      <c r="H70" s="29">
        <f t="shared" si="36"/>
        <v>31489.950000000012</v>
      </c>
      <c r="I70" s="29">
        <f t="shared" si="36"/>
        <v>34344.945000000014</v>
      </c>
      <c r="J70" s="29">
        <f t="shared" si="36"/>
        <v>37485.439500000022</v>
      </c>
    </row>
    <row r="71" spans="1:10" outlineLevel="1" x14ac:dyDescent="0.3">
      <c r="A71" s="1" t="s">
        <v>29</v>
      </c>
      <c r="D71" s="29">
        <f>SUMPRODUCT($C$64:$C$68,D64:D68)/SUM($C$64:$C$68)</f>
        <v>22992.307692307691</v>
      </c>
      <c r="E71" s="29">
        <f t="shared" ref="E71:J71" si="37">SUMPRODUCT($C$64:$C$68,E64:E68)/SUM($C$64:$C$68)</f>
        <v>25286.73076923077</v>
      </c>
      <c r="F71" s="29">
        <f t="shared" si="37"/>
        <v>27888.942307692309</v>
      </c>
      <c r="G71" s="29">
        <f t="shared" si="37"/>
        <v>30384.567307692316</v>
      </c>
      <c r="H71" s="29">
        <f t="shared" si="37"/>
        <v>33129.754807692319</v>
      </c>
      <c r="I71" s="29">
        <f t="shared" si="37"/>
        <v>36149.46105769233</v>
      </c>
      <c r="J71" s="29">
        <f t="shared" si="37"/>
        <v>39471.137932692334</v>
      </c>
    </row>
    <row r="72" spans="1:10" outlineLevel="1" x14ac:dyDescent="0.3">
      <c r="A72" s="1" t="s">
        <v>30</v>
      </c>
      <c r="D72" s="29">
        <f>MEDIAN(D64:D68)</f>
        <v>16500</v>
      </c>
      <c r="E72" s="29">
        <f t="shared" ref="E72:J72" si="38">MEDIAN(E64:E68)</f>
        <v>18150</v>
      </c>
      <c r="F72" s="29">
        <f t="shared" si="38"/>
        <v>20000</v>
      </c>
      <c r="G72" s="29">
        <f t="shared" si="38"/>
        <v>20000</v>
      </c>
      <c r="H72" s="29">
        <f t="shared" si="38"/>
        <v>20000</v>
      </c>
      <c r="I72" s="29">
        <f t="shared" si="38"/>
        <v>20000</v>
      </c>
      <c r="J72" s="29">
        <f t="shared" si="38"/>
        <v>20000</v>
      </c>
    </row>
    <row r="73" spans="1:10" outlineLevel="1" x14ac:dyDescent="0.3"/>
    <row r="74" spans="1:10" outlineLevel="1" x14ac:dyDescent="0.3">
      <c r="A74" s="2" t="s">
        <v>32</v>
      </c>
    </row>
    <row r="75" spans="1:10" outlineLevel="1" x14ac:dyDescent="0.3">
      <c r="A75" s="1" t="s">
        <v>33</v>
      </c>
      <c r="C75" s="8">
        <v>150000</v>
      </c>
      <c r="D75" s="7">
        <f>IF(D69&lt;$C$75,D69,0)</f>
        <v>109120</v>
      </c>
      <c r="E75" s="7">
        <f t="shared" ref="E75:J75" si="39">IF(E69&lt;$C$75,E69,0)</f>
        <v>119962</v>
      </c>
      <c r="F75" s="7">
        <f t="shared" si="39"/>
        <v>132675.00000000003</v>
      </c>
      <c r="G75" s="7">
        <f t="shared" si="39"/>
        <v>144472.50000000003</v>
      </c>
      <c r="H75" s="7">
        <f t="shared" si="39"/>
        <v>0</v>
      </c>
      <c r="I75" s="7">
        <f t="shared" si="39"/>
        <v>0</v>
      </c>
      <c r="J75" s="7">
        <f t="shared" si="39"/>
        <v>0</v>
      </c>
    </row>
    <row r="76" spans="1:10" outlineLevel="1" x14ac:dyDescent="0.3">
      <c r="A76" s="1" t="s">
        <v>34</v>
      </c>
      <c r="C76" s="8">
        <v>150000</v>
      </c>
      <c r="D76" s="7">
        <f>IF(D69&gt;=$C$76,D69,0)</f>
        <v>0</v>
      </c>
      <c r="E76" s="7">
        <f t="shared" ref="E76:J76" si="40">IF(E69&gt;=$C$76,E69,0)</f>
        <v>0</v>
      </c>
      <c r="F76" s="7">
        <f t="shared" si="40"/>
        <v>0</v>
      </c>
      <c r="G76" s="7">
        <f t="shared" si="40"/>
        <v>0</v>
      </c>
      <c r="H76" s="7">
        <f t="shared" si="40"/>
        <v>157449.75000000006</v>
      </c>
      <c r="I76" s="7">
        <f t="shared" si="40"/>
        <v>171724.72500000006</v>
      </c>
      <c r="J76" s="7">
        <f t="shared" si="40"/>
        <v>187427.1975000001</v>
      </c>
    </row>
    <row r="77" spans="1:10" outlineLevel="1" x14ac:dyDescent="0.3">
      <c r="A77" s="23" t="s">
        <v>27</v>
      </c>
      <c r="B77" s="23"/>
      <c r="C77" s="24"/>
      <c r="D77" s="24">
        <f>SUM(D75:D76)</f>
        <v>109120</v>
      </c>
      <c r="E77" s="24">
        <f t="shared" ref="E77:J77" si="41">SUM(E75:E76)</f>
        <v>119962</v>
      </c>
      <c r="F77" s="24">
        <f t="shared" si="41"/>
        <v>132675.00000000003</v>
      </c>
      <c r="G77" s="24">
        <f t="shared" si="41"/>
        <v>144472.50000000003</v>
      </c>
      <c r="H77" s="24">
        <f t="shared" si="41"/>
        <v>157449.75000000006</v>
      </c>
      <c r="I77" s="24">
        <f t="shared" si="41"/>
        <v>171724.72500000006</v>
      </c>
      <c r="J77" s="24">
        <f t="shared" si="41"/>
        <v>187427.1975000001</v>
      </c>
    </row>
    <row r="78" spans="1:10" outlineLevel="1" x14ac:dyDescent="0.3"/>
    <row r="79" spans="1:10" outlineLevel="1" x14ac:dyDescent="0.3">
      <c r="A79" s="1" t="s">
        <v>35</v>
      </c>
      <c r="D79" s="27" t="str">
        <f>IF(D77=D69,"OK","ERROR")</f>
        <v>OK</v>
      </c>
      <c r="E79" s="27" t="str">
        <f t="shared" ref="E79:J79" si="42">IF(E77=E69,"OK","ERROR")</f>
        <v>OK</v>
      </c>
      <c r="F79" s="27" t="str">
        <f t="shared" si="42"/>
        <v>OK</v>
      </c>
      <c r="G79" s="27" t="str">
        <f t="shared" si="42"/>
        <v>OK</v>
      </c>
      <c r="H79" s="27" t="str">
        <f t="shared" si="42"/>
        <v>OK</v>
      </c>
      <c r="I79" s="27" t="str">
        <f t="shared" si="42"/>
        <v>OK</v>
      </c>
      <c r="J79" s="27" t="str">
        <f t="shared" si="42"/>
        <v>OK</v>
      </c>
    </row>
    <row r="80" spans="1:10" outlineLevel="1" x14ac:dyDescent="0.3"/>
    <row r="81" spans="1:10" outlineLevel="1" x14ac:dyDescent="0.3">
      <c r="A81" s="1" t="s">
        <v>36</v>
      </c>
      <c r="C81" s="30">
        <v>3</v>
      </c>
      <c r="D81" s="28">
        <f>ROUND(D71,$C$81)</f>
        <v>22992.308000000001</v>
      </c>
      <c r="E81" s="28">
        <f t="shared" ref="E81:J81" si="43">ROUND(E71,$C$81)</f>
        <v>25286.731</v>
      </c>
      <c r="F81" s="28">
        <f t="shared" si="43"/>
        <v>27888.941999999999</v>
      </c>
      <c r="G81" s="28">
        <f t="shared" si="43"/>
        <v>30384.566999999999</v>
      </c>
      <c r="H81" s="28">
        <f t="shared" si="43"/>
        <v>33129.754999999997</v>
      </c>
      <c r="I81" s="28">
        <f t="shared" si="43"/>
        <v>36149.461000000003</v>
      </c>
      <c r="J81" s="28">
        <f t="shared" si="43"/>
        <v>39471.137999999999</v>
      </c>
    </row>
    <row r="82" spans="1:10" outlineLevel="1" x14ac:dyDescent="0.3">
      <c r="A82" s="1" t="s">
        <v>37</v>
      </c>
      <c r="C82" s="30">
        <v>10</v>
      </c>
      <c r="D82" s="28">
        <f>MROUND(D71,$C$82)</f>
        <v>22990</v>
      </c>
      <c r="E82" s="28">
        <f t="shared" ref="E82:J82" si="44">MROUND(E71,$C$82)</f>
        <v>25290</v>
      </c>
      <c r="F82" s="28">
        <f t="shared" si="44"/>
        <v>27890</v>
      </c>
      <c r="G82" s="28">
        <f t="shared" si="44"/>
        <v>30380</v>
      </c>
      <c r="H82" s="28">
        <f t="shared" si="44"/>
        <v>33130</v>
      </c>
      <c r="I82" s="28">
        <f t="shared" si="44"/>
        <v>36150</v>
      </c>
      <c r="J82" s="28">
        <f t="shared" si="44"/>
        <v>39470</v>
      </c>
    </row>
    <row r="83" spans="1:10" outlineLevel="1" x14ac:dyDescent="0.3"/>
    <row r="84" spans="1:10" outlineLevel="1" x14ac:dyDescent="0.3">
      <c r="A84" s="1" t="s">
        <v>38</v>
      </c>
      <c r="D84" s="7">
        <f>MIN(D64:D68)</f>
        <v>1000</v>
      </c>
      <c r="E84" s="7">
        <f t="shared" ref="E84:J84" si="45">MIN(E64:E68)</f>
        <v>1000</v>
      </c>
      <c r="F84" s="7">
        <f t="shared" si="45"/>
        <v>1000</v>
      </c>
      <c r="G84" s="7">
        <f t="shared" si="45"/>
        <v>1000</v>
      </c>
      <c r="H84" s="7">
        <f t="shared" si="45"/>
        <v>1000</v>
      </c>
      <c r="I84" s="7">
        <f t="shared" si="45"/>
        <v>1000</v>
      </c>
      <c r="J84" s="7">
        <f t="shared" si="45"/>
        <v>1000</v>
      </c>
    </row>
    <row r="85" spans="1:10" outlineLevel="1" x14ac:dyDescent="0.3">
      <c r="A85" s="1" t="s">
        <v>39</v>
      </c>
      <c r="D85" s="7">
        <f>MAX(D64:D68)</f>
        <v>67500</v>
      </c>
      <c r="E85" s="7">
        <f t="shared" ref="E85:J85" si="46">MAX(E64:E68)</f>
        <v>74250</v>
      </c>
      <c r="F85" s="7">
        <f t="shared" si="46"/>
        <v>81675.000000000015</v>
      </c>
      <c r="G85" s="7">
        <f t="shared" si="46"/>
        <v>89842.500000000029</v>
      </c>
      <c r="H85" s="7">
        <f t="shared" si="46"/>
        <v>98826.750000000044</v>
      </c>
      <c r="I85" s="7">
        <f t="shared" si="46"/>
        <v>108709.42500000006</v>
      </c>
      <c r="J85" s="7">
        <f t="shared" si="46"/>
        <v>119580.36750000007</v>
      </c>
    </row>
    <row r="86" spans="1:10" outlineLevel="1" x14ac:dyDescent="0.3"/>
    <row r="87" spans="1:10" outlineLevel="1" x14ac:dyDescent="0.3">
      <c r="A87" s="1" t="s">
        <v>40</v>
      </c>
      <c r="B87" s="30">
        <v>2</v>
      </c>
      <c r="C87" s="30">
        <v>2</v>
      </c>
      <c r="D87" s="7">
        <f t="shared" ref="D87:J87" si="47">SMALL(D64:D68,$B$87)</f>
        <v>6600</v>
      </c>
      <c r="E87" s="7">
        <f t="shared" si="47"/>
        <v>7260</v>
      </c>
      <c r="F87" s="7">
        <f t="shared" si="47"/>
        <v>9075.0000000000018</v>
      </c>
      <c r="G87" s="7">
        <f t="shared" si="47"/>
        <v>9982.5000000000036</v>
      </c>
      <c r="H87" s="7">
        <f t="shared" si="47"/>
        <v>10980.750000000005</v>
      </c>
      <c r="I87" s="7">
        <f t="shared" si="47"/>
        <v>12078.825000000006</v>
      </c>
      <c r="J87" s="7">
        <f t="shared" si="47"/>
        <v>13286.707500000008</v>
      </c>
    </row>
    <row r="88" spans="1:10" outlineLevel="1" x14ac:dyDescent="0.3">
      <c r="A88" s="1" t="s">
        <v>41</v>
      </c>
      <c r="C88" s="30">
        <v>3</v>
      </c>
      <c r="D88" s="7">
        <f>LARGE(D64:D68,$C$88)</f>
        <v>16500</v>
      </c>
      <c r="E88" s="7">
        <f t="shared" ref="E88:J88" si="48">LARGE(E64:E68,$C$88)</f>
        <v>18150</v>
      </c>
      <c r="F88" s="7">
        <f t="shared" si="48"/>
        <v>20000</v>
      </c>
      <c r="G88" s="7">
        <f t="shared" si="48"/>
        <v>20000</v>
      </c>
      <c r="H88" s="7">
        <f t="shared" si="48"/>
        <v>20000</v>
      </c>
      <c r="I88" s="7">
        <f t="shared" si="48"/>
        <v>20000</v>
      </c>
      <c r="J88" s="7">
        <f t="shared" si="48"/>
        <v>20000</v>
      </c>
    </row>
    <row r="89" spans="1:10" outlineLevel="1" x14ac:dyDescent="0.3"/>
    <row r="90" spans="1:10" outlineLevel="1" x14ac:dyDescent="0.3">
      <c r="A90" s="1" t="s">
        <v>42</v>
      </c>
      <c r="C90" s="30">
        <v>0</v>
      </c>
      <c r="D90" s="31" t="str">
        <f>IFERROR(D77/$C$90,"na")</f>
        <v>na</v>
      </c>
      <c r="E90" s="31" t="str">
        <f t="shared" ref="E90:J90" si="49">IFERROR(E77/$C$90,"na")</f>
        <v>na</v>
      </c>
      <c r="F90" s="31" t="str">
        <f t="shared" si="49"/>
        <v>na</v>
      </c>
      <c r="G90" s="31" t="str">
        <f t="shared" si="49"/>
        <v>na</v>
      </c>
      <c r="H90" s="31" t="str">
        <f t="shared" si="49"/>
        <v>na</v>
      </c>
      <c r="I90" s="31" t="str">
        <f t="shared" si="49"/>
        <v>na</v>
      </c>
      <c r="J90" s="31" t="str">
        <f t="shared" si="49"/>
        <v>na</v>
      </c>
    </row>
    <row r="91" spans="1:10" outlineLevel="1" x14ac:dyDescent="0.3">
      <c r="D91" s="27"/>
    </row>
    <row r="92" spans="1:10" outlineLevel="1" x14ac:dyDescent="0.3">
      <c r="A92" s="1" t="e">
        <v>#VALUE!</v>
      </c>
      <c r="D92" s="7">
        <f>IFERROR(D77/$C$90,0)</f>
        <v>0</v>
      </c>
      <c r="E92" s="7">
        <f t="shared" ref="E92:J92" si="50">IFERROR(E77/$C$90,0)</f>
        <v>0</v>
      </c>
      <c r="F92" s="7">
        <f t="shared" si="50"/>
        <v>0</v>
      </c>
      <c r="G92" s="7">
        <f t="shared" si="50"/>
        <v>0</v>
      </c>
      <c r="H92" s="7">
        <f t="shared" si="50"/>
        <v>0</v>
      </c>
      <c r="I92" s="7">
        <f t="shared" si="50"/>
        <v>0</v>
      </c>
      <c r="J92" s="7">
        <f t="shared" si="50"/>
        <v>0</v>
      </c>
    </row>
    <row r="93" spans="1:10" outlineLevel="1" x14ac:dyDescent="0.3"/>
    <row r="94" spans="1:10" x14ac:dyDescent="0.3">
      <c r="D94" s="7"/>
    </row>
  </sheetData>
  <conditionalFormatting sqref="D25:J34">
    <cfRule type="cellIs" dxfId="2" priority="3" operator="lessThan">
      <formula>0.06</formula>
    </cfRule>
  </conditionalFormatting>
  <conditionalFormatting sqref="D48:J48">
    <cfRule type="cellIs" dxfId="1" priority="1" operator="lessThan">
      <formula>90000</formula>
    </cfRule>
    <cfRule type="cellIs" dxfId="0" priority="2" operator="greaterThan">
      <formula>90000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4AFF-DA88-4F0B-8EAC-4E9E280012FF}">
  <sheetPr>
    <tabColor theme="1" tint="0.1499984740745262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2:D12"/>
  <sheetViews>
    <sheetView zoomScale="120" zoomScaleNormal="120" workbookViewId="0"/>
  </sheetViews>
  <sheetFormatPr defaultColWidth="8.6328125" defaultRowHeight="14" x14ac:dyDescent="0.3"/>
  <cols>
    <col min="1" max="16384" width="8.6328125" style="1"/>
  </cols>
  <sheetData>
    <row r="2" spans="1:4" x14ac:dyDescent="0.3">
      <c r="A2" s="2" t="s">
        <v>0</v>
      </c>
    </row>
    <row r="3" spans="1:4" x14ac:dyDescent="0.3">
      <c r="A3" s="1" t="s">
        <v>1</v>
      </c>
      <c r="C3" s="1">
        <v>150000</v>
      </c>
      <c r="D3" s="1">
        <v>165000</v>
      </c>
    </row>
    <row r="4" spans="1:4" x14ac:dyDescent="0.3">
      <c r="A4" s="1" t="s">
        <v>2</v>
      </c>
      <c r="C4" s="1">
        <v>67500</v>
      </c>
      <c r="D4" s="1">
        <v>74250</v>
      </c>
    </row>
    <row r="5" spans="1:4" x14ac:dyDescent="0.3">
      <c r="A5" s="1" t="s">
        <v>3</v>
      </c>
      <c r="C5" s="1">
        <v>82500</v>
      </c>
      <c r="D5" s="1">
        <v>90750</v>
      </c>
    </row>
    <row r="6" spans="1:4" x14ac:dyDescent="0.3">
      <c r="A6" s="1" t="s">
        <v>4</v>
      </c>
      <c r="C6" s="1">
        <v>16500</v>
      </c>
      <c r="D6" s="1">
        <v>18150</v>
      </c>
    </row>
    <row r="7" spans="1:4" x14ac:dyDescent="0.3">
      <c r="A7" s="1" t="s">
        <v>5</v>
      </c>
      <c r="C7" s="1">
        <v>66000</v>
      </c>
      <c r="D7" s="1">
        <v>72600</v>
      </c>
    </row>
    <row r="8" spans="1:4" x14ac:dyDescent="0.3">
      <c r="A8" s="1" t="s">
        <v>6</v>
      </c>
      <c r="C8" s="1">
        <v>6600</v>
      </c>
      <c r="D8" s="1">
        <v>7260</v>
      </c>
    </row>
    <row r="9" spans="1:4" x14ac:dyDescent="0.3">
      <c r="A9" s="1" t="s">
        <v>7</v>
      </c>
      <c r="C9" s="1">
        <v>1000</v>
      </c>
      <c r="D9" s="1">
        <v>1000</v>
      </c>
    </row>
    <row r="10" spans="1:4" x14ac:dyDescent="0.3">
      <c r="A10" s="1" t="s">
        <v>8</v>
      </c>
      <c r="C10" s="1">
        <v>58400</v>
      </c>
      <c r="D10" s="1">
        <v>64340</v>
      </c>
    </row>
    <row r="11" spans="1:4" x14ac:dyDescent="0.3">
      <c r="A11" s="1" t="s">
        <v>9</v>
      </c>
      <c r="C11" s="1">
        <v>17520</v>
      </c>
      <c r="D11" s="1">
        <v>19302</v>
      </c>
    </row>
    <row r="12" spans="1:4" x14ac:dyDescent="0.3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Basic Financial Analysis</vt:lpstr>
      <vt:lpstr>Advanced Financial Analysis</vt:lpstr>
      <vt:lpstr>Extra Data --&gt;</vt:lpstr>
      <vt:lpstr>Research</vt:lpstr>
      <vt:lpstr>Gross_Profit</vt:lpstr>
      <vt:lpstr>'Advanced Financial Analysis'!Print_Area</vt:lpstr>
      <vt:lpstr>'Basic Financial Analysis'!Print_Area</vt:lpstr>
      <vt:lpstr>'Cover Page'!Print_Area</vt:lpstr>
      <vt:lpstr>Sensitivity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2018-08-09T17:25:34Z</dcterms:created>
  <dcterms:modified xsi:type="dcterms:W3CDTF">2020-04-24T17:00:16Z</dcterms:modified>
</cp:coreProperties>
</file>