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COURSES - thinkific\05. Financial Analysis\Attachments\3. Cash flow statement and ratios\"/>
    </mc:Choice>
  </mc:AlternateContent>
  <xr:revisionPtr revIDLastSave="0" documentId="13_ncr:1_{067E8528-FB77-45DA-BF20-B87D491E9788}" xr6:coauthVersionLast="44" xr6:coauthVersionMax="44" xr10:uidLastSave="{00000000-0000-0000-0000-000000000000}"/>
  <bookViews>
    <workbookView xWindow="57480" yWindow="-330" windowWidth="29040" windowHeight="15840" xr2:uid="{00000000-000D-0000-FFFF-FFFF00000000}"/>
  </bookViews>
  <sheets>
    <sheet name="Cover Page" sheetId="3" r:id="rId1"/>
    <sheet name="Cash Flow Analysis and Ratio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8" i="2" l="1"/>
  <c r="F68" i="2"/>
  <c r="G68" i="2"/>
  <c r="D68" i="2"/>
  <c r="E59" i="2"/>
  <c r="F59" i="2"/>
  <c r="G59" i="2"/>
  <c r="D59" i="2"/>
  <c r="D58" i="2"/>
  <c r="E58" i="2"/>
  <c r="F58" i="2"/>
  <c r="G58" i="2"/>
  <c r="C58" i="2"/>
  <c r="E63" i="2"/>
  <c r="F63" i="2"/>
  <c r="G63" i="2"/>
  <c r="D63" i="2"/>
  <c r="D66" i="2" l="1"/>
  <c r="E66" i="2"/>
  <c r="F66" i="2"/>
  <c r="G66" i="2"/>
  <c r="C72" i="2"/>
  <c r="C66" i="2"/>
  <c r="C15" i="3" l="1"/>
  <c r="D101" i="2" l="1"/>
  <c r="E101" i="2"/>
  <c r="F101" i="2"/>
  <c r="G101" i="2"/>
  <c r="D102" i="2"/>
  <c r="E102" i="2"/>
  <c r="F102" i="2"/>
  <c r="G102" i="2"/>
  <c r="C102" i="2"/>
  <c r="C101" i="2"/>
  <c r="D98" i="2"/>
  <c r="E98" i="2"/>
  <c r="F98" i="2"/>
  <c r="G98" i="2"/>
  <c r="C98" i="2"/>
  <c r="D97" i="2"/>
  <c r="E97" i="2"/>
  <c r="F97" i="2"/>
  <c r="G97" i="2"/>
  <c r="C97" i="2"/>
  <c r="D25" i="2" l="1"/>
  <c r="D28" i="2" s="1"/>
  <c r="D31" i="2" s="1"/>
  <c r="E25" i="2"/>
  <c r="F25" i="2"/>
  <c r="F28" i="2" s="1"/>
  <c r="F31" i="2" s="1"/>
  <c r="G25" i="2"/>
  <c r="G28" i="2" s="1"/>
  <c r="G31" i="2" s="1"/>
  <c r="C25" i="2"/>
  <c r="C28" i="2" s="1"/>
  <c r="C31" i="2" s="1"/>
  <c r="D12" i="2"/>
  <c r="E12" i="2"/>
  <c r="E17" i="2" s="1"/>
  <c r="F12" i="2"/>
  <c r="G12" i="2"/>
  <c r="C12" i="2"/>
  <c r="C37" i="2"/>
  <c r="D37" i="2"/>
  <c r="D39" i="2" s="1"/>
  <c r="D82" i="2" s="1"/>
  <c r="E37" i="2"/>
  <c r="F37" i="2"/>
  <c r="G37" i="2"/>
  <c r="G39" i="2" s="1"/>
  <c r="G82" i="2" s="1"/>
  <c r="D90" i="2" l="1"/>
  <c r="C91" i="2"/>
  <c r="C103" i="2"/>
  <c r="C99" i="2"/>
  <c r="C100" i="2"/>
  <c r="F39" i="2"/>
  <c r="F45" i="2" s="1"/>
  <c r="F99" i="2"/>
  <c r="F100" i="2"/>
  <c r="F103" i="2"/>
  <c r="G103" i="2"/>
  <c r="G99" i="2"/>
  <c r="G100" i="2"/>
  <c r="E39" i="2"/>
  <c r="E45" i="2" s="1"/>
  <c r="E47" i="2" s="1"/>
  <c r="E99" i="2"/>
  <c r="E100" i="2"/>
  <c r="E103" i="2"/>
  <c r="C39" i="2"/>
  <c r="D99" i="2"/>
  <c r="D103" i="2"/>
  <c r="D100" i="2"/>
  <c r="C17" i="2"/>
  <c r="C93" i="2" s="1"/>
  <c r="C90" i="2"/>
  <c r="G45" i="2"/>
  <c r="F90" i="2"/>
  <c r="D17" i="2"/>
  <c r="D92" i="2" s="1"/>
  <c r="E91" i="2"/>
  <c r="E93" i="2"/>
  <c r="E92" i="2"/>
  <c r="G90" i="2"/>
  <c r="D45" i="2"/>
  <c r="D83" i="2" s="1"/>
  <c r="E90" i="2"/>
  <c r="G17" i="2"/>
  <c r="G33" i="2" s="1"/>
  <c r="E28" i="2"/>
  <c r="E31" i="2" s="1"/>
  <c r="E33" i="2" s="1"/>
  <c r="D91" i="2"/>
  <c r="F17" i="2"/>
  <c r="F93" i="2" s="1"/>
  <c r="G91" i="2"/>
  <c r="F91" i="2"/>
  <c r="F82" i="2"/>
  <c r="D33" i="2" l="1"/>
  <c r="F33" i="2"/>
  <c r="E82" i="2"/>
  <c r="C33" i="2"/>
  <c r="E83" i="2"/>
  <c r="E87" i="2"/>
  <c r="C45" i="2"/>
  <c r="C82" i="2"/>
  <c r="D93" i="2"/>
  <c r="F92" i="2"/>
  <c r="G93" i="2"/>
  <c r="G92" i="2"/>
  <c r="C92" i="2"/>
  <c r="G87" i="2"/>
  <c r="G83" i="2"/>
  <c r="G47" i="2"/>
  <c r="D47" i="2"/>
  <c r="D87" i="2"/>
  <c r="E86" i="2"/>
  <c r="E49" i="2"/>
  <c r="E51" i="2" s="1"/>
  <c r="F87" i="2"/>
  <c r="F47" i="2"/>
  <c r="F83" i="2"/>
  <c r="E57" i="2" l="1"/>
  <c r="E61" i="2" s="1"/>
  <c r="E74" i="2" s="1"/>
  <c r="E69" i="2"/>
  <c r="E72" i="2" s="1"/>
  <c r="E84" i="2"/>
  <c r="C83" i="2"/>
  <c r="C87" i="2"/>
  <c r="C47" i="2"/>
  <c r="G49" i="2"/>
  <c r="G51" i="2" s="1"/>
  <c r="G86" i="2"/>
  <c r="D49" i="2"/>
  <c r="D51" i="2" s="1"/>
  <c r="D69" i="2" s="1"/>
  <c r="D72" i="2" s="1"/>
  <c r="D86" i="2"/>
  <c r="F86" i="2"/>
  <c r="F49" i="2"/>
  <c r="F51" i="2" s="1"/>
  <c r="G57" i="2" l="1"/>
  <c r="G61" i="2" s="1"/>
  <c r="G74" i="2" s="1"/>
  <c r="G69" i="2"/>
  <c r="G72" i="2" s="1"/>
  <c r="F57" i="2"/>
  <c r="F61" i="2" s="1"/>
  <c r="F74" i="2" s="1"/>
  <c r="F69" i="2"/>
  <c r="F72" i="2" s="1"/>
  <c r="D57" i="2"/>
  <c r="D61" i="2" s="1"/>
  <c r="D74" i="2" s="1"/>
  <c r="G84" i="2"/>
  <c r="F84" i="2"/>
  <c r="D84" i="2"/>
  <c r="C49" i="2"/>
  <c r="C51" i="2" s="1"/>
  <c r="C86" i="2"/>
  <c r="C57" i="2" l="1"/>
  <c r="C61" i="2" s="1"/>
  <c r="C74" i="2" s="1"/>
  <c r="C76" i="2" s="1"/>
  <c r="D75" i="2" s="1"/>
  <c r="D76" i="2" s="1"/>
  <c r="E75" i="2" s="1"/>
  <c r="E76" i="2" s="1"/>
  <c r="F75" i="2" s="1"/>
  <c r="F76" i="2" s="1"/>
  <c r="G75" i="2" s="1"/>
  <c r="G76" i="2" s="1"/>
  <c r="C84" i="2"/>
</calcChain>
</file>

<file path=xl/sharedStrings.xml><?xml version="1.0" encoding="utf-8"?>
<sst xmlns="http://schemas.openxmlformats.org/spreadsheetml/2006/main" count="117" uniqueCount="99">
  <si>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</si>
  <si>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</si>
  <si>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</si>
  <si>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</si>
  <si>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</si>
  <si>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</si>
  <si>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</si>
  <si>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</si>
  <si>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</si>
  <si>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</si>
  <si>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</si>
  <si>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</si>
  <si>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</si>
  <si>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</si>
  <si>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</si>
  <si>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</si>
  <si>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</si>
  <si>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</si>
  <si>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</si>
  <si>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</si>
  <si>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</si>
  <si>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</si>
  <si>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</si>
  <si>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</si>
  <si>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</si>
  <si>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</si>
  <si>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</si>
  <si>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</si>
  <si>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</si>
  <si>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</si>
  <si>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</si>
  <si>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</si>
  <si>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</si>
  <si>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</si>
  <si>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</si>
  <si>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</si>
  <si>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</si>
  <si>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</si>
  <si>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Current liabilities</t>
  </si>
  <si>
    <t>Accounts payable</t>
  </si>
  <si>
    <t>Accrued liabilities</t>
  </si>
  <si>
    <t>Debt</t>
  </si>
  <si>
    <t>Other short term liabilities</t>
  </si>
  <si>
    <t>Other long term liabilities</t>
  </si>
  <si>
    <t>Total shareholders equity</t>
  </si>
  <si>
    <t>Balance Sheet</t>
  </si>
  <si>
    <t>ASSETS</t>
  </si>
  <si>
    <t>LIABILITIES &amp; SHAREHOLDERS' EQUITY</t>
  </si>
  <si>
    <t>Shareholders' equity:</t>
  </si>
  <si>
    <t>Non-current liabilities</t>
  </si>
  <si>
    <t>Total Asset Turnover Ratio</t>
  </si>
  <si>
    <t>Net Asset Turnover Ratio</t>
  </si>
  <si>
    <t>Quick Ratio</t>
  </si>
  <si>
    <t>Current Ratio</t>
  </si>
  <si>
    <t>Inventory Turnover Ratio</t>
  </si>
  <si>
    <t>Inventory Days</t>
  </si>
  <si>
    <t>Accounts Receivable Ratio</t>
  </si>
  <si>
    <t>Accounts Receivable Days</t>
  </si>
  <si>
    <t>Accounts Payable Ratio</t>
  </si>
  <si>
    <t>Accounts Payable Days</t>
  </si>
  <si>
    <t>PP&amp;E Turnover Ratio</t>
  </si>
  <si>
    <t>Days in Period</t>
  </si>
  <si>
    <t>Operating activities</t>
  </si>
  <si>
    <t>Net income</t>
  </si>
  <si>
    <t>Depreciation and amortization</t>
  </si>
  <si>
    <t>Net change in operating working capital</t>
  </si>
  <si>
    <t>Other operating cash flow adjustments</t>
  </si>
  <si>
    <t>Investing activities</t>
  </si>
  <si>
    <t>Capital asset acquisitions</t>
  </si>
  <si>
    <t>Capital asset disposal</t>
  </si>
  <si>
    <t>Other investing cash flows</t>
  </si>
  <si>
    <t>Financing activities</t>
  </si>
  <si>
    <t>Other financing cash flows</t>
  </si>
  <si>
    <t>Cash at beginning of year</t>
  </si>
  <si>
    <t>Cash at end of year</t>
  </si>
  <si>
    <t>Change in cash</t>
  </si>
  <si>
    <t>Increase (decrease) in debt</t>
  </si>
  <si>
    <t>Increase (decrease) in equity</t>
  </si>
  <si>
    <t>Dividends paid</t>
  </si>
  <si>
    <t>Cash Flow Statement</t>
  </si>
  <si>
    <t>Debt to Equity</t>
  </si>
  <si>
    <t>Debt to Capital</t>
  </si>
  <si>
    <t>Debt to Tangible Net Worth</t>
  </si>
  <si>
    <t>Total Assets to Equity</t>
  </si>
  <si>
    <t>Debt to EBITDA</t>
  </si>
  <si>
    <t>Total Liabilities to Equity</t>
  </si>
  <si>
    <t>Check</t>
  </si>
  <si>
    <t xml:space="preserve">© Corporate Finance Institute. All rights reserved.  </t>
  </si>
  <si>
    <t>Cash Flow Analysis and Ratios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</si>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</sst>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#,##0.0"/>
    <numFmt numFmtId="168" formatCode="0.0"/>
    <numFmt numFmtId="169" formatCode="#,##0.0_);\(#,##0.0\)"/>
    <numFmt numFmtId="170" formatCode="_(* #,##0_);_(* \(#,##0\);_(* &quot;-&quot;??_);_(@_)"/>
  </numFmts>
  <fonts count="2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sz val="10"/>
      <color theme="1"/>
      <name val="Calibri"/>
      <family val="2"/>
      <scheme val="minor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3" fontId="7" fillId="0" borderId="0" xfId="0" applyNumberFormat="1" applyFont="1" applyFill="1" applyBorder="1" applyAlignment="1">
      <alignment horizontal="right" vertical="center" readingOrder="1"/>
    </xf>
    <xf numFmtId="0" fontId="5" fillId="0" borderId="3" xfId="0" applyFont="1" applyFill="1" applyBorder="1" applyAlignment="1">
      <alignment horizontal="left" vertical="center" readingOrder="1"/>
    </xf>
    <xf numFmtId="3" fontId="5" fillId="0" borderId="3" xfId="0" applyNumberFormat="1" applyFont="1" applyFill="1" applyBorder="1" applyAlignment="1">
      <alignment horizontal="right" vertical="center" readingOrder="1"/>
    </xf>
    <xf numFmtId="3" fontId="6" fillId="0" borderId="0" xfId="0" applyNumberFormat="1" applyFont="1" applyFill="1" applyBorder="1" applyAlignment="1">
      <alignment horizontal="right" vertical="center" readingOrder="1"/>
    </xf>
    <xf numFmtId="0" fontId="8" fillId="0" borderId="0" xfId="0" applyFont="1" applyBorder="1"/>
    <xf numFmtId="0" fontId="3" fillId="0" borderId="0" xfId="0" applyFont="1" applyBorder="1" applyAlignment="1"/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3" fontId="5" fillId="0" borderId="0" xfId="0" applyNumberFormat="1" applyFont="1" applyFill="1" applyBorder="1" applyAlignment="1">
      <alignment horizontal="right" vertical="center" wrapText="1" readingOrder="1"/>
    </xf>
    <xf numFmtId="0" fontId="5" fillId="0" borderId="1" xfId="0" applyFont="1" applyFill="1" applyBorder="1" applyAlignment="1">
      <alignment horizontal="left" vertical="center" wrapText="1" readingOrder="1"/>
    </xf>
    <xf numFmtId="3" fontId="5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2" xfId="0" applyFont="1" applyFill="1" applyBorder="1" applyAlignment="1">
      <alignment horizontal="left" vertical="center" wrapText="1" readingOrder="1"/>
    </xf>
    <xf numFmtId="3" fontId="5" fillId="0" borderId="2" xfId="0" applyNumberFormat="1" applyFont="1" applyFill="1" applyBorder="1" applyAlignment="1">
      <alignment horizontal="right" vertical="center" wrapText="1" readingOrder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8" fillId="0" borderId="0" xfId="0" applyFont="1" applyFill="1" applyBorder="1"/>
    <xf numFmtId="167" fontId="6" fillId="0" borderId="0" xfId="0" applyNumberFormat="1" applyFont="1" applyFill="1" applyBorder="1" applyAlignment="1">
      <alignment horizontal="right" vertical="center" readingOrder="1"/>
    </xf>
    <xf numFmtId="0" fontId="6" fillId="0" borderId="4" xfId="0" applyFont="1" applyFill="1" applyBorder="1" applyAlignment="1">
      <alignment horizontal="left" vertical="center" readingOrder="1"/>
    </xf>
    <xf numFmtId="37" fontId="7" fillId="0" borderId="4" xfId="0" applyNumberFormat="1" applyFont="1" applyFill="1" applyBorder="1" applyAlignment="1">
      <alignment horizontal="right" vertical="center" readingOrder="1"/>
    </xf>
    <xf numFmtId="0" fontId="6" fillId="0" borderId="0" xfId="0" applyFont="1" applyBorder="1"/>
    <xf numFmtId="37" fontId="7" fillId="0" borderId="0" xfId="0" applyNumberFormat="1" applyFont="1" applyFill="1" applyBorder="1" applyAlignment="1">
      <alignment horizontal="right" vertical="center" readingOrder="1"/>
    </xf>
    <xf numFmtId="37" fontId="6" fillId="0" borderId="0" xfId="0" applyNumberFormat="1" applyFont="1" applyFill="1" applyBorder="1" applyAlignment="1">
      <alignment horizontal="right" vertical="center" readingOrder="1"/>
    </xf>
    <xf numFmtId="0" fontId="3" fillId="0" borderId="3" xfId="0" applyFont="1" applyBorder="1"/>
    <xf numFmtId="37" fontId="8" fillId="0" borderId="0" xfId="0" applyNumberFormat="1" applyFont="1" applyBorder="1"/>
    <xf numFmtId="168" fontId="3" fillId="0" borderId="0" xfId="0" applyNumberFormat="1" applyFont="1" applyBorder="1"/>
    <xf numFmtId="0" fontId="7" fillId="0" borderId="0" xfId="0" applyFont="1" applyBorder="1" applyAlignment="1"/>
    <xf numFmtId="3" fontId="3" fillId="0" borderId="0" xfId="0" applyNumberFormat="1" applyFont="1" applyBorder="1"/>
    <xf numFmtId="37" fontId="3" fillId="0" borderId="0" xfId="0" applyNumberFormat="1" applyFont="1" applyBorder="1"/>
    <xf numFmtId="37" fontId="6" fillId="0" borderId="0" xfId="0" applyNumberFormat="1" applyFont="1"/>
    <xf numFmtId="37" fontId="5" fillId="0" borderId="3" xfId="0" applyNumberFormat="1" applyFont="1" applyBorder="1"/>
    <xf numFmtId="165" fontId="6" fillId="0" borderId="0" xfId="2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right"/>
    </xf>
    <xf numFmtId="0" fontId="3" fillId="0" borderId="1" xfId="0" applyFont="1" applyBorder="1"/>
    <xf numFmtId="0" fontId="8" fillId="0" borderId="2" xfId="0" applyFont="1" applyBorder="1"/>
    <xf numFmtId="169" fontId="9" fillId="0" borderId="0" xfId="0" applyNumberFormat="1" applyFont="1" applyBorder="1"/>
    <xf numFmtId="0" fontId="9" fillId="0" borderId="0" xfId="0" applyFont="1" applyBorder="1"/>
    <xf numFmtId="0" fontId="10" fillId="3" borderId="0" xfId="0" applyFont="1" applyFill="1"/>
    <xf numFmtId="0" fontId="11" fillId="3" borderId="0" xfId="0" applyFont="1" applyFill="1"/>
    <xf numFmtId="0" fontId="11" fillId="0" borderId="0" xfId="0" applyFont="1"/>
    <xf numFmtId="0" fontId="12" fillId="3" borderId="0" xfId="0" applyFont="1" applyFill="1" applyBorder="1" applyAlignment="1">
      <alignment horizontal="left" vertical="center" readingOrder="1"/>
    </xf>
    <xf numFmtId="0" fontId="12" fillId="3" borderId="0" xfId="0" applyFont="1" applyFill="1" applyBorder="1" applyAlignment="1">
      <alignment horizontal="right" vertical="center" readingOrder="1"/>
    </xf>
    <xf numFmtId="0" fontId="13" fillId="0" borderId="0" xfId="0" applyFont="1" applyAlignment="1"/>
    <xf numFmtId="0" fontId="13" fillId="0" borderId="0" xfId="0" applyFont="1"/>
    <xf numFmtId="0" fontId="2" fillId="4" borderId="0" xfId="4" applyFont="1" applyFill="1"/>
    <xf numFmtId="0" fontId="2" fillId="0" borderId="0" xfId="4" applyFont="1" applyFill="1" applyBorder="1"/>
    <xf numFmtId="0" fontId="15" fillId="0" borderId="0" xfId="4" applyFont="1" applyFill="1" applyBorder="1" applyProtection="1">
      <protection locked="0"/>
    </xf>
    <xf numFmtId="0" fontId="16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17" fillId="0" borderId="1" xfId="3" applyFont="1" applyFill="1" applyBorder="1" applyProtection="1">
      <protection locked="0"/>
    </xf>
    <xf numFmtId="0" fontId="1" fillId="0" borderId="0" xfId="4"/>
    <xf numFmtId="0" fontId="2" fillId="0" borderId="1" xfId="4" applyFont="1" applyFill="1" applyBorder="1"/>
    <xf numFmtId="0" fontId="19" fillId="0" borderId="0" xfId="5" applyFont="1" applyFill="1" applyBorder="1"/>
    <xf numFmtId="0" fontId="20" fillId="3" borderId="0" xfId="4" applyFont="1" applyFill="1" applyBorder="1"/>
    <xf numFmtId="0" fontId="2" fillId="3" borderId="0" xfId="4" applyFont="1" applyFill="1" applyBorder="1"/>
    <xf numFmtId="0" fontId="2" fillId="5" borderId="0" xfId="4" applyFont="1" applyFill="1"/>
    <xf numFmtId="0" fontId="20" fillId="3" borderId="0" xfId="4" applyFont="1" applyFill="1"/>
    <xf numFmtId="170" fontId="6" fillId="0" borderId="0" xfId="0" applyNumberFormat="1" applyFont="1" applyFill="1" applyBorder="1" applyAlignment="1">
      <alignment horizontal="right" vertical="center" readingOrder="1"/>
    </xf>
    <xf numFmtId="170" fontId="7" fillId="0" borderId="0" xfId="0" applyNumberFormat="1" applyFont="1" applyFill="1" applyBorder="1" applyAlignment="1">
      <alignment horizontal="right" vertical="center" readingOrder="1"/>
    </xf>
    <xf numFmtId="170" fontId="5" fillId="0" borderId="1" xfId="0" applyNumberFormat="1" applyFont="1" applyFill="1" applyBorder="1" applyAlignment="1">
      <alignment horizontal="right" vertical="center" readingOrder="1"/>
    </xf>
    <xf numFmtId="170" fontId="5" fillId="0" borderId="2" xfId="0" applyNumberFormat="1" applyFont="1" applyFill="1" applyBorder="1" applyAlignment="1">
      <alignment horizontal="right" vertical="center" readingOrder="1"/>
    </xf>
  </cellXfs>
  <cellStyles count="6">
    <cellStyle name="Comma" xfId="1" builtinId="3"/>
    <cellStyle name="Hyperlink" xfId="3" builtinId="8"/>
    <cellStyle name="Hyperlink 2 2" xfId="5" xr:uid="{3DA1D9BB-221C-4C2A-AA6F-E186706C93E9}"/>
    <cellStyle name="Normal" xfId="0" builtinId="0"/>
    <cellStyle name="Normal 2" xfId="4" xr:uid="{7B7EC44C-DDDC-48E6-8BBF-A084C2D780E5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64EB7-223A-4246-81D0-A46F6F6D5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6FC1-BE32-48C9-BF0B-10E0EA8944FA}">
  <dimension ref="B1:O46"/>
  <sheetViews>
    <sheetView showGridLines="0" tabSelected="1" zoomScaleNormal="100" workbookViewId="0"/>
  </sheetViews>
  <sheetFormatPr defaultColWidth="10.19921875" defaultRowHeight="14" x14ac:dyDescent="0.3"/>
  <cols>
    <col min="1" max="2" width="12.3984375" style="53" customWidth="1"/>
    <col min="3" max="3" width="37.19921875" style="53" customWidth="1"/>
    <col min="4" max="22" width="12.3984375" style="53" customWidth="1"/>
    <col min="23" max="25" width="10.19921875" style="53"/>
    <col min="26" max="26" width="10.19921875" style="53" customWidth="1"/>
    <col min="27" max="16384" width="10.19921875" style="5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ht="19.5" customHeight="1" x14ac:dyDescent="0.3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2:15" ht="19.5" customHeight="1" x14ac:dyDescent="0.3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</row>
    <row r="6" spans="2:15" ht="19.5" customHeight="1" x14ac:dyDescent="0.3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2:15" ht="19.5" customHeight="1" x14ac:dyDescent="0.3"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spans="2:15" ht="19.5" customHeight="1" x14ac:dyDescent="0.3"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</row>
    <row r="9" spans="2:15" ht="19.5" customHeight="1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2:15" ht="19.5" customHeight="1" x14ac:dyDescent="0.3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2:15" ht="19.5" customHeight="1" x14ac:dyDescent="0.3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2:15" ht="27" x14ac:dyDescent="0.5">
      <c r="B12" s="54"/>
      <c r="C12" s="55" t="s">
        <v>88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6" t="s">
        <v>89</v>
      </c>
      <c r="O12" s="54"/>
    </row>
    <row r="13" spans="2:15" ht="19.5" customHeight="1" x14ac:dyDescent="0.3">
      <c r="B13" s="54"/>
      <c r="C13" s="57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</row>
    <row r="14" spans="2:15" ht="19.5" customHeight="1" x14ac:dyDescent="0.3">
      <c r="B14" s="54"/>
      <c r="C14" s="58" t="s">
        <v>90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</row>
    <row r="15" spans="2:15" ht="19.5" customHeight="1" x14ac:dyDescent="0.3">
      <c r="B15" s="54"/>
      <c r="C15" s="59" t="str">
        <f ca="1">RIGHT(CELL("filename",'Cash Flow Analysis and Ratios'!A1),LEN(CELL("filename",'Cash Flow Analysis and Ratios'!A1))-FIND("]",CELL("filename",'Cash Flow Analysis and Ratios'!A1)))</f>
        <v>Cash Flow Analysis and Ratios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</row>
    <row r="16" spans="2:15" ht="19.5" customHeight="1" x14ac:dyDescent="0.35">
      <c r="B16" s="54"/>
      <c r="C16" s="60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spans="2:15" ht="19.5" customHeight="1" x14ac:dyDescent="0.35">
      <c r="B17" s="54"/>
      <c r="C17" s="60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18" spans="2:15" ht="19.5" customHeight="1" x14ac:dyDescent="0.3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</row>
    <row r="19" spans="2:15" ht="19.5" customHeight="1" x14ac:dyDescent="0.3">
      <c r="B19" s="54"/>
      <c r="C19" s="54" t="s">
        <v>91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</row>
    <row r="20" spans="2:15" ht="19.5" customHeight="1" x14ac:dyDescent="0.3">
      <c r="B20" s="54"/>
      <c r="C20" s="61" t="s">
        <v>92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54"/>
    </row>
    <row r="21" spans="2:15" ht="19.5" customHeight="1" x14ac:dyDescent="0.3">
      <c r="B21" s="54"/>
      <c r="C21" s="54" t="s">
        <v>93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 spans="2:15" ht="19.5" customHeight="1" x14ac:dyDescent="0.3">
      <c r="B22" s="54"/>
      <c r="C22" s="62" t="s">
        <v>94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spans="2:15" ht="19.5" customHeight="1" x14ac:dyDescent="0.3">
      <c r="B23" s="54"/>
      <c r="C23" s="6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spans="2:15" ht="19.5" customHeight="1" x14ac:dyDescent="0.3">
      <c r="B24" s="54"/>
      <c r="C24" s="63" t="s">
        <v>95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54"/>
    </row>
    <row r="25" spans="2:15" ht="19.5" customHeight="1" x14ac:dyDescent="0.3">
      <c r="B25" s="65"/>
      <c r="C25" s="66" t="s">
        <v>96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5"/>
    </row>
    <row r="26" spans="2:15" ht="19.5" customHeight="1" x14ac:dyDescent="0.3">
      <c r="B26" s="65"/>
      <c r="C26" s="66" t="s">
        <v>97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5"/>
    </row>
    <row r="27" spans="2:15" ht="19.5" customHeight="1" x14ac:dyDescent="0.3">
      <c r="B27" s="65"/>
      <c r="C27" s="66" t="s">
        <v>98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5"/>
    </row>
    <row r="28" spans="2:15" ht="19.5" customHeight="1" x14ac:dyDescent="0.3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5"/>
    </row>
    <row r="29" spans="2:15" ht="19.5" customHeight="1" x14ac:dyDescent="0.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5C10C756-4DCA-419B-87A6-C021A368DEF5}"/>
    <hyperlink ref="C15" location="'Cash Flow Analysis and Ratios'!A1" display="'Cash Flow Analysis and Ratios'!A1" xr:uid="{CF400F5D-6009-4670-A36D-D4052126D99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09765625" defaultRowHeight="15.5" outlineLevelRow="1" x14ac:dyDescent="0.35"/>
  <cols>
    <col min="1" max="1" width="9.09765625" style="2"/>
    <col min="2" max="2" width="38" style="2" customWidth="1"/>
    <col min="3" max="3" width="12.8984375" style="2" bestFit="1" customWidth="1"/>
    <col min="4" max="5" width="11.8984375" style="2" bestFit="1" customWidth="1"/>
    <col min="6" max="7" width="13" style="2" bestFit="1" customWidth="1"/>
    <col min="8" max="8" width="9.09765625" style="2"/>
    <col min="9" max="14" width="17.3984375" style="2" customWidth="1"/>
    <col min="15" max="16384" width="9.09765625" style="2"/>
  </cols>
  <sheetData>
    <row r="1" spans="1:14" s="48" customFormat="1" ht="15" x14ac:dyDescent="0.4">
      <c r="A1" s="46" t="s">
        <v>87</v>
      </c>
      <c r="B1" s="47"/>
      <c r="C1" s="47"/>
      <c r="D1" s="47"/>
      <c r="E1" s="47"/>
      <c r="F1" s="47"/>
      <c r="G1" s="47"/>
      <c r="H1"/>
    </row>
    <row r="2" spans="1:14" s="48" customFormat="1" ht="15" x14ac:dyDescent="0.4">
      <c r="A2" s="49" t="s">
        <v>88</v>
      </c>
      <c r="B2" s="49"/>
      <c r="C2" s="49"/>
      <c r="D2" s="50"/>
      <c r="E2" s="50"/>
      <c r="F2" s="50"/>
      <c r="G2" s="50"/>
      <c r="H2"/>
      <c r="I2" s="51"/>
      <c r="J2" s="51"/>
      <c r="K2" s="52"/>
      <c r="L2" s="52"/>
      <c r="M2" s="52"/>
      <c r="N2" s="52"/>
    </row>
    <row r="3" spans="1:14" x14ac:dyDescent="0.35">
      <c r="A3" s="1"/>
      <c r="B3" s="1"/>
      <c r="C3" s="1"/>
      <c r="D3" s="1"/>
      <c r="E3" s="1"/>
      <c r="F3" s="1"/>
      <c r="G3" s="1"/>
    </row>
    <row r="4" spans="1:14" x14ac:dyDescent="0.35">
      <c r="A4" s="1"/>
      <c r="B4" s="3" t="s">
        <v>45</v>
      </c>
      <c r="C4" s="4" t="s">
        <v>27</v>
      </c>
      <c r="D4" s="4" t="s">
        <v>26</v>
      </c>
      <c r="E4" s="4" t="s">
        <v>25</v>
      </c>
      <c r="F4" s="4" t="s">
        <v>24</v>
      </c>
      <c r="G4" s="4" t="s">
        <v>0</v>
      </c>
    </row>
    <row r="5" spans="1:14" hidden="1" outlineLevel="1" x14ac:dyDescent="0.35">
      <c r="B5" s="5" t="s">
        <v>46</v>
      </c>
      <c r="C5" s="6"/>
      <c r="D5" s="6"/>
      <c r="E5" s="6"/>
      <c r="F5" s="6"/>
      <c r="G5" s="6"/>
    </row>
    <row r="6" spans="1:14" hidden="1" outlineLevel="1" x14ac:dyDescent="0.35">
      <c r="B6" s="5" t="s">
        <v>28</v>
      </c>
      <c r="C6" s="7"/>
      <c r="D6" s="7"/>
      <c r="E6" s="7"/>
      <c r="F6" s="7"/>
      <c r="G6" s="7"/>
    </row>
    <row r="7" spans="1:14" hidden="1" outlineLevel="1" x14ac:dyDescent="0.35">
      <c r="B7" s="6" t="s">
        <v>29</v>
      </c>
      <c r="C7" s="30">
        <v>459540</v>
      </c>
      <c r="D7" s="30">
        <v>677144</v>
      </c>
      <c r="E7" s="30">
        <v>1184398</v>
      </c>
      <c r="F7" s="30">
        <v>835546</v>
      </c>
      <c r="G7" s="30">
        <v>1550861</v>
      </c>
    </row>
    <row r="8" spans="1:14" hidden="1" outlineLevel="1" x14ac:dyDescent="0.35">
      <c r="B8" s="6" t="s">
        <v>30</v>
      </c>
      <c r="C8" s="30">
        <v>347139</v>
      </c>
      <c r="D8" s="30">
        <v>612811</v>
      </c>
      <c r="E8" s="30">
        <v>1249381</v>
      </c>
      <c r="F8" s="30">
        <v>2269845</v>
      </c>
      <c r="G8" s="30">
        <v>2800115</v>
      </c>
      <c r="H8" s="29"/>
    </row>
    <row r="9" spans="1:14" hidden="1" outlineLevel="1" x14ac:dyDescent="0.35">
      <c r="B9" s="6" t="s">
        <v>31</v>
      </c>
      <c r="C9" s="30">
        <v>134523</v>
      </c>
      <c r="D9" s="30">
        <v>255907</v>
      </c>
      <c r="E9" s="30">
        <v>396267</v>
      </c>
      <c r="F9" s="30">
        <v>682400</v>
      </c>
      <c r="G9" s="30">
        <v>621611</v>
      </c>
    </row>
    <row r="10" spans="1:14" hidden="1" outlineLevel="1" x14ac:dyDescent="0.35">
      <c r="B10" s="6" t="s">
        <v>32</v>
      </c>
      <c r="C10" s="30">
        <v>948532</v>
      </c>
      <c r="D10" s="30">
        <v>700945</v>
      </c>
      <c r="E10" s="30">
        <v>1175103</v>
      </c>
      <c r="F10" s="30">
        <v>1349467</v>
      </c>
      <c r="G10" s="30">
        <v>1051289</v>
      </c>
    </row>
    <row r="11" spans="1:14" hidden="1" outlineLevel="1" x14ac:dyDescent="0.35">
      <c r="B11" s="27" t="s">
        <v>33</v>
      </c>
      <c r="C11" s="28">
        <v>139824</v>
      </c>
      <c r="D11" s="28">
        <v>63321</v>
      </c>
      <c r="E11" s="28">
        <v>226599</v>
      </c>
      <c r="F11" s="28">
        <v>371129</v>
      </c>
      <c r="G11" s="28">
        <v>479455</v>
      </c>
    </row>
    <row r="12" spans="1:14" hidden="1" outlineLevel="1" x14ac:dyDescent="0.35">
      <c r="B12" s="6"/>
      <c r="C12" s="31">
        <f>SUM(C7:C11)</f>
        <v>2029558</v>
      </c>
      <c r="D12" s="31">
        <f t="shared" ref="D12:G12" si="0">SUM(D7:D11)</f>
        <v>2310128</v>
      </c>
      <c r="E12" s="31">
        <f t="shared" si="0"/>
        <v>4231748</v>
      </c>
      <c r="F12" s="31">
        <f t="shared" si="0"/>
        <v>5508387</v>
      </c>
      <c r="G12" s="31">
        <f t="shared" si="0"/>
        <v>6503331</v>
      </c>
    </row>
    <row r="13" spans="1:14" hidden="1" outlineLevel="1" x14ac:dyDescent="0.35">
      <c r="B13" s="5" t="s">
        <v>34</v>
      </c>
      <c r="C13" s="10"/>
      <c r="D13" s="10"/>
      <c r="E13" s="10"/>
      <c r="F13" s="10"/>
      <c r="G13" s="10"/>
    </row>
    <row r="14" spans="1:14" hidden="1" outlineLevel="1" x14ac:dyDescent="0.35">
      <c r="B14" s="6" t="s">
        <v>35</v>
      </c>
      <c r="C14" s="30">
        <v>139824</v>
      </c>
      <c r="D14" s="30">
        <v>487579</v>
      </c>
      <c r="E14" s="30">
        <v>705955</v>
      </c>
      <c r="F14" s="30">
        <v>1334648</v>
      </c>
      <c r="G14" s="30">
        <v>1956581</v>
      </c>
    </row>
    <row r="15" spans="1:14" hidden="1" outlineLevel="1" x14ac:dyDescent="0.35">
      <c r="B15" s="6" t="s">
        <v>36</v>
      </c>
      <c r="C15" s="30">
        <v>114955</v>
      </c>
      <c r="D15" s="30">
        <v>248114</v>
      </c>
      <c r="E15" s="30">
        <v>584443</v>
      </c>
      <c r="F15" s="30">
        <v>1204099</v>
      </c>
      <c r="G15" s="30">
        <v>1476924</v>
      </c>
    </row>
    <row r="16" spans="1:14" hidden="1" outlineLevel="1" x14ac:dyDescent="0.35">
      <c r="B16" s="27" t="s">
        <v>37</v>
      </c>
      <c r="C16" s="28">
        <v>0</v>
      </c>
      <c r="D16" s="28">
        <v>8339</v>
      </c>
      <c r="E16" s="28">
        <v>4546</v>
      </c>
      <c r="F16" s="28">
        <v>404</v>
      </c>
      <c r="G16" s="28">
        <v>0</v>
      </c>
    </row>
    <row r="17" spans="2:7" hidden="1" outlineLevel="1" x14ac:dyDescent="0.35">
      <c r="B17" s="8"/>
      <c r="C17" s="9">
        <f>SUM(C12:C16)</f>
        <v>2284337</v>
      </c>
      <c r="D17" s="9">
        <f t="shared" ref="D17:G17" si="1">SUM(D12:D16)</f>
        <v>3054160</v>
      </c>
      <c r="E17" s="9">
        <f t="shared" si="1"/>
        <v>5526692</v>
      </c>
      <c r="F17" s="9">
        <f t="shared" si="1"/>
        <v>8047538</v>
      </c>
      <c r="G17" s="9">
        <f t="shared" si="1"/>
        <v>9936836</v>
      </c>
    </row>
    <row r="18" spans="2:7" hidden="1" outlineLevel="1" x14ac:dyDescent="0.35">
      <c r="B18" s="6"/>
      <c r="C18" s="30"/>
      <c r="D18" s="30"/>
      <c r="E18" s="30"/>
      <c r="F18" s="30"/>
      <c r="G18" s="30"/>
    </row>
    <row r="19" spans="2:7" hidden="1" outlineLevel="1" x14ac:dyDescent="0.35">
      <c r="B19" s="5" t="s">
        <v>47</v>
      </c>
      <c r="C19" s="10"/>
      <c r="D19" s="10"/>
      <c r="E19" s="10"/>
      <c r="F19" s="10"/>
      <c r="G19" s="10"/>
    </row>
    <row r="20" spans="2:7" hidden="1" outlineLevel="1" x14ac:dyDescent="0.35">
      <c r="B20" s="5" t="s">
        <v>38</v>
      </c>
    </row>
    <row r="21" spans="2:7" hidden="1" outlineLevel="1" x14ac:dyDescent="0.35">
      <c r="B21" s="6" t="s">
        <v>39</v>
      </c>
      <c r="C21" s="30">
        <v>94954</v>
      </c>
      <c r="D21" s="30">
        <v>130270</v>
      </c>
      <c r="E21" s="30">
        <v>271076</v>
      </c>
      <c r="F21" s="30">
        <v>448339</v>
      </c>
      <c r="G21" s="30">
        <v>615620</v>
      </c>
    </row>
    <row r="22" spans="2:7" hidden="1" outlineLevel="1" x14ac:dyDescent="0.35">
      <c r="B22" s="6" t="s">
        <v>40</v>
      </c>
      <c r="C22" s="30">
        <v>144912</v>
      </c>
      <c r="D22" s="30">
        <v>287629</v>
      </c>
      <c r="E22" s="30">
        <v>690442</v>
      </c>
      <c r="F22" s="30">
        <v>1238602</v>
      </c>
      <c r="G22" s="30">
        <v>1438260</v>
      </c>
    </row>
    <row r="23" spans="2:7" hidden="1" outlineLevel="1" x14ac:dyDescent="0.35">
      <c r="B23" s="6" t="s">
        <v>41</v>
      </c>
      <c r="C23" s="30">
        <v>17846</v>
      </c>
      <c r="D23" s="30">
        <v>271</v>
      </c>
      <c r="E23" s="30">
        <v>349</v>
      </c>
      <c r="F23" s="30">
        <v>0</v>
      </c>
      <c r="G23" s="30">
        <v>0</v>
      </c>
    </row>
    <row r="24" spans="2:7" hidden="1" outlineLevel="1" x14ac:dyDescent="0.35">
      <c r="B24" s="27" t="s">
        <v>42</v>
      </c>
      <c r="C24" s="28">
        <v>0</v>
      </c>
      <c r="D24" s="28">
        <v>99958</v>
      </c>
      <c r="E24" s="28">
        <v>475328</v>
      </c>
      <c r="F24" s="28">
        <v>374576</v>
      </c>
      <c r="G24" s="28">
        <v>110324</v>
      </c>
    </row>
    <row r="25" spans="2:7" hidden="1" outlineLevel="1" x14ac:dyDescent="0.35">
      <c r="B25" s="1"/>
      <c r="C25" s="38">
        <f>SUM(C21:C24)</f>
        <v>257712</v>
      </c>
      <c r="D25" s="38">
        <f t="shared" ref="D25:G25" si="2">SUM(D21:D24)</f>
        <v>518128</v>
      </c>
      <c r="E25" s="38">
        <f t="shared" si="2"/>
        <v>1437195</v>
      </c>
      <c r="F25" s="38">
        <f t="shared" si="2"/>
        <v>2061517</v>
      </c>
      <c r="G25" s="38">
        <f t="shared" si="2"/>
        <v>2164204</v>
      </c>
    </row>
    <row r="26" spans="2:7" hidden="1" outlineLevel="1" x14ac:dyDescent="0.35">
      <c r="B26" s="5" t="s">
        <v>49</v>
      </c>
      <c r="C26" s="1"/>
      <c r="D26" s="1"/>
      <c r="E26" s="1"/>
      <c r="F26" s="1"/>
      <c r="G26" s="1"/>
    </row>
    <row r="27" spans="2:7" hidden="1" outlineLevel="1" x14ac:dyDescent="0.35">
      <c r="B27" s="27" t="s">
        <v>43</v>
      </c>
      <c r="C27" s="28">
        <v>27858</v>
      </c>
      <c r="D27" s="28">
        <v>52532</v>
      </c>
      <c r="E27" s="28">
        <v>95931</v>
      </c>
      <c r="F27" s="28">
        <v>111893</v>
      </c>
      <c r="G27" s="28">
        <v>169969</v>
      </c>
    </row>
    <row r="28" spans="2:7" hidden="1" outlineLevel="1" x14ac:dyDescent="0.35">
      <c r="B28" s="1"/>
      <c r="C28" s="38">
        <f>SUM(C25:C27)</f>
        <v>285570</v>
      </c>
      <c r="D28" s="38">
        <f t="shared" ref="D28:G28" si="3">SUM(D25:D27)</f>
        <v>570660</v>
      </c>
      <c r="E28" s="38">
        <f t="shared" si="3"/>
        <v>1533126</v>
      </c>
      <c r="F28" s="38">
        <f t="shared" si="3"/>
        <v>2173410</v>
      </c>
      <c r="G28" s="38">
        <f t="shared" si="3"/>
        <v>2334173</v>
      </c>
    </row>
    <row r="29" spans="2:7" hidden="1" outlineLevel="1" x14ac:dyDescent="0.35">
      <c r="B29" s="5" t="s">
        <v>48</v>
      </c>
      <c r="C29" s="1"/>
      <c r="D29" s="1"/>
      <c r="E29" s="1"/>
      <c r="F29" s="1"/>
      <c r="G29" s="1"/>
    </row>
    <row r="30" spans="2:7" hidden="1" outlineLevel="1" x14ac:dyDescent="0.35">
      <c r="B30" s="27" t="s">
        <v>44</v>
      </c>
      <c r="C30" s="28">
        <v>1998767</v>
      </c>
      <c r="D30" s="28">
        <v>2483500</v>
      </c>
      <c r="E30" s="28">
        <v>3993566</v>
      </c>
      <c r="F30" s="28">
        <v>5874128</v>
      </c>
      <c r="G30" s="28">
        <v>7602663</v>
      </c>
    </row>
    <row r="31" spans="2:7" hidden="1" outlineLevel="1" x14ac:dyDescent="0.35">
      <c r="B31" s="32"/>
      <c r="C31" s="39">
        <f>SUM(C28:C30)</f>
        <v>2284337</v>
      </c>
      <c r="D31" s="39">
        <f t="shared" ref="D31:G31" si="4">SUM(D28:D30)</f>
        <v>3054160</v>
      </c>
      <c r="E31" s="39">
        <f t="shared" si="4"/>
        <v>5526692</v>
      </c>
      <c r="F31" s="39">
        <f t="shared" si="4"/>
        <v>8047538</v>
      </c>
      <c r="G31" s="39">
        <f t="shared" si="4"/>
        <v>9936836</v>
      </c>
    </row>
    <row r="32" spans="2:7" hidden="1" outlineLevel="1" x14ac:dyDescent="0.35">
      <c r="C32" s="33"/>
      <c r="D32" s="33"/>
      <c r="E32" s="33"/>
      <c r="F32" s="33"/>
      <c r="G32" s="33"/>
    </row>
    <row r="33" spans="1:11" hidden="1" outlineLevel="1" x14ac:dyDescent="0.35">
      <c r="B33" s="45" t="s">
        <v>86</v>
      </c>
      <c r="C33" s="44">
        <f>C31-C17</f>
        <v>0</v>
      </c>
      <c r="D33" s="44">
        <f t="shared" ref="D33:G33" si="5">D31-D17</f>
        <v>0</v>
      </c>
      <c r="E33" s="44">
        <f t="shared" si="5"/>
        <v>0</v>
      </c>
      <c r="F33" s="44">
        <f t="shared" si="5"/>
        <v>0</v>
      </c>
      <c r="G33" s="44">
        <f t="shared" si="5"/>
        <v>0</v>
      </c>
    </row>
    <row r="34" spans="1:11" collapsed="1" x14ac:dyDescent="0.35">
      <c r="B34" s="1"/>
      <c r="C34" s="1"/>
      <c r="D34" s="1"/>
      <c r="E34" s="1"/>
      <c r="F34" s="1"/>
      <c r="G34" s="1"/>
      <c r="H34" s="12"/>
      <c r="I34" s="12"/>
      <c r="J34" s="12"/>
      <c r="K34" s="12"/>
    </row>
    <row r="35" spans="1:11" x14ac:dyDescent="0.35">
      <c r="A35" s="1"/>
      <c r="B35" s="3" t="s">
        <v>21</v>
      </c>
      <c r="C35" s="4" t="s">
        <v>27</v>
      </c>
      <c r="D35" s="4" t="s">
        <v>26</v>
      </c>
      <c r="E35" s="4" t="s">
        <v>25</v>
      </c>
      <c r="F35" s="4" t="s">
        <v>24</v>
      </c>
      <c r="G35" s="4" t="s">
        <v>0</v>
      </c>
    </row>
    <row r="36" spans="1:11" hidden="1" outlineLevel="1" x14ac:dyDescent="0.35">
      <c r="B36" s="13" t="s">
        <v>1</v>
      </c>
      <c r="C36" s="14">
        <v>2065845</v>
      </c>
      <c r="D36" s="14">
        <v>3037103</v>
      </c>
      <c r="E36" s="14">
        <v>6009395</v>
      </c>
      <c r="F36" s="14">
        <v>11065186</v>
      </c>
      <c r="G36" s="14">
        <v>14953224</v>
      </c>
    </row>
    <row r="37" spans="1:11" hidden="1" outlineLevel="1" x14ac:dyDescent="0.35">
      <c r="B37" s="15" t="s">
        <v>2</v>
      </c>
      <c r="C37" s="16">
        <f>C36</f>
        <v>2065845</v>
      </c>
      <c r="D37" s="16">
        <f>D36</f>
        <v>3037103</v>
      </c>
      <c r="E37" s="16">
        <f>E36</f>
        <v>6009395</v>
      </c>
      <c r="F37" s="16">
        <f>F36</f>
        <v>11065186</v>
      </c>
      <c r="G37" s="16">
        <f>G36</f>
        <v>14953224</v>
      </c>
    </row>
    <row r="38" spans="1:11" hidden="1" outlineLevel="1" x14ac:dyDescent="0.35">
      <c r="B38" s="13" t="s">
        <v>3</v>
      </c>
      <c r="C38" s="14">
        <v>925598</v>
      </c>
      <c r="D38" s="14">
        <v>1379301</v>
      </c>
      <c r="E38" s="14">
        <v>2928814</v>
      </c>
      <c r="F38" s="14">
        <v>5967888</v>
      </c>
      <c r="G38" s="14">
        <v>8368961</v>
      </c>
    </row>
    <row r="39" spans="1:11" hidden="1" outlineLevel="1" x14ac:dyDescent="0.35">
      <c r="B39" s="17" t="s">
        <v>4</v>
      </c>
      <c r="C39" s="18">
        <f>C37-C38</f>
        <v>1140247</v>
      </c>
      <c r="D39" s="18">
        <f>D37-D38</f>
        <v>1657802</v>
      </c>
      <c r="E39" s="18">
        <f>E37-E38</f>
        <v>3080581</v>
      </c>
      <c r="F39" s="18">
        <f>F37-F38</f>
        <v>5097298</v>
      </c>
      <c r="G39" s="18">
        <f>G37-G38</f>
        <v>6584263</v>
      </c>
    </row>
    <row r="40" spans="1:11" ht="31" hidden="1" outlineLevel="1" x14ac:dyDescent="0.35">
      <c r="B40" s="13" t="s">
        <v>5</v>
      </c>
      <c r="C40" s="14">
        <v>515625</v>
      </c>
      <c r="D40" s="14">
        <v>537428</v>
      </c>
      <c r="E40" s="14">
        <v>880964</v>
      </c>
      <c r="F40" s="14">
        <v>1495195</v>
      </c>
      <c r="G40" s="14">
        <v>1849000</v>
      </c>
    </row>
    <row r="41" spans="1:11" hidden="1" outlineLevel="1" x14ac:dyDescent="0.35">
      <c r="B41" s="13" t="s">
        <v>6</v>
      </c>
      <c r="C41" s="14">
        <v>158887</v>
      </c>
      <c r="D41" s="14">
        <v>236173</v>
      </c>
      <c r="E41" s="14">
        <v>359828</v>
      </c>
      <c r="F41" s="14">
        <v>684702</v>
      </c>
      <c r="G41" s="14">
        <v>964842</v>
      </c>
    </row>
    <row r="42" spans="1:11" hidden="1" outlineLevel="1" x14ac:dyDescent="0.35">
      <c r="B42" s="13" t="s">
        <v>7</v>
      </c>
      <c r="C42" s="14">
        <v>49951</v>
      </c>
      <c r="D42" s="14">
        <v>76879</v>
      </c>
      <c r="E42" s="14">
        <v>108112</v>
      </c>
      <c r="F42" s="14">
        <v>194803</v>
      </c>
      <c r="G42" s="14">
        <v>310357</v>
      </c>
    </row>
    <row r="43" spans="1:11" hidden="1" outlineLevel="1" x14ac:dyDescent="0.35">
      <c r="B43" s="13" t="s">
        <v>8</v>
      </c>
      <c r="C43" s="19">
        <v>0</v>
      </c>
      <c r="D43" s="19">
        <v>0</v>
      </c>
      <c r="E43" s="19">
        <v>0</v>
      </c>
      <c r="F43" s="19">
        <v>0</v>
      </c>
      <c r="G43" s="14">
        <v>163800</v>
      </c>
    </row>
    <row r="44" spans="1:11" hidden="1" outlineLevel="1" x14ac:dyDescent="0.35">
      <c r="B44" s="13" t="s">
        <v>9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</row>
    <row r="45" spans="1:11" hidden="1" outlineLevel="1" x14ac:dyDescent="0.35">
      <c r="B45" s="17" t="s">
        <v>10</v>
      </c>
      <c r="C45" s="18">
        <f>C39-SUM(C40:C44)</f>
        <v>415784</v>
      </c>
      <c r="D45" s="18">
        <f>D39-SUM(D40:D44)</f>
        <v>807322</v>
      </c>
      <c r="E45" s="18">
        <f>E39-SUM(E40:E44)</f>
        <v>1731677</v>
      </c>
      <c r="F45" s="18">
        <f>F39-SUM(F40:F44)</f>
        <v>2722598</v>
      </c>
      <c r="G45" s="18">
        <f>G39-SUM(G40:G44)</f>
        <v>3296264</v>
      </c>
    </row>
    <row r="46" spans="1:11" hidden="1" outlineLevel="1" x14ac:dyDescent="0.35">
      <c r="B46" s="13" t="s">
        <v>23</v>
      </c>
      <c r="C46" s="19">
        <v>483</v>
      </c>
      <c r="D46" s="19">
        <v>494</v>
      </c>
      <c r="E46" s="19">
        <v>518</v>
      </c>
      <c r="F46" s="19">
        <v>502</v>
      </c>
      <c r="G46" s="19">
        <v>100</v>
      </c>
    </row>
    <row r="47" spans="1:11" hidden="1" outlineLevel="1" x14ac:dyDescent="0.35">
      <c r="B47" s="17" t="s">
        <v>11</v>
      </c>
      <c r="C47" s="18">
        <f>C45-C46</f>
        <v>415301</v>
      </c>
      <c r="D47" s="18">
        <f>D45-D46</f>
        <v>806828</v>
      </c>
      <c r="E47" s="18">
        <f>E45-E46</f>
        <v>1731159</v>
      </c>
      <c r="F47" s="18">
        <f>F45-F46</f>
        <v>2722096</v>
      </c>
      <c r="G47" s="18">
        <f>G45-G46</f>
        <v>3296164</v>
      </c>
    </row>
    <row r="48" spans="1:11" hidden="1" outlineLevel="1" x14ac:dyDescent="0.35">
      <c r="B48" s="13" t="s">
        <v>12</v>
      </c>
      <c r="C48" s="14">
        <v>106863</v>
      </c>
      <c r="D48" s="14">
        <v>227373</v>
      </c>
      <c r="E48" s="14">
        <v>516653</v>
      </c>
      <c r="F48" s="14">
        <v>907747</v>
      </c>
      <c r="G48" s="14">
        <v>809366</v>
      </c>
    </row>
    <row r="49" spans="1:14" hidden="1" outlineLevel="1" x14ac:dyDescent="0.35">
      <c r="B49" s="17" t="s">
        <v>13</v>
      </c>
      <c r="C49" s="18">
        <f>C47-C48</f>
        <v>308438</v>
      </c>
      <c r="D49" s="18">
        <f>D47-D48</f>
        <v>579455</v>
      </c>
      <c r="E49" s="18">
        <f>E47-E48</f>
        <v>1214506</v>
      </c>
      <c r="F49" s="18">
        <f>F47-F48</f>
        <v>1814349</v>
      </c>
      <c r="G49" s="18">
        <f>G47-G48</f>
        <v>2486798</v>
      </c>
    </row>
    <row r="50" spans="1:14" hidden="1" outlineLevel="1" x14ac:dyDescent="0.35">
      <c r="B50" s="13" t="s">
        <v>14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</row>
    <row r="51" spans="1:14" ht="16" hidden="1" outlineLevel="1" thickBot="1" x14ac:dyDescent="0.4">
      <c r="B51" s="20" t="s">
        <v>15</v>
      </c>
      <c r="C51" s="21">
        <f>C49-C50</f>
        <v>308438</v>
      </c>
      <c r="D51" s="21">
        <f>D49-D50</f>
        <v>579455</v>
      </c>
      <c r="E51" s="21">
        <f>E49-E50</f>
        <v>1214506</v>
      </c>
      <c r="F51" s="21">
        <f>F49-F50</f>
        <v>1814349</v>
      </c>
      <c r="G51" s="21">
        <f>G49-G50</f>
        <v>2486798</v>
      </c>
    </row>
    <row r="52" spans="1:14" ht="16" hidden="1" outlineLevel="1" thickTop="1" x14ac:dyDescent="0.35">
      <c r="B52" s="22"/>
      <c r="C52" s="23"/>
      <c r="D52" s="23"/>
      <c r="E52" s="23"/>
      <c r="F52" s="23"/>
      <c r="G52" s="23"/>
    </row>
    <row r="53" spans="1:14" hidden="1" outlineLevel="1" x14ac:dyDescent="0.35">
      <c r="B53" s="22"/>
      <c r="C53" s="23"/>
      <c r="D53" s="23"/>
      <c r="E53" s="23"/>
      <c r="F53" s="23"/>
      <c r="G53" s="23"/>
    </row>
    <row r="54" spans="1:14" collapsed="1" x14ac:dyDescent="0.35">
      <c r="B54" s="1"/>
      <c r="C54" s="1"/>
      <c r="D54" s="1"/>
      <c r="E54" s="1"/>
      <c r="F54" s="1"/>
      <c r="G54" s="1"/>
      <c r="H54" s="12"/>
      <c r="I54" s="12"/>
      <c r="J54" s="12"/>
      <c r="K54" s="12"/>
    </row>
    <row r="55" spans="1:14" x14ac:dyDescent="0.35">
      <c r="A55" s="1"/>
      <c r="B55" s="3" t="s">
        <v>79</v>
      </c>
      <c r="C55" s="4" t="s">
        <v>27</v>
      </c>
      <c r="D55" s="4" t="s">
        <v>26</v>
      </c>
      <c r="E55" s="4" t="s">
        <v>25</v>
      </c>
      <c r="F55" s="4" t="s">
        <v>24</v>
      </c>
      <c r="G55" s="4" t="s">
        <v>0</v>
      </c>
    </row>
    <row r="56" spans="1:14" hidden="1" outlineLevel="1" x14ac:dyDescent="0.35">
      <c r="B56" s="11" t="s">
        <v>62</v>
      </c>
    </row>
    <row r="57" spans="1:14" hidden="1" outlineLevel="1" x14ac:dyDescent="0.35">
      <c r="B57" s="2" t="s">
        <v>63</v>
      </c>
      <c r="C57" s="67">
        <f>C51</f>
        <v>308438</v>
      </c>
      <c r="D57" s="67">
        <f t="shared" ref="D57:G57" si="6">D51</f>
        <v>579455</v>
      </c>
      <c r="E57" s="67">
        <f t="shared" si="6"/>
        <v>1214506</v>
      </c>
      <c r="F57" s="67">
        <f t="shared" si="6"/>
        <v>1814349</v>
      </c>
      <c r="G57" s="67">
        <f t="shared" si="6"/>
        <v>2486798</v>
      </c>
      <c r="H57" s="36"/>
      <c r="I57" s="36"/>
      <c r="J57" s="36"/>
    </row>
    <row r="58" spans="1:14" hidden="1" outlineLevel="1" x14ac:dyDescent="0.35">
      <c r="B58" s="2" t="s">
        <v>64</v>
      </c>
      <c r="C58" s="67">
        <f>C42</f>
        <v>49951</v>
      </c>
      <c r="D58" s="67">
        <f t="shared" ref="D58:G58" si="7">D42</f>
        <v>76879</v>
      </c>
      <c r="E58" s="67">
        <f t="shared" si="7"/>
        <v>108112</v>
      </c>
      <c r="F58" s="67">
        <f t="shared" si="7"/>
        <v>194803</v>
      </c>
      <c r="G58" s="67">
        <f t="shared" si="7"/>
        <v>310357</v>
      </c>
      <c r="H58" s="36"/>
      <c r="I58" s="36"/>
      <c r="J58" s="36"/>
    </row>
    <row r="59" spans="1:14" hidden="1" outlineLevel="1" x14ac:dyDescent="0.35">
      <c r="B59" s="2" t="s">
        <v>65</v>
      </c>
      <c r="C59" s="68">
        <v>-190650</v>
      </c>
      <c r="D59" s="67">
        <f>-(D8-C8)-(D9-C9)-(D10-C10)-(D11-C11)+(D21-C21)+(D22-C22)+(D23-C23)+(D24-C24)</f>
        <v>197450</v>
      </c>
      <c r="E59" s="67">
        <f t="shared" ref="E59:G59" si="8">-(E8-D8)-(E9-D9)-(E10-D10)-(E11-D11)+(E21-D21)+(E22-D22)+(E23-D23)+(E24-D24)</f>
        <v>-495299</v>
      </c>
      <c r="F59" s="67">
        <f t="shared" si="8"/>
        <v>-1001169</v>
      </c>
      <c r="G59" s="67">
        <f t="shared" si="8"/>
        <v>-176942</v>
      </c>
      <c r="I59" s="36"/>
      <c r="J59" s="36"/>
    </row>
    <row r="60" spans="1:14" hidden="1" outlineLevel="1" x14ac:dyDescent="0.35">
      <c r="B60" s="2" t="s">
        <v>66</v>
      </c>
      <c r="C60" s="68">
        <v>80212</v>
      </c>
      <c r="D60" s="68">
        <v>-10548</v>
      </c>
      <c r="E60" s="68">
        <v>-57625</v>
      </c>
      <c r="F60" s="68">
        <v>-225870</v>
      </c>
      <c r="G60" s="68">
        <v>-58970</v>
      </c>
      <c r="H60" s="36"/>
      <c r="I60" s="36"/>
      <c r="J60" s="36"/>
      <c r="K60" s="12"/>
      <c r="L60" s="12"/>
      <c r="M60" s="12"/>
      <c r="N60" s="12"/>
    </row>
    <row r="61" spans="1:14" hidden="1" outlineLevel="1" x14ac:dyDescent="0.35">
      <c r="B61" s="42"/>
      <c r="C61" s="69">
        <f>SUM(C57:C60)</f>
        <v>247951</v>
      </c>
      <c r="D61" s="69">
        <f t="shared" ref="D61:G61" si="9">SUM(D57:D60)</f>
        <v>843236</v>
      </c>
      <c r="E61" s="69">
        <f t="shared" si="9"/>
        <v>769694</v>
      </c>
      <c r="F61" s="69">
        <f t="shared" si="9"/>
        <v>782113</v>
      </c>
      <c r="G61" s="69">
        <f t="shared" si="9"/>
        <v>2561243</v>
      </c>
      <c r="H61" s="36"/>
      <c r="I61" s="36"/>
      <c r="J61" s="36"/>
      <c r="K61" s="12"/>
      <c r="L61" s="12"/>
      <c r="M61" s="12"/>
      <c r="N61" s="12"/>
    </row>
    <row r="62" spans="1:14" hidden="1" outlineLevel="1" x14ac:dyDescent="0.35">
      <c r="B62" s="11" t="s">
        <v>67</v>
      </c>
      <c r="C62" s="67"/>
      <c r="D62" s="67"/>
      <c r="E62" s="67"/>
      <c r="F62" s="67"/>
      <c r="G62" s="67"/>
      <c r="H62" s="36"/>
      <c r="I62" s="36"/>
      <c r="J62" s="36"/>
      <c r="K62" s="12"/>
      <c r="L62" s="12"/>
      <c r="M62" s="12"/>
      <c r="N62" s="12"/>
    </row>
    <row r="63" spans="1:14" hidden="1" outlineLevel="1" x14ac:dyDescent="0.35">
      <c r="B63" s="2" t="s">
        <v>68</v>
      </c>
      <c r="C63" s="68">
        <v>-178732</v>
      </c>
      <c r="D63" s="67">
        <f>-(D14-C14)-D42</f>
        <v>-424634</v>
      </c>
      <c r="E63" s="67">
        <f t="shared" ref="E63:G63" si="10">-(E14-D14)-E42</f>
        <v>-326488</v>
      </c>
      <c r="F63" s="67">
        <f t="shared" si="10"/>
        <v>-823496</v>
      </c>
      <c r="G63" s="67">
        <f t="shared" si="10"/>
        <v>-932290</v>
      </c>
      <c r="I63" s="36"/>
      <c r="J63" s="36"/>
      <c r="K63" s="12"/>
      <c r="L63" s="12"/>
      <c r="M63" s="12"/>
      <c r="N63" s="12"/>
    </row>
    <row r="64" spans="1:14" hidden="1" outlineLevel="1" x14ac:dyDescent="0.35">
      <c r="B64" s="2" t="s">
        <v>69</v>
      </c>
      <c r="C64" s="68"/>
      <c r="D64" s="68"/>
      <c r="E64" s="68"/>
      <c r="F64" s="68"/>
      <c r="G64" s="68"/>
      <c r="H64" s="36"/>
      <c r="I64" s="36"/>
      <c r="J64" s="36"/>
      <c r="K64" s="12"/>
      <c r="L64" s="12"/>
      <c r="M64" s="12"/>
      <c r="N64" s="12"/>
    </row>
    <row r="65" spans="1:14" hidden="1" outlineLevel="1" x14ac:dyDescent="0.35">
      <c r="B65" s="2" t="s">
        <v>70</v>
      </c>
      <c r="C65" s="68">
        <v>246056</v>
      </c>
      <c r="D65" s="68">
        <v>-110536</v>
      </c>
      <c r="E65" s="68">
        <v>-202023</v>
      </c>
      <c r="F65" s="68">
        <v>-490002</v>
      </c>
      <c r="G65" s="68">
        <v>-806711</v>
      </c>
      <c r="H65" s="36"/>
      <c r="I65" s="36"/>
      <c r="J65" s="36"/>
      <c r="K65" s="12"/>
      <c r="L65" s="12"/>
      <c r="M65" s="12"/>
      <c r="N65" s="12"/>
    </row>
    <row r="66" spans="1:14" hidden="1" outlineLevel="1" x14ac:dyDescent="0.35">
      <c r="B66" s="42"/>
      <c r="C66" s="69">
        <f>SUM(C63:C65)</f>
        <v>67324</v>
      </c>
      <c r="D66" s="69">
        <f>SUM(D63:D65)</f>
        <v>-535170</v>
      </c>
      <c r="E66" s="69">
        <f t="shared" ref="D66:G66" si="11">SUM(E63:E65)</f>
        <v>-528511</v>
      </c>
      <c r="F66" s="69">
        <f t="shared" si="11"/>
        <v>-1313498</v>
      </c>
      <c r="G66" s="69">
        <f t="shared" si="11"/>
        <v>-1739001</v>
      </c>
      <c r="H66" s="36"/>
      <c r="I66" s="36"/>
      <c r="J66" s="36"/>
      <c r="K66" s="12"/>
      <c r="L66" s="12"/>
      <c r="M66" s="12"/>
      <c r="N66" s="12"/>
    </row>
    <row r="67" spans="1:14" hidden="1" outlineLevel="1" x14ac:dyDescent="0.35">
      <c r="B67" s="11" t="s">
        <v>71</v>
      </c>
      <c r="C67" s="67"/>
      <c r="D67" s="67"/>
      <c r="E67" s="67"/>
      <c r="F67" s="67"/>
      <c r="G67" s="67"/>
      <c r="H67" s="36"/>
      <c r="I67" s="36"/>
      <c r="J67" s="36"/>
      <c r="K67" s="12"/>
      <c r="L67" s="12"/>
      <c r="M67" s="12"/>
      <c r="N67" s="12"/>
    </row>
    <row r="68" spans="1:14" hidden="1" outlineLevel="1" x14ac:dyDescent="0.35">
      <c r="B68" s="2" t="s">
        <v>76</v>
      </c>
      <c r="C68" s="68">
        <v>4231</v>
      </c>
      <c r="D68" s="67">
        <f>D23-C23</f>
        <v>-17575</v>
      </c>
      <c r="E68" s="67">
        <f t="shared" ref="E68:G68" si="12">E23-D23</f>
        <v>78</v>
      </c>
      <c r="F68" s="67">
        <f t="shared" si="12"/>
        <v>-349</v>
      </c>
      <c r="G68" s="67">
        <f t="shared" si="12"/>
        <v>0</v>
      </c>
      <c r="H68" s="36"/>
      <c r="I68" s="36"/>
      <c r="J68" s="36"/>
      <c r="K68" s="12"/>
      <c r="L68" s="12"/>
      <c r="M68" s="12"/>
      <c r="N68" s="12"/>
    </row>
    <row r="69" spans="1:14" hidden="1" outlineLevel="1" x14ac:dyDescent="0.35">
      <c r="B69" s="2" t="s">
        <v>77</v>
      </c>
      <c r="C69" s="68">
        <v>-345212</v>
      </c>
      <c r="D69" s="67">
        <f>D30-C30-D51</f>
        <v>-94722</v>
      </c>
      <c r="E69" s="67">
        <f t="shared" ref="E69:G69" si="13">E30-D30-E51</f>
        <v>295560</v>
      </c>
      <c r="F69" s="67">
        <f t="shared" si="13"/>
        <v>66213</v>
      </c>
      <c r="G69" s="67">
        <f t="shared" si="13"/>
        <v>-758263</v>
      </c>
      <c r="H69" s="36"/>
      <c r="I69" s="36"/>
      <c r="J69" s="36"/>
      <c r="K69" s="12"/>
      <c r="L69" s="12"/>
      <c r="M69" s="12"/>
      <c r="N69" s="12"/>
    </row>
    <row r="70" spans="1:14" hidden="1" outlineLevel="1" x14ac:dyDescent="0.35">
      <c r="B70" s="2" t="s">
        <v>78</v>
      </c>
      <c r="C70" s="68"/>
      <c r="D70" s="68"/>
      <c r="E70" s="68"/>
      <c r="F70" s="68"/>
      <c r="G70" s="68"/>
      <c r="H70" s="36"/>
      <c r="I70" s="36"/>
      <c r="J70" s="36"/>
      <c r="K70" s="12"/>
      <c r="L70" s="12"/>
      <c r="M70" s="12"/>
      <c r="N70" s="12"/>
    </row>
    <row r="71" spans="1:14" hidden="1" outlineLevel="1" x14ac:dyDescent="0.35">
      <c r="B71" s="2" t="s">
        <v>72</v>
      </c>
      <c r="C71" s="68">
        <v>35245.999999999956</v>
      </c>
      <c r="D71" s="68">
        <v>21835.000000000025</v>
      </c>
      <c r="E71" s="68">
        <v>-29567.000000000109</v>
      </c>
      <c r="F71" s="68">
        <v>116669</v>
      </c>
      <c r="G71" s="68">
        <v>651336.00000000012</v>
      </c>
      <c r="H71" s="36"/>
      <c r="I71" s="36"/>
      <c r="J71" s="36"/>
      <c r="K71" s="12"/>
      <c r="L71" s="12"/>
      <c r="M71" s="12"/>
      <c r="N71" s="12"/>
    </row>
    <row r="72" spans="1:14" hidden="1" outlineLevel="1" x14ac:dyDescent="0.35">
      <c r="B72" s="42"/>
      <c r="C72" s="69">
        <f>SUM(C68:C71)</f>
        <v>-305735.00000000006</v>
      </c>
      <c r="D72" s="69">
        <f t="shared" ref="D72:G72" si="14">SUM(D68:D71)</f>
        <v>-90461.999999999971</v>
      </c>
      <c r="E72" s="69">
        <f t="shared" si="14"/>
        <v>266070.99999999988</v>
      </c>
      <c r="F72" s="69">
        <f t="shared" si="14"/>
        <v>182533</v>
      </c>
      <c r="G72" s="69">
        <f t="shared" si="14"/>
        <v>-106926.99999999988</v>
      </c>
      <c r="H72" s="36"/>
      <c r="I72" s="36"/>
      <c r="J72" s="36"/>
      <c r="K72" s="12"/>
      <c r="L72" s="12"/>
      <c r="M72" s="12"/>
      <c r="N72" s="12"/>
    </row>
    <row r="73" spans="1:14" hidden="1" outlineLevel="1" x14ac:dyDescent="0.35">
      <c r="C73" s="67"/>
      <c r="D73" s="67"/>
      <c r="E73" s="67"/>
      <c r="F73" s="67"/>
      <c r="G73" s="67"/>
      <c r="H73" s="36"/>
      <c r="I73" s="36"/>
      <c r="J73" s="36"/>
      <c r="K73" s="12"/>
      <c r="L73" s="12"/>
      <c r="M73" s="12"/>
      <c r="N73" s="12"/>
    </row>
    <row r="74" spans="1:14" hidden="1" outlineLevel="1" x14ac:dyDescent="0.35">
      <c r="B74" s="2" t="s">
        <v>75</v>
      </c>
      <c r="C74" s="67">
        <f>C61+C66+C72</f>
        <v>9539.9999999999418</v>
      </c>
      <c r="D74" s="67">
        <f t="shared" ref="D74:G74" si="15">D61+D66+D72</f>
        <v>217604.00000000003</v>
      </c>
      <c r="E74" s="67">
        <f t="shared" si="15"/>
        <v>507253.99999999988</v>
      </c>
      <c r="F74" s="67">
        <f t="shared" si="15"/>
        <v>-348852</v>
      </c>
      <c r="G74" s="67">
        <f t="shared" si="15"/>
        <v>715315.00000000012</v>
      </c>
      <c r="H74" s="36"/>
      <c r="I74" s="36"/>
      <c r="J74" s="36"/>
      <c r="K74" s="12"/>
      <c r="L74" s="12"/>
      <c r="M74" s="12"/>
      <c r="N74" s="12"/>
    </row>
    <row r="75" spans="1:14" hidden="1" outlineLevel="1" x14ac:dyDescent="0.35">
      <c r="B75" s="2" t="s">
        <v>73</v>
      </c>
      <c r="C75" s="68">
        <v>450000</v>
      </c>
      <c r="D75" s="67">
        <f>C76</f>
        <v>459539.99999999994</v>
      </c>
      <c r="E75" s="67">
        <f t="shared" ref="E75:G75" si="16">D76</f>
        <v>677144</v>
      </c>
      <c r="F75" s="67">
        <f t="shared" si="16"/>
        <v>1184398</v>
      </c>
      <c r="G75" s="67">
        <f t="shared" si="16"/>
        <v>835546</v>
      </c>
      <c r="H75" s="36"/>
      <c r="I75" s="36"/>
      <c r="J75" s="36"/>
      <c r="K75" s="12"/>
      <c r="L75" s="12"/>
      <c r="M75" s="12"/>
      <c r="N75" s="12"/>
    </row>
    <row r="76" spans="1:14" ht="16" hidden="1" outlineLevel="1" thickBot="1" x14ac:dyDescent="0.4">
      <c r="B76" s="43" t="s">
        <v>74</v>
      </c>
      <c r="C76" s="70">
        <f>C75+C74</f>
        <v>459539.99999999994</v>
      </c>
      <c r="D76" s="70">
        <f t="shared" ref="D76:G76" si="17">D75+D74</f>
        <v>677144</v>
      </c>
      <c r="E76" s="70">
        <f t="shared" si="17"/>
        <v>1184398</v>
      </c>
      <c r="F76" s="70">
        <f t="shared" si="17"/>
        <v>835546</v>
      </c>
      <c r="G76" s="70">
        <f t="shared" si="17"/>
        <v>1550861</v>
      </c>
      <c r="H76" s="36"/>
      <c r="I76" s="36"/>
      <c r="J76" s="36"/>
      <c r="K76" s="12"/>
      <c r="L76" s="12"/>
      <c r="M76" s="12"/>
      <c r="N76" s="12"/>
    </row>
    <row r="77" spans="1:14" ht="16" hidden="1" outlineLevel="1" thickTop="1" x14ac:dyDescent="0.35">
      <c r="C77" s="30"/>
      <c r="D77" s="30"/>
      <c r="E77" s="30"/>
      <c r="F77" s="30"/>
      <c r="G77" s="30"/>
      <c r="H77" s="36"/>
      <c r="I77" s="36"/>
      <c r="J77" s="36"/>
      <c r="K77" s="12"/>
      <c r="L77" s="12"/>
      <c r="M77" s="12"/>
      <c r="N77" s="12"/>
    </row>
    <row r="78" spans="1:14" hidden="1" outlineLevel="1" x14ac:dyDescent="0.35">
      <c r="C78" s="37"/>
      <c r="D78" s="37"/>
      <c r="E78" s="37"/>
      <c r="F78" s="37"/>
      <c r="G78" s="37"/>
    </row>
    <row r="79" spans="1:14" collapsed="1" x14ac:dyDescent="0.35"/>
    <row r="80" spans="1:14" x14ac:dyDescent="0.35">
      <c r="A80" s="1"/>
      <c r="B80" s="3" t="s">
        <v>22</v>
      </c>
      <c r="C80" s="4" t="s">
        <v>27</v>
      </c>
      <c r="D80" s="4" t="s">
        <v>26</v>
      </c>
      <c r="E80" s="4" t="s">
        <v>25</v>
      </c>
      <c r="F80" s="4" t="s">
        <v>24</v>
      </c>
      <c r="G80" s="4" t="s">
        <v>0</v>
      </c>
    </row>
    <row r="81" spans="2:11" hidden="1" outlineLevel="1" x14ac:dyDescent="0.35">
      <c r="B81" s="11" t="s">
        <v>21</v>
      </c>
      <c r="C81" s="24"/>
      <c r="D81" s="24"/>
      <c r="E81" s="24"/>
      <c r="F81" s="24"/>
      <c r="G81" s="24"/>
    </row>
    <row r="82" spans="2:11" hidden="1" outlineLevel="1" x14ac:dyDescent="0.35">
      <c r="B82" s="2" t="s">
        <v>16</v>
      </c>
      <c r="C82" s="40">
        <f>C39/C37</f>
        <v>0.55195186473331737</v>
      </c>
      <c r="D82" s="40">
        <f>D39/D37</f>
        <v>0.54584977855541938</v>
      </c>
      <c r="E82" s="40">
        <f>E39/E37</f>
        <v>0.51262747747485393</v>
      </c>
      <c r="F82" s="40">
        <f>F39/F37</f>
        <v>0.46066085106929067</v>
      </c>
      <c r="G82" s="40">
        <f>G39/G37</f>
        <v>0.44032397294389491</v>
      </c>
    </row>
    <row r="83" spans="2:11" hidden="1" outlineLevel="1" x14ac:dyDescent="0.35">
      <c r="B83" s="22" t="s">
        <v>17</v>
      </c>
      <c r="C83" s="40">
        <f>C45/C37</f>
        <v>0.20126582584850267</v>
      </c>
      <c r="D83" s="40">
        <f>D45/D37</f>
        <v>0.26581976310977928</v>
      </c>
      <c r="E83" s="40">
        <f>E45/E37</f>
        <v>0.28816162026293829</v>
      </c>
      <c r="F83" s="40">
        <f>F45/F37</f>
        <v>0.24605081197912082</v>
      </c>
      <c r="G83" s="40">
        <f>G45/G37</f>
        <v>0.22043834827860534</v>
      </c>
    </row>
    <row r="84" spans="2:11" hidden="1" outlineLevel="1" x14ac:dyDescent="0.35">
      <c r="B84" s="22" t="s">
        <v>18</v>
      </c>
      <c r="C84" s="40">
        <f>C51/C37</f>
        <v>0.14930355375161253</v>
      </c>
      <c r="D84" s="40">
        <f>D51/D37</f>
        <v>0.19079201462709694</v>
      </c>
      <c r="E84" s="40">
        <f>E51/E37</f>
        <v>0.20210120985556781</v>
      </c>
      <c r="F84" s="40">
        <f>F51/F37</f>
        <v>0.16396913707550873</v>
      </c>
      <c r="G84" s="40">
        <f>G51/G37</f>
        <v>0.16630513927966303</v>
      </c>
    </row>
    <row r="85" spans="2:11" hidden="1" outlineLevel="1" x14ac:dyDescent="0.35">
      <c r="C85" s="24"/>
      <c r="D85" s="24"/>
      <c r="E85" s="24"/>
      <c r="F85" s="24"/>
      <c r="G85" s="24"/>
    </row>
    <row r="86" spans="2:11" hidden="1" outlineLevel="1" x14ac:dyDescent="0.35">
      <c r="B86" s="22" t="s">
        <v>19</v>
      </c>
      <c r="C86" s="40">
        <f>C48/C47</f>
        <v>0.25731457424855708</v>
      </c>
      <c r="D86" s="40">
        <f>D48/D47</f>
        <v>0.28181099317326619</v>
      </c>
      <c r="E86" s="40">
        <f>E48/E47</f>
        <v>0.29844341276566738</v>
      </c>
      <c r="F86" s="40">
        <f>F48/F47</f>
        <v>0.33347354391615874</v>
      </c>
      <c r="G86" s="40">
        <f>G48/G47</f>
        <v>0.24554785502177684</v>
      </c>
    </row>
    <row r="87" spans="2:11" hidden="1" outlineLevel="1" x14ac:dyDescent="0.35">
      <c r="B87" s="22" t="s">
        <v>20</v>
      </c>
      <c r="C87" s="41">
        <f>C45/C46</f>
        <v>860.83643892339546</v>
      </c>
      <c r="D87" s="41">
        <f>D45/D46</f>
        <v>1634.2550607287449</v>
      </c>
      <c r="E87" s="41">
        <f>E45/E46</f>
        <v>3343.0057915057914</v>
      </c>
      <c r="F87" s="41">
        <f>F45/F46</f>
        <v>5423.5019920318728</v>
      </c>
      <c r="G87" s="41">
        <f>G45/G46</f>
        <v>32962.639999999999</v>
      </c>
    </row>
    <row r="88" spans="2:11" hidden="1" outlineLevel="1" x14ac:dyDescent="0.35">
      <c r="C88" s="24"/>
      <c r="D88" s="24"/>
      <c r="E88" s="24"/>
      <c r="F88" s="24"/>
      <c r="G88" s="24"/>
    </row>
    <row r="89" spans="2:11" hidden="1" outlineLevel="1" x14ac:dyDescent="0.35">
      <c r="B89" s="25" t="s">
        <v>45</v>
      </c>
      <c r="C89" s="24"/>
      <c r="D89" s="24"/>
      <c r="E89" s="24"/>
      <c r="F89" s="24"/>
      <c r="G89" s="24"/>
    </row>
    <row r="90" spans="2:11" hidden="1" outlineLevel="1" x14ac:dyDescent="0.35">
      <c r="B90" s="12" t="s">
        <v>52</v>
      </c>
      <c r="C90" s="26">
        <f>(C12-C9)/C25</f>
        <v>7.3533052399577823</v>
      </c>
      <c r="D90" s="26">
        <f>(D12-D9)/D25</f>
        <v>3.964697912484946</v>
      </c>
      <c r="E90" s="26">
        <f>(E12-E9)/E25</f>
        <v>2.6687269298877325</v>
      </c>
      <c r="F90" s="26">
        <f>(F12-F9)/F25</f>
        <v>2.3409882140190938</v>
      </c>
      <c r="G90" s="26">
        <f>(G12-G9)/G25</f>
        <v>2.7177290126069447</v>
      </c>
    </row>
    <row r="91" spans="2:11" hidden="1" outlineLevel="1" x14ac:dyDescent="0.35">
      <c r="B91" s="12" t="s">
        <v>53</v>
      </c>
      <c r="C91" s="26">
        <f>C12/C25</f>
        <v>7.8752949028372754</v>
      </c>
      <c r="D91" s="26">
        <f>D12/D25</f>
        <v>4.4586048235185132</v>
      </c>
      <c r="E91" s="26">
        <f>E12/E25</f>
        <v>2.9444494310097098</v>
      </c>
      <c r="F91" s="26">
        <f>F12/F25</f>
        <v>2.6720065854416917</v>
      </c>
      <c r="G91" s="26">
        <f>G12/G25</f>
        <v>3.0049528602664073</v>
      </c>
    </row>
    <row r="92" spans="2:11" hidden="1" outlineLevel="1" x14ac:dyDescent="0.35">
      <c r="B92" s="12" t="s">
        <v>50</v>
      </c>
      <c r="C92" s="26">
        <f>C37/C17</f>
        <v>0.90435211617200084</v>
      </c>
      <c r="D92" s="26">
        <f>D37/D17</f>
        <v>0.9944151583414097</v>
      </c>
      <c r="E92" s="26">
        <f>E37/E17</f>
        <v>1.0873403113471856</v>
      </c>
      <c r="F92" s="26">
        <f>F37/F17</f>
        <v>1.3749777882378438</v>
      </c>
      <c r="G92" s="26">
        <f>G37/G17</f>
        <v>1.5048274923728238</v>
      </c>
      <c r="H92" s="12"/>
      <c r="I92" s="12"/>
      <c r="J92" s="12"/>
      <c r="K92" s="12"/>
    </row>
    <row r="93" spans="2:11" hidden="1" outlineLevel="1" x14ac:dyDescent="0.35">
      <c r="B93" s="12" t="s">
        <v>51</v>
      </c>
      <c r="C93" s="26">
        <f>C37/(C17-C25)</f>
        <v>1.0193523715536914</v>
      </c>
      <c r="D93" s="26">
        <f>D37/(D17-D25)</f>
        <v>1.1975807087607728</v>
      </c>
      <c r="E93" s="26">
        <f>E37/(E17-E25)</f>
        <v>1.4694704507669281</v>
      </c>
      <c r="F93" s="26">
        <f>F37/(F17-F25)</f>
        <v>1.8485043737734965</v>
      </c>
      <c r="G93" s="26">
        <f>G37/(G17-G25)</f>
        <v>1.9238301774739883</v>
      </c>
      <c r="H93" s="12"/>
      <c r="I93" s="12"/>
      <c r="J93" s="12"/>
      <c r="K93" s="12"/>
    </row>
    <row r="94" spans="2:11" hidden="1" outlineLevel="1" x14ac:dyDescent="0.35"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2:11" hidden="1" outlineLevel="1" x14ac:dyDescent="0.35">
      <c r="B95" s="12" t="s">
        <v>61</v>
      </c>
      <c r="C95" s="35">
        <v>365</v>
      </c>
      <c r="D95" s="35">
        <v>365</v>
      </c>
      <c r="E95" s="35">
        <v>365</v>
      </c>
      <c r="F95" s="35">
        <v>365</v>
      </c>
      <c r="G95" s="35">
        <v>365</v>
      </c>
      <c r="H95" s="12"/>
      <c r="I95" s="12"/>
      <c r="J95" s="12"/>
      <c r="K95" s="12"/>
    </row>
    <row r="96" spans="2:11" hidden="1" outlineLevel="1" x14ac:dyDescent="0.35">
      <c r="B96" s="12"/>
      <c r="C96" s="12"/>
      <c r="D96" s="12"/>
      <c r="E96" s="12"/>
      <c r="F96" s="12"/>
      <c r="G96" s="12"/>
      <c r="H96" s="12"/>
      <c r="I96" s="12"/>
      <c r="J96" s="12"/>
      <c r="K96" s="12"/>
    </row>
    <row r="97" spans="2:7" hidden="1" outlineLevel="1" x14ac:dyDescent="0.35">
      <c r="B97" s="2" t="s">
        <v>54</v>
      </c>
      <c r="C97" s="26">
        <f>C38/C9</f>
        <v>6.880592909762643</v>
      </c>
      <c r="D97" s="26">
        <f>D38/D9</f>
        <v>5.3898525636266301</v>
      </c>
      <c r="E97" s="26">
        <f>E38/E9</f>
        <v>7.3910116159054375</v>
      </c>
      <c r="F97" s="26">
        <f>F38/F9</f>
        <v>8.7454396248534589</v>
      </c>
      <c r="G97" s="26">
        <f>G38/G9</f>
        <v>13.463341221439132</v>
      </c>
    </row>
    <row r="98" spans="2:7" hidden="1" outlineLevel="1" x14ac:dyDescent="0.35">
      <c r="B98" s="2" t="s">
        <v>55</v>
      </c>
      <c r="C98" s="26">
        <f>(C9*C95)/C38</f>
        <v>53.047753992554</v>
      </c>
      <c r="D98" s="26">
        <f>(D9*D95)/D38</f>
        <v>67.719848676974792</v>
      </c>
      <c r="E98" s="26">
        <f>(E9*E95)/E38</f>
        <v>49.384308802129461</v>
      </c>
      <c r="F98" s="26">
        <f>(F9*F95)/F38</f>
        <v>41.736037941730807</v>
      </c>
      <c r="G98" s="26">
        <f>(G9*G95)/G38</f>
        <v>27.110655074148394</v>
      </c>
    </row>
    <row r="99" spans="2:7" hidden="1" outlineLevel="1" x14ac:dyDescent="0.35">
      <c r="B99" s="2" t="s">
        <v>56</v>
      </c>
      <c r="C99" s="26">
        <f>C37/C8</f>
        <v>5.9510599500488279</v>
      </c>
      <c r="D99" s="26">
        <f>D37/D8</f>
        <v>4.9560190662373884</v>
      </c>
      <c r="E99" s="26">
        <f>E37/E8</f>
        <v>4.8098978614209758</v>
      </c>
      <c r="F99" s="26">
        <f>F37/F8</f>
        <v>4.8748641427057793</v>
      </c>
      <c r="G99" s="26">
        <f>G37/G8</f>
        <v>5.3402178124827016</v>
      </c>
    </row>
    <row r="100" spans="2:7" hidden="1" outlineLevel="1" x14ac:dyDescent="0.35">
      <c r="B100" s="2" t="s">
        <v>57</v>
      </c>
      <c r="C100" s="26">
        <f>(C8*C95)/C37</f>
        <v>61.33361166980098</v>
      </c>
      <c r="D100" s="26">
        <f>(D8*D95)/D37</f>
        <v>73.647819978446563</v>
      </c>
      <c r="E100" s="26">
        <f>(E8*E95)/E37</f>
        <v>75.885187277587846</v>
      </c>
      <c r="F100" s="26">
        <f>(F8*F95)/F37</f>
        <v>74.873881469321887</v>
      </c>
      <c r="G100" s="26">
        <f>(G8*G95)/G37</f>
        <v>68.34927203658556</v>
      </c>
    </row>
    <row r="101" spans="2:7" hidden="1" outlineLevel="1" x14ac:dyDescent="0.35">
      <c r="B101" s="2" t="s">
        <v>58</v>
      </c>
      <c r="C101" s="26">
        <f>C38/C21</f>
        <v>9.7478568570044448</v>
      </c>
      <c r="D101" s="26">
        <f>D38/D21</f>
        <v>10.588017195056421</v>
      </c>
      <c r="E101" s="26">
        <f>E38/E21</f>
        <v>10.804401717599493</v>
      </c>
      <c r="F101" s="26">
        <f>F38/F21</f>
        <v>13.311106104978599</v>
      </c>
      <c r="G101" s="26">
        <f>G38/G21</f>
        <v>13.594361781618531</v>
      </c>
    </row>
    <row r="102" spans="2:7" hidden="1" outlineLevel="1" x14ac:dyDescent="0.35">
      <c r="B102" s="2" t="s">
        <v>59</v>
      </c>
      <c r="C102" s="26">
        <f>(C21*C95)/C38</f>
        <v>37.444128012376865</v>
      </c>
      <c r="D102" s="26">
        <f>(D21*D95)/D38</f>
        <v>34.472932304116362</v>
      </c>
      <c r="E102" s="26">
        <f>(E21*E95)/E38</f>
        <v>33.782527671610417</v>
      </c>
      <c r="F102" s="26">
        <f>(F21*F95)/F38</f>
        <v>27.420711481180611</v>
      </c>
      <c r="G102" s="26">
        <f>(G21*G95)/G38</f>
        <v>26.849366366983908</v>
      </c>
    </row>
    <row r="103" spans="2:7" hidden="1" outlineLevel="1" x14ac:dyDescent="0.35">
      <c r="B103" s="2" t="s">
        <v>60</v>
      </c>
      <c r="C103" s="26">
        <f>C37/C14</f>
        <v>14.77460950909715</v>
      </c>
      <c r="D103" s="26">
        <f t="shared" ref="D103:G103" si="18">D37/D14</f>
        <v>6.2289454631967329</v>
      </c>
      <c r="E103" s="26">
        <f t="shared" si="18"/>
        <v>8.5124335120510519</v>
      </c>
      <c r="F103" s="26">
        <f t="shared" si="18"/>
        <v>8.2907148551528191</v>
      </c>
      <c r="G103" s="26">
        <f t="shared" si="18"/>
        <v>7.64252744966858</v>
      </c>
    </row>
    <row r="104" spans="2:7" hidden="1" outlineLevel="1" x14ac:dyDescent="0.35">
      <c r="C104" s="34"/>
    </row>
    <row r="105" spans="2:7" hidden="1" outlineLevel="1" x14ac:dyDescent="0.35">
      <c r="B105" s="2" t="s">
        <v>80</v>
      </c>
    </row>
    <row r="106" spans="2:7" hidden="1" outlineLevel="1" x14ac:dyDescent="0.35">
      <c r="B106" s="2" t="s">
        <v>81</v>
      </c>
    </row>
    <row r="107" spans="2:7" hidden="1" outlineLevel="1" x14ac:dyDescent="0.35">
      <c r="B107" s="2" t="s">
        <v>82</v>
      </c>
      <c r="D107" s="37"/>
      <c r="E107" s="37"/>
      <c r="F107" s="37"/>
      <c r="G107" s="37"/>
    </row>
    <row r="108" spans="2:7" hidden="1" outlineLevel="1" x14ac:dyDescent="0.35">
      <c r="B108" s="2" t="s">
        <v>85</v>
      </c>
    </row>
    <row r="109" spans="2:7" hidden="1" outlineLevel="1" x14ac:dyDescent="0.35">
      <c r="B109" s="2" t="s">
        <v>83</v>
      </c>
    </row>
    <row r="110" spans="2:7" hidden="1" outlineLevel="1" x14ac:dyDescent="0.35">
      <c r="B110" s="2" t="s">
        <v>84</v>
      </c>
    </row>
    <row r="111" spans="2:7" hidden="1" outlineLevel="1" x14ac:dyDescent="0.35"/>
    <row r="112" spans="2:7" hidden="1" outlineLevel="1" x14ac:dyDescent="0.35"/>
    <row r="113" collapsed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Cash Flow Analysis and Ratios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2019-09-10T16:34:55Z</dcterms:modified>
</cp:coreProperties>
</file>