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CFI\Building a 3-statement-Financial-model\"/>
    </mc:Choice>
  </mc:AlternateContent>
  <xr:revisionPtr revIDLastSave="0" documentId="13_ncr:1_{2E4C2DE6-2AFE-4D25-86F8-F0A66D4B292E}" xr6:coauthVersionLast="47" xr6:coauthVersionMax="47" xr10:uidLastSave="{00000000-0000-0000-0000-000000000000}"/>
  <bookViews>
    <workbookView xWindow="19090" yWindow="-110" windowWidth="19420" windowHeight="10300" activeTab="1" xr2:uid="{BF3D2BD5-3565-4B0B-8265-0C0C1F0B094C}"/>
  </bookViews>
  <sheets>
    <sheet name="Cover Page" sheetId="2" r:id="rId1"/>
    <sheet name="Blank 3 Statement Model" sheetId="1" r:id="rId2"/>
  </sheets>
  <definedNames>
    <definedName name="CIQWBGuid" hidden="1">"2cd8126d-26c3-430c-b7fa-a069e3a1fc62"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43412.7003240741</definedName>
    <definedName name="IQ_QTD" hidden="1">750000</definedName>
    <definedName name="IQ_TODAY" hidden="1">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0" i="1" l="1"/>
  <c r="G70" i="1" s="1"/>
  <c r="H70" i="1" s="1"/>
  <c r="I70" i="1" s="1"/>
  <c r="E70" i="1"/>
  <c r="F69" i="1"/>
  <c r="G69" i="1"/>
  <c r="H69" i="1"/>
  <c r="I69" i="1"/>
  <c r="E69" i="1"/>
  <c r="B114" i="1"/>
  <c r="B120" i="1"/>
  <c r="C121" i="1"/>
  <c r="D121" i="1"/>
  <c r="E121" i="1"/>
  <c r="F121" i="1"/>
  <c r="G121" i="1"/>
  <c r="H121" i="1"/>
  <c r="I121" i="1"/>
  <c r="J121" i="1"/>
  <c r="J122" i="1" s="1"/>
  <c r="B121" i="1"/>
  <c r="D122" i="1"/>
  <c r="E122" i="1"/>
  <c r="F122" i="1"/>
  <c r="G122" i="1"/>
  <c r="H122" i="1"/>
  <c r="I122" i="1"/>
  <c r="C122" i="1"/>
  <c r="D120" i="1"/>
  <c r="E120" i="1"/>
  <c r="F120" i="1"/>
  <c r="G120" i="1"/>
  <c r="H120" i="1"/>
  <c r="I120" i="1"/>
  <c r="C120" i="1"/>
  <c r="F67" i="1"/>
  <c r="G67" i="1" s="1"/>
  <c r="H67" i="1" s="1"/>
  <c r="I67" i="1" s="1"/>
  <c r="E67" i="1"/>
  <c r="C124" i="1"/>
  <c r="D124" i="1"/>
  <c r="E124" i="1"/>
  <c r="F124" i="1"/>
  <c r="G124" i="1"/>
  <c r="H124" i="1"/>
  <c r="I124" i="1"/>
  <c r="E42" i="1"/>
  <c r="F42" i="1"/>
  <c r="G42" i="1"/>
  <c r="H42" i="1"/>
  <c r="I42" i="1"/>
  <c r="B124" i="1"/>
  <c r="D114" i="1"/>
  <c r="D115" i="1"/>
  <c r="D117" i="1" s="1"/>
  <c r="E114" i="1" s="1"/>
  <c r="E117" i="1" s="1"/>
  <c r="F114" i="1" s="1"/>
  <c r="F117" i="1" s="1"/>
  <c r="G114" i="1" s="1"/>
  <c r="G117" i="1" s="1"/>
  <c r="H114" i="1" s="1"/>
  <c r="H117" i="1" s="1"/>
  <c r="I114" i="1" s="1"/>
  <c r="I117" i="1" s="1"/>
  <c r="E115" i="1"/>
  <c r="F115" i="1"/>
  <c r="G115" i="1"/>
  <c r="H115" i="1"/>
  <c r="I115" i="1"/>
  <c r="D116" i="1"/>
  <c r="E116" i="1"/>
  <c r="F116" i="1"/>
  <c r="G116" i="1"/>
  <c r="H116" i="1"/>
  <c r="I116" i="1"/>
  <c r="C117" i="1"/>
  <c r="C115" i="1"/>
  <c r="C116" i="1"/>
  <c r="C114" i="1"/>
  <c r="B117" i="1"/>
  <c r="B116" i="1"/>
  <c r="B115" i="1"/>
  <c r="B21" i="1"/>
  <c r="C21" i="1"/>
  <c r="D21" i="1"/>
  <c r="F81" i="1"/>
  <c r="G81" i="1"/>
  <c r="H81" i="1"/>
  <c r="I81" i="1"/>
  <c r="F90" i="1"/>
  <c r="G90" i="1"/>
  <c r="H90" i="1"/>
  <c r="I90" i="1"/>
  <c r="E90" i="1"/>
  <c r="E81" i="1"/>
  <c r="E40" i="1"/>
  <c r="F40" i="1"/>
  <c r="G40" i="1"/>
  <c r="H40" i="1"/>
  <c r="I40" i="1"/>
  <c r="F39" i="1"/>
  <c r="G39" i="1"/>
  <c r="H39" i="1"/>
  <c r="I39" i="1"/>
  <c r="E39" i="1"/>
  <c r="F58" i="1"/>
  <c r="G58" i="1"/>
  <c r="H58" i="1"/>
  <c r="I58" i="1"/>
  <c r="E58" i="1"/>
  <c r="F108" i="1"/>
  <c r="I108" i="1"/>
  <c r="F110" i="1"/>
  <c r="G110" i="1"/>
  <c r="H110" i="1"/>
  <c r="I110" i="1"/>
  <c r="F111" i="1"/>
  <c r="G108" i="1" s="1"/>
  <c r="G111" i="1"/>
  <c r="H108" i="1" s="1"/>
  <c r="H111" i="1"/>
  <c r="I111" i="1"/>
  <c r="I109" i="1" s="1"/>
  <c r="E109" i="1"/>
  <c r="E108" i="1"/>
  <c r="E110" i="1"/>
  <c r="E111" i="1"/>
  <c r="D108" i="1"/>
  <c r="D111" i="1" s="1"/>
  <c r="D109" i="1"/>
  <c r="D110" i="1"/>
  <c r="C111" i="1"/>
  <c r="C109" i="1"/>
  <c r="C110" i="1"/>
  <c r="C108" i="1"/>
  <c r="B108" i="1"/>
  <c r="B109" i="1"/>
  <c r="B110" i="1"/>
  <c r="B111" i="1"/>
  <c r="F54" i="1"/>
  <c r="G54" i="1"/>
  <c r="H54" i="1"/>
  <c r="I54" i="1"/>
  <c r="F55" i="1"/>
  <c r="F56" i="1" s="1"/>
  <c r="G55" i="1"/>
  <c r="H55" i="1"/>
  <c r="H56" i="1" s="1"/>
  <c r="I55" i="1"/>
  <c r="I56" i="1" s="1"/>
  <c r="G56" i="1"/>
  <c r="F63" i="1"/>
  <c r="G63" i="1"/>
  <c r="H63" i="1"/>
  <c r="I63" i="1"/>
  <c r="F64" i="1"/>
  <c r="F65" i="1" s="1"/>
  <c r="G64" i="1"/>
  <c r="G65" i="1" s="1"/>
  <c r="H64" i="1"/>
  <c r="H65" i="1" s="1"/>
  <c r="I64" i="1"/>
  <c r="I65" i="1"/>
  <c r="E56" i="1"/>
  <c r="E65" i="1"/>
  <c r="E64" i="1"/>
  <c r="E63" i="1"/>
  <c r="E55" i="1"/>
  <c r="E54" i="1"/>
  <c r="C22" i="1"/>
  <c r="D22" i="1"/>
  <c r="C23" i="1"/>
  <c r="D23" i="1"/>
  <c r="C24" i="1"/>
  <c r="D24" i="1"/>
  <c r="C25" i="1"/>
  <c r="D25" i="1"/>
  <c r="B25" i="1"/>
  <c r="B24" i="1"/>
  <c r="B23" i="1"/>
  <c r="B22" i="1"/>
  <c r="F33" i="1"/>
  <c r="G33" i="1" s="1"/>
  <c r="F37" i="1"/>
  <c r="G37" i="1"/>
  <c r="H37" i="1"/>
  <c r="I37" i="1"/>
  <c r="E38" i="1"/>
  <c r="E37" i="1"/>
  <c r="E36" i="1"/>
  <c r="E35" i="1"/>
  <c r="E34" i="1"/>
  <c r="E33" i="1"/>
  <c r="C12" i="1"/>
  <c r="D12" i="1"/>
  <c r="C13" i="1"/>
  <c r="D13" i="1"/>
  <c r="C14" i="1"/>
  <c r="D14" i="1"/>
  <c r="C15" i="1"/>
  <c r="D15" i="1"/>
  <c r="C16" i="1"/>
  <c r="D16" i="1"/>
  <c r="C18" i="1"/>
  <c r="D18" i="1"/>
  <c r="B18" i="1"/>
  <c r="B16" i="1"/>
  <c r="B15" i="1"/>
  <c r="B14" i="1"/>
  <c r="B13" i="1"/>
  <c r="B12" i="1"/>
  <c r="D11" i="1"/>
  <c r="C11" i="1"/>
  <c r="C101" i="1"/>
  <c r="D101" i="1"/>
  <c r="B101" i="1"/>
  <c r="C99" i="1"/>
  <c r="D99" i="1"/>
  <c r="B99" i="1"/>
  <c r="C97" i="1"/>
  <c r="D97" i="1"/>
  <c r="B97" i="1"/>
  <c r="C91" i="1"/>
  <c r="D91" i="1"/>
  <c r="B91" i="1"/>
  <c r="C87" i="1"/>
  <c r="D87" i="1"/>
  <c r="B87" i="1"/>
  <c r="C72" i="1"/>
  <c r="D72" i="1"/>
  <c r="D4" i="1" s="1"/>
  <c r="B72" i="1"/>
  <c r="C71" i="1"/>
  <c r="D71" i="1"/>
  <c r="B71" i="1"/>
  <c r="C65" i="1"/>
  <c r="D65" i="1"/>
  <c r="B65" i="1"/>
  <c r="C59" i="1"/>
  <c r="D59" i="1"/>
  <c r="B59" i="1"/>
  <c r="C56" i="1"/>
  <c r="D56" i="1"/>
  <c r="B56" i="1"/>
  <c r="C44" i="1"/>
  <c r="D44" i="1"/>
  <c r="B44" i="1"/>
  <c r="C42" i="1"/>
  <c r="D42" i="1"/>
  <c r="B42" i="1"/>
  <c r="C40" i="1"/>
  <c r="D40" i="1"/>
  <c r="B40" i="1"/>
  <c r="C35" i="1"/>
  <c r="D35" i="1"/>
  <c r="B35" i="1"/>
  <c r="D3" i="1"/>
  <c r="E3" i="1"/>
  <c r="F3" i="1" s="1"/>
  <c r="G3" i="1" s="1"/>
  <c r="H3" i="1" s="1"/>
  <c r="I3" i="1" s="1"/>
  <c r="C3" i="1"/>
  <c r="C15" i="2"/>
  <c r="I4" i="1"/>
  <c r="H4" i="1"/>
  <c r="G4" i="1"/>
  <c r="F4" i="1"/>
  <c r="E4" i="1"/>
  <c r="H109" i="1" l="1"/>
  <c r="G109" i="1"/>
  <c r="F109" i="1"/>
  <c r="G35" i="1"/>
  <c r="H33" i="1"/>
  <c r="G36" i="1"/>
  <c r="G38" i="1"/>
  <c r="G34" i="1"/>
  <c r="F38" i="1"/>
  <c r="F36" i="1"/>
  <c r="F34" i="1"/>
  <c r="F35" i="1" s="1"/>
  <c r="C4" i="1"/>
  <c r="B4" i="1"/>
  <c r="I33" i="1" l="1"/>
  <c r="H36" i="1"/>
  <c r="H38" i="1"/>
  <c r="H34" i="1"/>
  <c r="H35" i="1" s="1"/>
  <c r="I34" i="1" l="1"/>
  <c r="I35" i="1" s="1"/>
  <c r="I36" i="1"/>
  <c r="I38" i="1"/>
</calcChain>
</file>

<file path=xl/sharedStrings.xml><?xml version="1.0" encoding="utf-8"?>
<sst xmlns="http://schemas.openxmlformats.org/spreadsheetml/2006/main" count="140" uniqueCount="119">
  <si>
    <t xml:space="preserve">© Corporate Finance Institute. All rights reserved.  </t>
  </si>
  <si>
    <t>Historical --&gt;</t>
  </si>
  <si>
    <t>Forecast --&gt;</t>
  </si>
  <si>
    <t>3 Statement Model</t>
  </si>
  <si>
    <t>USD millions, except per share data</t>
  </si>
  <si>
    <t>Balance Sheet Check</t>
  </si>
  <si>
    <t>Assumptions &amp; Drivers</t>
  </si>
  <si>
    <t>Days in Period</t>
  </si>
  <si>
    <t>Alternative Methods</t>
  </si>
  <si>
    <t>Income Statement</t>
  </si>
  <si>
    <t>Sales Growth</t>
  </si>
  <si>
    <t>Alternative: Regression, Bottom Up, Top Down</t>
  </si>
  <si>
    <t>Gross Margin</t>
  </si>
  <si>
    <t>Alternative: COGS Margin</t>
  </si>
  <si>
    <t>Distribution Expense (Percent of Sales)</t>
  </si>
  <si>
    <t>Marketing Expense (Fixed Cost)</t>
  </si>
  <si>
    <t>Research Expense (Percent of Sales)</t>
  </si>
  <si>
    <t>Depreciation (Percent of Sales)</t>
  </si>
  <si>
    <t>Alternative: Depreciation Percent of PP&amp;E</t>
  </si>
  <si>
    <t>Long Term Debt Interest (Average Debt)</t>
  </si>
  <si>
    <t>Tax Rate (Percent of EBT)</t>
  </si>
  <si>
    <t>Balance Sheet</t>
  </si>
  <si>
    <t>Capital Asset Turnover Ratio</t>
  </si>
  <si>
    <t>Alternative: Capex $</t>
  </si>
  <si>
    <t>Receivable Days (Sales Basis)</t>
  </si>
  <si>
    <t>Inventory Days (COGS Basis)</t>
  </si>
  <si>
    <t>Payable Days (COGS Basis)</t>
  </si>
  <si>
    <t>Income Tax Payable</t>
  </si>
  <si>
    <t>Long Term Debt</t>
  </si>
  <si>
    <t>Common Share Capital</t>
  </si>
  <si>
    <t>Alternative: Debt/Equity Ratio</t>
  </si>
  <si>
    <t xml:space="preserve">Dividend Payout Ratio </t>
  </si>
  <si>
    <t>Revenues</t>
  </si>
  <si>
    <t>Cost of Goods Sold</t>
  </si>
  <si>
    <t>Gross Profit</t>
  </si>
  <si>
    <t>Distribution Expenses</t>
  </si>
  <si>
    <t>Marketing and Administration</t>
  </si>
  <si>
    <t>Research and Development</t>
  </si>
  <si>
    <t>Depreciation</t>
  </si>
  <si>
    <t>EBIT (Operating Profit)</t>
  </si>
  <si>
    <t>Interest</t>
  </si>
  <si>
    <t>Income Before Taxes</t>
  </si>
  <si>
    <t>Taxes</t>
  </si>
  <si>
    <t>Net Income</t>
  </si>
  <si>
    <t>Common Dividends</t>
  </si>
  <si>
    <t>ASSETS</t>
  </si>
  <si>
    <t>Current Assets:</t>
  </si>
  <si>
    <t>Cash</t>
  </si>
  <si>
    <t>Trade and Other Receivables</t>
  </si>
  <si>
    <t>Inventories</t>
  </si>
  <si>
    <t>Total Current Assets</t>
  </si>
  <si>
    <t>Non-Current Assets:</t>
  </si>
  <si>
    <t>Property Plant and Equipment</t>
  </si>
  <si>
    <t>TOTAL ASSETS</t>
  </si>
  <si>
    <t>LIABILITIES AND SHAREHOLDERS' EQUITY</t>
  </si>
  <si>
    <t>Current Liabilities:</t>
  </si>
  <si>
    <t>Trade and Other Payables</t>
  </si>
  <si>
    <t>Income Taxes Payable</t>
  </si>
  <si>
    <t>Total Current Liabilities:</t>
  </si>
  <si>
    <t>Non-Current Liabilities:</t>
  </si>
  <si>
    <t>Long-Term Debt</t>
  </si>
  <si>
    <t>Shareholder's Equity:</t>
  </si>
  <si>
    <t>Common Stock and Additional Paid-In Capital</t>
  </si>
  <si>
    <t>Retained Earnings</t>
  </si>
  <si>
    <t>Total Shareholders' Equity</t>
  </si>
  <si>
    <t>TOTAL LIABILITIES AND SHAREHOLDERS' EQUITY</t>
  </si>
  <si>
    <t>Check</t>
  </si>
  <si>
    <t>Cash Flow Statement</t>
  </si>
  <si>
    <t>Cash Flows from Operating Activities:</t>
  </si>
  <si>
    <t>Changes in Operating Assets and Liabilities:</t>
  </si>
  <si>
    <t>Net Cash Provided by Operating Activities</t>
  </si>
  <si>
    <t/>
  </si>
  <si>
    <t>Investing Activities:</t>
  </si>
  <si>
    <t>Acquisitions of Property and Equipment</t>
  </si>
  <si>
    <t>Cash Flows from Investing Activities</t>
  </si>
  <si>
    <t>Financing Activities:</t>
  </si>
  <si>
    <t>Issuance of Common Stock</t>
  </si>
  <si>
    <t>Dividends (current year)</t>
  </si>
  <si>
    <t>Increase/(Decrease) in Long-Term Debt</t>
  </si>
  <si>
    <t>Cash Flows from Financing Activities</t>
  </si>
  <si>
    <t>Increase/(Decrease) in Cash and Equivalents</t>
  </si>
  <si>
    <t>Cash and Equivalents, Beginning of the Year</t>
  </si>
  <si>
    <t>Cash and Equivalents, End of the Year</t>
  </si>
  <si>
    <t>Supporting Schedules</t>
  </si>
  <si>
    <t>Property Plant and Equipment (PP&amp;E)</t>
  </si>
  <si>
    <t>Beginning of Period</t>
  </si>
  <si>
    <t>Capital Expenditures/Additions (Disposals)</t>
  </si>
  <si>
    <t>Depreciation Expense</t>
  </si>
  <si>
    <t>Net PP&amp;E End of Period</t>
  </si>
  <si>
    <t>Retained Earnings (RE)</t>
  </si>
  <si>
    <t>Dividends</t>
  </si>
  <si>
    <t>RE End of Period</t>
  </si>
  <si>
    <t>Long Term Debt (LTD)</t>
  </si>
  <si>
    <t>Additions (Repayments)</t>
  </si>
  <si>
    <t>LTD End of Period</t>
  </si>
  <si>
    <t>Long Term Debt Interest</t>
  </si>
  <si>
    <t>Total Interest</t>
  </si>
  <si>
    <t>Charts &amp; Graphs</t>
  </si>
  <si>
    <t>Revenue</t>
  </si>
  <si>
    <t>EBITDA</t>
  </si>
  <si>
    <t>EBITDA Margin</t>
  </si>
  <si>
    <t>Net Income Margin</t>
  </si>
  <si>
    <t>Cash Flow</t>
  </si>
  <si>
    <t>Operations</t>
  </si>
  <si>
    <t>Investing</t>
  </si>
  <si>
    <t>Financing</t>
  </si>
  <si>
    <t>Change in Cash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</si>
  <si>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</si>
  <si>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</si>
  <si>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</si>
  <si>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</si>
  <si>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</si>
  <si>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</si>
  <si>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</si>
  <si>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</si>
  <si>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</si>
  <si>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</si>
  <si>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Net PP&amp;E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</si>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</sst>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-* #,##0_-;\(#,##0\)_-;_-* &quot;-&quot;_-;_-@_-"/>
    <numFmt numFmtId="165" formatCode="#,##0_);\(#,##0\);\-"/>
    <numFmt numFmtId="166" formatCode="0.0%"/>
    <numFmt numFmtId="167" formatCode="[Blue]#,##0;[Blue]\(#,##0\);\-"/>
    <numFmt numFmtId="168" formatCode="#,##0_);[Red]\(#,##0\);\-"/>
    <numFmt numFmtId="169" formatCode="_(* #,##0.00_);_(* \(#,##0.00\);_(* &quot;-&quot;??_);_(@_)"/>
    <numFmt numFmtId="170" formatCode="#,##0.000_);\(#,##0.000\)"/>
    <numFmt numFmtId="171" formatCode="0&quot;A&quot;"/>
    <numFmt numFmtId="172" formatCode="0&quot;E&quot;"/>
  </numFmts>
  <fonts count="25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0"/>
      <name val="Arial Narrow"/>
      <family val="2"/>
    </font>
    <font>
      <b/>
      <sz val="11"/>
      <color theme="0"/>
      <name val="Arial Narrow"/>
      <family val="2"/>
    </font>
    <font>
      <sz val="11"/>
      <color theme="0"/>
      <name val="Arial Narrow"/>
      <family val="2"/>
    </font>
    <font>
      <sz val="11"/>
      <color theme="1"/>
      <name val="Arial Narrow"/>
      <family val="2"/>
    </font>
    <font>
      <b/>
      <sz val="14"/>
      <color rgb="FFFFFFFF"/>
      <name val="Arial Narrow"/>
      <family val="2"/>
    </font>
    <font>
      <sz val="10"/>
      <name val="Bookman"/>
      <family val="1"/>
    </font>
    <font>
      <i/>
      <sz val="10"/>
      <color theme="0"/>
      <name val="Arial Narrow"/>
      <family val="2"/>
    </font>
    <font>
      <b/>
      <sz val="14"/>
      <color theme="0"/>
      <name val="Arial Narrow"/>
      <family val="2"/>
    </font>
    <font>
      <i/>
      <sz val="11"/>
      <color theme="1"/>
      <name val="Arial Narrow"/>
      <family val="2"/>
    </font>
    <font>
      <i/>
      <sz val="11"/>
      <name val="Arial Narrow"/>
      <family val="2"/>
    </font>
    <font>
      <sz val="14"/>
      <color theme="1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1"/>
      <color rgb="FF0000FF"/>
      <name val="Arial Narrow"/>
      <family val="2"/>
    </font>
    <font>
      <sz val="11"/>
      <name val="Arial"/>
      <family val="2"/>
    </font>
    <font>
      <sz val="10"/>
      <name val="Bookman"/>
    </font>
    <font>
      <b/>
      <sz val="11"/>
      <color rgb="FF0000FF"/>
      <name val="Arial Narrow"/>
      <family val="2"/>
    </font>
    <font>
      <u/>
      <sz val="10"/>
      <color theme="10"/>
      <name val="Arial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rgb="FF002060"/>
      <name val="Arial"/>
      <family val="2"/>
    </font>
    <font>
      <u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" fillId="0" borderId="0"/>
    <xf numFmtId="0" fontId="20" fillId="0" borderId="0" applyNumberFormat="0" applyFill="0" applyBorder="0" applyAlignment="0" applyProtection="0"/>
  </cellStyleXfs>
  <cellXfs count="87">
    <xf numFmtId="0" fontId="0" fillId="0" borderId="0" xfId="0"/>
    <xf numFmtId="0" fontId="3" fillId="2" borderId="0" xfId="0" applyFont="1" applyFill="1" applyAlignment="1">
      <alignment vertical="top"/>
    </xf>
    <xf numFmtId="37" fontId="4" fillId="3" borderId="0" xfId="0" applyNumberFormat="1" applyFont="1" applyFill="1" applyAlignment="1">
      <alignment vertical="top"/>
    </xf>
    <xf numFmtId="37" fontId="5" fillId="3" borderId="0" xfId="0" applyNumberFormat="1" applyFont="1" applyFill="1" applyAlignment="1">
      <alignment vertical="top"/>
    </xf>
    <xf numFmtId="37" fontId="4" fillId="2" borderId="0" xfId="0" applyNumberFormat="1" applyFont="1" applyFill="1" applyAlignment="1">
      <alignment vertical="top"/>
    </xf>
    <xf numFmtId="37" fontId="5" fillId="2" borderId="0" xfId="0" applyNumberFormat="1" applyFont="1" applyFill="1" applyAlignment="1">
      <alignment vertical="top"/>
    </xf>
    <xf numFmtId="37" fontId="6" fillId="0" borderId="0" xfId="0" applyNumberFormat="1" applyFont="1"/>
    <xf numFmtId="0" fontId="7" fillId="2" borderId="0" xfId="0" applyFont="1" applyFill="1" applyAlignment="1">
      <alignment horizontal="left" vertical="center" readingOrder="1"/>
    </xf>
    <xf numFmtId="164" fontId="9" fillId="2" borderId="0" xfId="3" applyNumberFormat="1" applyFont="1" applyFill="1" applyAlignment="1" applyProtection="1">
      <alignment horizontal="left"/>
      <protection locked="0"/>
    </xf>
    <xf numFmtId="164" fontId="11" fillId="0" borderId="0" xfId="3" applyNumberFormat="1" applyFont="1" applyProtection="1">
      <protection locked="0"/>
    </xf>
    <xf numFmtId="164" fontId="12" fillId="0" borderId="0" xfId="3" applyNumberFormat="1" applyFont="1" applyAlignment="1">
      <alignment horizontal="right"/>
    </xf>
    <xf numFmtId="164" fontId="6" fillId="0" borderId="0" xfId="3" applyNumberFormat="1" applyFont="1" applyProtection="1">
      <protection locked="0"/>
    </xf>
    <xf numFmtId="164" fontId="11" fillId="0" borderId="0" xfId="3" applyNumberFormat="1" applyFont="1" applyAlignment="1" applyProtection="1">
      <alignment horizontal="center"/>
      <protection locked="0"/>
    </xf>
    <xf numFmtId="164" fontId="11" fillId="0" borderId="0" xfId="3" applyNumberFormat="1" applyFont="1" applyAlignment="1">
      <alignment horizontal="right"/>
    </xf>
    <xf numFmtId="37" fontId="10" fillId="4" borderId="0" xfId="0" applyNumberFormat="1" applyFont="1" applyFill="1" applyAlignment="1">
      <alignment vertical="center"/>
    </xf>
    <xf numFmtId="165" fontId="10" fillId="4" borderId="0" xfId="0" applyNumberFormat="1" applyFont="1" applyFill="1" applyAlignment="1">
      <alignment vertical="center"/>
    </xf>
    <xf numFmtId="37" fontId="13" fillId="0" borderId="0" xfId="0" applyNumberFormat="1" applyFont="1" applyAlignment="1">
      <alignment vertical="center"/>
    </xf>
    <xf numFmtId="0" fontId="14" fillId="0" borderId="0" xfId="0" applyFont="1"/>
    <xf numFmtId="0" fontId="15" fillId="0" borderId="0" xfId="0" applyFont="1"/>
    <xf numFmtId="165" fontId="15" fillId="0" borderId="0" xfId="0" applyNumberFormat="1" applyFont="1"/>
    <xf numFmtId="165" fontId="16" fillId="0" borderId="0" xfId="0" applyNumberFormat="1" applyFont="1"/>
    <xf numFmtId="0" fontId="17" fillId="0" borderId="0" xfId="0" applyFont="1"/>
    <xf numFmtId="166" fontId="15" fillId="0" borderId="0" xfId="0" applyNumberFormat="1" applyFont="1"/>
    <xf numFmtId="0" fontId="15" fillId="0" borderId="0" xfId="0" applyFont="1" applyAlignment="1">
      <alignment horizontal="left"/>
    </xf>
    <xf numFmtId="166" fontId="16" fillId="0" borderId="0" xfId="2" applyNumberFormat="1" applyFont="1" applyAlignment="1">
      <alignment horizontal="right"/>
    </xf>
    <xf numFmtId="166" fontId="15" fillId="0" borderId="0" xfId="2" applyNumberFormat="1" applyFont="1"/>
    <xf numFmtId="166" fontId="16" fillId="0" borderId="0" xfId="2" applyNumberFormat="1" applyFont="1"/>
    <xf numFmtId="38" fontId="15" fillId="0" borderId="0" xfId="0" applyNumberFormat="1" applyFont="1"/>
    <xf numFmtId="38" fontId="16" fillId="0" borderId="0" xfId="0" applyNumberFormat="1" applyFont="1"/>
    <xf numFmtId="40" fontId="15" fillId="0" borderId="0" xfId="0" applyNumberFormat="1" applyFont="1"/>
    <xf numFmtId="40" fontId="16" fillId="0" borderId="0" xfId="0" applyNumberFormat="1" applyFont="1"/>
    <xf numFmtId="167" fontId="15" fillId="0" borderId="0" xfId="0" applyNumberFormat="1" applyFont="1" applyProtection="1">
      <protection locked="0"/>
    </xf>
    <xf numFmtId="165" fontId="19" fillId="0" borderId="0" xfId="0" applyNumberFormat="1" applyFont="1"/>
    <xf numFmtId="165" fontId="14" fillId="0" borderId="0" xfId="0" applyNumberFormat="1" applyFont="1"/>
    <xf numFmtId="165" fontId="16" fillId="0" borderId="1" xfId="0" applyNumberFormat="1" applyFont="1" applyBorder="1"/>
    <xf numFmtId="165" fontId="15" fillId="0" borderId="1" xfId="0" applyNumberFormat="1" applyFont="1" applyBorder="1"/>
    <xf numFmtId="0" fontId="14" fillId="0" borderId="2" xfId="0" applyFont="1" applyBorder="1"/>
    <xf numFmtId="168" fontId="14" fillId="0" borderId="0" xfId="0" applyNumberFormat="1" applyFont="1"/>
    <xf numFmtId="0" fontId="15" fillId="0" borderId="2" xfId="0" applyFont="1" applyBorder="1"/>
    <xf numFmtId="0" fontId="14" fillId="0" borderId="3" xfId="0" applyFont="1" applyBorder="1"/>
    <xf numFmtId="168" fontId="14" fillId="0" borderId="3" xfId="0" applyNumberFormat="1" applyFont="1" applyBorder="1"/>
    <xf numFmtId="168" fontId="15" fillId="0" borderId="0" xfId="0" applyNumberFormat="1" applyFont="1"/>
    <xf numFmtId="0" fontId="14" fillId="0" borderId="4" xfId="0" applyFont="1" applyBorder="1"/>
    <xf numFmtId="168" fontId="14" fillId="0" borderId="4" xfId="0" applyNumberFormat="1" applyFont="1" applyBorder="1"/>
    <xf numFmtId="168" fontId="16" fillId="0" borderId="0" xfId="0" applyNumberFormat="1" applyFont="1"/>
    <xf numFmtId="168" fontId="14" fillId="0" borderId="5" xfId="0" applyNumberFormat="1" applyFont="1" applyBorder="1"/>
    <xf numFmtId="0" fontId="12" fillId="0" borderId="0" xfId="0" applyFont="1"/>
    <xf numFmtId="170" fontId="12" fillId="0" borderId="0" xfId="1" applyNumberFormat="1" applyFont="1"/>
    <xf numFmtId="165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left" indent="1"/>
    </xf>
    <xf numFmtId="165" fontId="15" fillId="0" borderId="2" xfId="0" applyNumberFormat="1" applyFont="1" applyBorder="1"/>
    <xf numFmtId="0" fontId="14" fillId="0" borderId="5" xfId="0" applyFont="1" applyBorder="1"/>
    <xf numFmtId="165" fontId="14" fillId="0" borderId="5" xfId="0" applyNumberFormat="1" applyFont="1" applyBorder="1"/>
    <xf numFmtId="1" fontId="15" fillId="0" borderId="0" xfId="0" applyNumberFormat="1" applyFont="1"/>
    <xf numFmtId="165" fontId="14" fillId="0" borderId="2" xfId="0" applyNumberFormat="1" applyFont="1" applyBorder="1"/>
    <xf numFmtId="165" fontId="16" fillId="0" borderId="0" xfId="0" applyNumberFormat="1" applyFont="1" applyAlignment="1">
      <alignment horizontal="right"/>
    </xf>
    <xf numFmtId="0" fontId="12" fillId="0" borderId="0" xfId="0" applyFont="1" applyAlignment="1">
      <alignment horizontal="left" indent="1"/>
    </xf>
    <xf numFmtId="166" fontId="12" fillId="0" borderId="0" xfId="2" applyNumberFormat="1" applyFont="1"/>
    <xf numFmtId="0" fontId="14" fillId="5" borderId="0" xfId="0" applyFont="1" applyFill="1" applyAlignment="1">
      <alignment horizontal="centerContinuous"/>
    </xf>
    <xf numFmtId="0" fontId="6" fillId="4" borderId="0" xfId="5" applyFont="1" applyFill="1"/>
    <xf numFmtId="0" fontId="6" fillId="0" borderId="0" xfId="5" applyFont="1"/>
    <xf numFmtId="0" fontId="21" fillId="0" borderId="0" xfId="5" applyFont="1" applyProtection="1">
      <protection locked="0"/>
    </xf>
    <xf numFmtId="0" fontId="22" fillId="0" borderId="0" xfId="5" applyFont="1" applyAlignment="1">
      <alignment horizontal="right"/>
    </xf>
    <xf numFmtId="0" fontId="6" fillId="0" borderId="0" xfId="5" applyFont="1" applyProtection="1">
      <protection locked="0"/>
    </xf>
    <xf numFmtId="0" fontId="22" fillId="0" borderId="0" xfId="5" applyFont="1" applyProtection="1">
      <protection locked="0"/>
    </xf>
    <xf numFmtId="0" fontId="23" fillId="0" borderId="2" xfId="4" applyFont="1" applyBorder="1" applyProtection="1">
      <protection locked="0"/>
    </xf>
    <xf numFmtId="0" fontId="23" fillId="0" borderId="0" xfId="4" applyFont="1" applyProtection="1">
      <protection locked="0"/>
    </xf>
    <xf numFmtId="0" fontId="6" fillId="0" borderId="2" xfId="5" applyFont="1" applyBorder="1"/>
    <xf numFmtId="0" fontId="24" fillId="0" borderId="0" xfId="6" applyFont="1"/>
    <xf numFmtId="0" fontId="5" fillId="2" borderId="0" xfId="5" applyFont="1" applyFill="1"/>
    <xf numFmtId="0" fontId="6" fillId="2" borderId="0" xfId="5" applyFont="1" applyFill="1"/>
    <xf numFmtId="0" fontId="6" fillId="6" borderId="0" xfId="5" applyFont="1" applyFill="1"/>
    <xf numFmtId="168" fontId="19" fillId="0" borderId="0" xfId="0" applyNumberFormat="1" applyFont="1"/>
    <xf numFmtId="0" fontId="16" fillId="0" borderId="0" xfId="0" applyFont="1"/>
    <xf numFmtId="171" fontId="10" fillId="3" borderId="0" xfId="0" applyNumberFormat="1" applyFont="1" applyFill="1" applyAlignment="1">
      <alignment horizontal="right"/>
    </xf>
    <xf numFmtId="172" fontId="10" fillId="3" borderId="0" xfId="0" applyNumberFormat="1" applyFont="1" applyFill="1" applyAlignment="1">
      <alignment horizontal="right"/>
    </xf>
    <xf numFmtId="168" fontId="22" fillId="0" borderId="0" xfId="0" applyNumberFormat="1" applyFont="1"/>
    <xf numFmtId="168" fontId="22" fillId="0" borderId="2" xfId="0" applyNumberFormat="1" applyFont="1" applyBorder="1"/>
    <xf numFmtId="168" fontId="6" fillId="0" borderId="2" xfId="0" applyNumberFormat="1" applyFont="1" applyBorder="1"/>
    <xf numFmtId="168" fontId="22" fillId="0" borderId="3" xfId="0" applyNumberFormat="1" applyFont="1" applyBorder="1"/>
    <xf numFmtId="168" fontId="22" fillId="0" borderId="4" xfId="0" applyNumberFormat="1" applyFont="1" applyBorder="1"/>
    <xf numFmtId="168" fontId="22" fillId="0" borderId="5" xfId="0" applyNumberFormat="1" applyFont="1" applyBorder="1"/>
    <xf numFmtId="165" fontId="6" fillId="0" borderId="2" xfId="0" applyNumberFormat="1" applyFont="1" applyBorder="1"/>
    <xf numFmtId="165" fontId="22" fillId="0" borderId="0" xfId="0" applyNumberFormat="1" applyFont="1"/>
    <xf numFmtId="165" fontId="22" fillId="0" borderId="5" xfId="0" applyNumberFormat="1" applyFont="1" applyBorder="1"/>
    <xf numFmtId="165" fontId="6" fillId="0" borderId="0" xfId="0" applyNumberFormat="1" applyFont="1" applyAlignment="1">
      <alignment horizontal="right"/>
    </xf>
    <xf numFmtId="165" fontId="6" fillId="0" borderId="0" xfId="0" applyNumberFormat="1" applyFont="1"/>
  </cellXfs>
  <cellStyles count="7">
    <cellStyle name="Comma" xfId="1" builtinId="3"/>
    <cellStyle name="Comma 2" xfId="3" xr:uid="{7B55658A-63F6-4A23-9179-88B5E6431BBC}"/>
    <cellStyle name="Hyperlink" xfId="4" builtinId="8"/>
    <cellStyle name="Hyperlink 2 2" xfId="6" xr:uid="{C47D507C-18CD-474D-ACA9-329B8E602D73}"/>
    <cellStyle name="Normal" xfId="0" builtinId="0"/>
    <cellStyle name="Normal 2 2" xfId="5" xr:uid="{F2F78BBF-65EF-46DA-BA07-F729A84321DF}"/>
    <cellStyle name="Percent" xfId="2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indexed="65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02917734783567"/>
          <c:y val="0.11494971400294005"/>
          <c:w val="0.76762868213496627"/>
          <c:h val="0.777849418545417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'Blank 3 Statement Model'!$A$131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132E57"/>
            </a:solidFill>
            <a:ln>
              <a:noFill/>
            </a:ln>
            <a:effectLst/>
          </c:spPr>
          <c:invertIfNegative val="0"/>
          <c:cat>
            <c:numRef>
              <c:f>'Blank 3 Statement Model'!$B$3:$I$3</c:f>
              <c:numCache>
                <c:formatCode>0"A"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 formatCode="0&quot;E&quot;">
                  <c:v>2019</c:v>
                </c:pt>
                <c:pt idx="4" formatCode="0&quot;E&quot;">
                  <c:v>2020</c:v>
                </c:pt>
                <c:pt idx="5" formatCode="0&quot;E&quot;">
                  <c:v>2021</c:v>
                </c:pt>
                <c:pt idx="6" formatCode="0&quot;E&quot;">
                  <c:v>2022</c:v>
                </c:pt>
                <c:pt idx="7" formatCode="0&quot;E&quot;">
                  <c:v>2023</c:v>
                </c:pt>
              </c:numCache>
            </c:numRef>
          </c:cat>
          <c:val>
            <c:numRef>
              <c:f>'Blank 3 Statement Model'!$B$131:$I$131</c:f>
              <c:numCache>
                <c:formatCode>#,##0_);\(#,##0\);\-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EAE6-4CE2-BF45-17AA1726D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635279256"/>
        <c:axId val="635280568"/>
      </c:barChart>
      <c:lineChart>
        <c:grouping val="standard"/>
        <c:varyColors val="0"/>
        <c:ser>
          <c:idx val="1"/>
          <c:order val="1"/>
          <c:tx>
            <c:strRef>
              <c:f>'Blank 3 Statement Model'!$A$133</c:f>
              <c:strCache>
                <c:ptCount val="1"/>
                <c:pt idx="0">
                  <c:v>EBITDA Margin</c:v>
                </c:pt>
              </c:strCache>
            </c:strRef>
          </c:tx>
          <c:spPr>
            <a:ln w="28575" cap="rnd">
              <a:solidFill>
                <a:srgbClr val="1E8496"/>
              </a:solidFill>
              <a:round/>
            </a:ln>
            <a:effectLst/>
          </c:spPr>
          <c:marker>
            <c:symbol val="none"/>
          </c:marker>
          <c:cat>
            <c:numRef>
              <c:f>'Blank 3 Statement Model'!$B$3:$I$3</c:f>
              <c:numCache>
                <c:formatCode>0"A"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 formatCode="0&quot;E&quot;">
                  <c:v>2019</c:v>
                </c:pt>
                <c:pt idx="4" formatCode="0&quot;E&quot;">
                  <c:v>2020</c:v>
                </c:pt>
                <c:pt idx="5" formatCode="0&quot;E&quot;">
                  <c:v>2021</c:v>
                </c:pt>
                <c:pt idx="6" formatCode="0&quot;E&quot;">
                  <c:v>2022</c:v>
                </c:pt>
                <c:pt idx="7" formatCode="0&quot;E&quot;">
                  <c:v>2023</c:v>
                </c:pt>
              </c:numCache>
            </c:numRef>
          </c:cat>
          <c:val>
            <c:numRef>
              <c:f>'Blank 3 Statement Model'!$B$133:$I$133</c:f>
              <c:numCache>
                <c:formatCode>0.0%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6-4CE2-BF45-17AA1726DC3F}"/>
            </c:ext>
          </c:extLst>
        </c:ser>
        <c:ser>
          <c:idx val="2"/>
          <c:order val="2"/>
          <c:tx>
            <c:strRef>
              <c:f>'Blank 3 Statement Model'!$A$135</c:f>
              <c:strCache>
                <c:ptCount val="1"/>
                <c:pt idx="0">
                  <c:v>Net Income Margin</c:v>
                </c:pt>
              </c:strCache>
            </c:strRef>
          </c:tx>
          <c:spPr>
            <a:ln w="28575" cap="rnd">
              <a:solidFill>
                <a:srgbClr val="ED942D"/>
              </a:solidFill>
              <a:round/>
            </a:ln>
            <a:effectLst/>
          </c:spPr>
          <c:marker>
            <c:symbol val="none"/>
          </c:marker>
          <c:val>
            <c:numRef>
              <c:f>'Blank 3 Statement Model'!$B$135:$I$135</c:f>
              <c:numCache>
                <c:formatCode>0.0%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E6-4CE2-BF45-17AA1726D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547456"/>
        <c:axId val="405025360"/>
      </c:lineChart>
      <c:catAx>
        <c:axId val="635279256"/>
        <c:scaling>
          <c:orientation val="minMax"/>
        </c:scaling>
        <c:delete val="0"/>
        <c:axPos val="b"/>
        <c:numFmt formatCode="0&quot;A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635280568"/>
        <c:crosses val="autoZero"/>
        <c:auto val="1"/>
        <c:lblAlgn val="ctr"/>
        <c:lblOffset val="100"/>
        <c:noMultiLvlLbl val="0"/>
      </c:catAx>
      <c:valAx>
        <c:axId val="635280568"/>
        <c:scaling>
          <c:orientation val="minMax"/>
        </c:scaling>
        <c:delete val="0"/>
        <c:axPos val="l"/>
        <c:numFmt formatCode="#,##0_);\(#,##0\);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635279256"/>
        <c:crosses val="autoZero"/>
        <c:crossBetween val="between"/>
      </c:valAx>
      <c:valAx>
        <c:axId val="405025360"/>
        <c:scaling>
          <c:orientation val="minMax"/>
          <c:max val="0.30000000000000004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553547456"/>
        <c:crosses val="max"/>
        <c:crossBetween val="between"/>
      </c:valAx>
      <c:catAx>
        <c:axId val="553547456"/>
        <c:scaling>
          <c:orientation val="minMax"/>
        </c:scaling>
        <c:delete val="1"/>
        <c:axPos val="b"/>
        <c:numFmt formatCode="0&quot;A&quot;" sourceLinked="1"/>
        <c:majorTickMark val="out"/>
        <c:minorTickMark val="none"/>
        <c:tickLblPos val="nextTo"/>
        <c:crossAx val="405025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33488497118543"/>
          <c:y val="5.0831792975970423E-2"/>
          <c:w val="0.76400777572706335"/>
          <c:h val="7.79451466404126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M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02917734783567"/>
          <c:y val="0.11494971400294005"/>
          <c:w val="0.76762868213496627"/>
          <c:h val="0.7778494185454174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'Blank 3 Statement Model'!$A$139</c:f>
              <c:strCache>
                <c:ptCount val="1"/>
                <c:pt idx="0">
                  <c:v>Investing</c:v>
                </c:pt>
              </c:strCache>
            </c:strRef>
          </c:tx>
          <c:spPr>
            <a:solidFill>
              <a:srgbClr val="ED942D"/>
            </a:solidFill>
            <a:ln>
              <a:noFill/>
            </a:ln>
            <a:effectLst/>
          </c:spPr>
          <c:invertIfNegative val="0"/>
          <c:cat>
            <c:numRef>
              <c:f>'Blank 3 Statement Model'!$B$3:$I$3</c:f>
              <c:numCache>
                <c:formatCode>0"A"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 formatCode="0&quot;E&quot;">
                  <c:v>2019</c:v>
                </c:pt>
                <c:pt idx="4" formatCode="0&quot;E&quot;">
                  <c:v>2020</c:v>
                </c:pt>
                <c:pt idx="5" formatCode="0&quot;E&quot;">
                  <c:v>2021</c:v>
                </c:pt>
                <c:pt idx="6" formatCode="0&quot;E&quot;">
                  <c:v>2022</c:v>
                </c:pt>
                <c:pt idx="7" formatCode="0&quot;E&quot;">
                  <c:v>2023</c:v>
                </c:pt>
              </c:numCache>
            </c:numRef>
          </c:cat>
          <c:val>
            <c:numRef>
              <c:f>'Blank 3 Statement Model'!$B$139:$I$139</c:f>
              <c:numCache>
                <c:formatCode>#,##0_);\(#,##0\);\-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7777-4D06-8014-EEC902F7D8AD}"/>
            </c:ext>
          </c:extLst>
        </c:ser>
        <c:ser>
          <c:idx val="3"/>
          <c:order val="1"/>
          <c:tx>
            <c:strRef>
              <c:f>'Blank 3 Statement Model'!$A$140</c:f>
              <c:strCache>
                <c:ptCount val="1"/>
                <c:pt idx="0">
                  <c:v>Financing</c:v>
                </c:pt>
              </c:strCache>
            </c:strRef>
          </c:tx>
          <c:spPr>
            <a:solidFill>
              <a:srgbClr val="1E8496"/>
            </a:solidFill>
            <a:ln>
              <a:noFill/>
            </a:ln>
            <a:effectLst/>
          </c:spPr>
          <c:invertIfNegative val="0"/>
          <c:cat>
            <c:numRef>
              <c:f>'Blank 3 Statement Model'!$B$3:$I$3</c:f>
              <c:numCache>
                <c:formatCode>0"A"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 formatCode="0&quot;E&quot;">
                  <c:v>2019</c:v>
                </c:pt>
                <c:pt idx="4" formatCode="0&quot;E&quot;">
                  <c:v>2020</c:v>
                </c:pt>
                <c:pt idx="5" formatCode="0&quot;E&quot;">
                  <c:v>2021</c:v>
                </c:pt>
                <c:pt idx="6" formatCode="0&quot;E&quot;">
                  <c:v>2022</c:v>
                </c:pt>
                <c:pt idx="7" formatCode="0&quot;E&quot;">
                  <c:v>2023</c:v>
                </c:pt>
              </c:numCache>
            </c:numRef>
          </c:cat>
          <c:val>
            <c:numRef>
              <c:f>'Blank 3 Statement Model'!$B$140:$I$140</c:f>
              <c:numCache>
                <c:formatCode>#,##0_);\(#,##0\);\-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7777-4D06-8014-EEC902F7D8AD}"/>
            </c:ext>
          </c:extLst>
        </c:ser>
        <c:ser>
          <c:idx val="0"/>
          <c:order val="2"/>
          <c:tx>
            <c:strRef>
              <c:f>'Blank 3 Statement Model'!$A$138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rgbClr val="132E57"/>
            </a:solidFill>
            <a:ln>
              <a:noFill/>
            </a:ln>
            <a:effectLst/>
          </c:spPr>
          <c:invertIfNegative val="0"/>
          <c:cat>
            <c:numRef>
              <c:f>'Blank 3 Statement Model'!$B$3:$I$3</c:f>
              <c:numCache>
                <c:formatCode>0"A"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 formatCode="0&quot;E&quot;">
                  <c:v>2019</c:v>
                </c:pt>
                <c:pt idx="4" formatCode="0&quot;E&quot;">
                  <c:v>2020</c:v>
                </c:pt>
                <c:pt idx="5" formatCode="0&quot;E&quot;">
                  <c:v>2021</c:v>
                </c:pt>
                <c:pt idx="6" formatCode="0&quot;E&quot;">
                  <c:v>2022</c:v>
                </c:pt>
                <c:pt idx="7" formatCode="0&quot;E&quot;">
                  <c:v>2023</c:v>
                </c:pt>
              </c:numCache>
            </c:numRef>
          </c:cat>
          <c:val>
            <c:numRef>
              <c:f>'Blank 3 Statement Model'!$B$138:$I$138</c:f>
              <c:numCache>
                <c:formatCode>#,##0_);\(#,##0\);\-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7777-4D06-8014-EEC902F7D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35279256"/>
        <c:axId val="635280568"/>
      </c:barChart>
      <c:lineChart>
        <c:grouping val="standard"/>
        <c:varyColors val="0"/>
        <c:ser>
          <c:idx val="2"/>
          <c:order val="3"/>
          <c:tx>
            <c:strRef>
              <c:f>'Blank 3 Statement Model'!$A$141</c:f>
              <c:strCache>
                <c:ptCount val="1"/>
                <c:pt idx="0">
                  <c:v>Change in Cash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'Blank 3 Statement Model'!$B$141:$I$141</c:f>
              <c:numCache>
                <c:formatCode>#,##0_);\(#,##0\);\-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77-4D06-8014-EEC902F7D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279256"/>
        <c:axId val="635280568"/>
      </c:lineChart>
      <c:catAx>
        <c:axId val="635279256"/>
        <c:scaling>
          <c:orientation val="minMax"/>
        </c:scaling>
        <c:delete val="0"/>
        <c:axPos val="b"/>
        <c:numFmt formatCode="0&quot;A&quot;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635280568"/>
        <c:crosses val="autoZero"/>
        <c:auto val="1"/>
        <c:lblAlgn val="ctr"/>
        <c:lblOffset val="100"/>
        <c:noMultiLvlLbl val="0"/>
      </c:catAx>
      <c:valAx>
        <c:axId val="635280568"/>
        <c:scaling>
          <c:orientation val="minMax"/>
        </c:scaling>
        <c:delete val="0"/>
        <c:axPos val="l"/>
        <c:numFmt formatCode="#,##0_);\(#,##0\);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63527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33488497118543"/>
          <c:y val="5.0831792975970423E-2"/>
          <c:w val="0.86634672331237528"/>
          <c:h val="7.80172179996498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M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CEE34E-E40B-4738-90E2-69A4F15A3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724" y="762000"/>
          <a:ext cx="3446303" cy="15405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56110</xdr:colOff>
      <xdr:row>144</xdr:row>
      <xdr:rowOff>85090</xdr:rowOff>
    </xdr:from>
    <xdr:to>
      <xdr:col>2</xdr:col>
      <xdr:colOff>900198</xdr:colOff>
      <xdr:row>159</xdr:row>
      <xdr:rowOff>149051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94816-6D0B-480B-A226-845BF18FD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871104</xdr:colOff>
      <xdr:row>144</xdr:row>
      <xdr:rowOff>96405</xdr:rowOff>
    </xdr:from>
    <xdr:to>
      <xdr:col>9</xdr:col>
      <xdr:colOff>46181</xdr:colOff>
      <xdr:row>159</xdr:row>
      <xdr:rowOff>162906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F5EEB4-FFE3-49A3-84C9-42BD72D17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F0FC0-7D35-4055-9453-BF26D3274CE6}">
  <dimension ref="B1:O46"/>
  <sheetViews>
    <sheetView showGridLines="0" zoomScale="90" zoomScaleNormal="90" workbookViewId="0"/>
  </sheetViews>
  <sheetFormatPr defaultColWidth="9.08984375" defaultRowHeight="14"/>
  <cols>
    <col min="1" max="2" width="11" style="59" customWidth="1"/>
    <col min="3" max="3" width="33.08984375" style="59" customWidth="1"/>
    <col min="4" max="22" width="11" style="59" customWidth="1"/>
    <col min="23" max="25" width="9.08984375" style="59"/>
    <col min="26" max="26" width="9.08984375" style="59" customWidth="1"/>
    <col min="27" max="16384" width="9.08984375" style="59"/>
  </cols>
  <sheetData>
    <row r="1" spans="2:15" ht="19.5" customHeight="1"/>
    <row r="2" spans="2:15" ht="19.5" customHeight="1"/>
    <row r="3" spans="2:15" ht="19.5" customHeight="1"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</row>
    <row r="4" spans="2:15" ht="19.5" customHeight="1"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</row>
    <row r="5" spans="2:15" ht="19.5" customHeight="1"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</row>
    <row r="6" spans="2:15" ht="19.5" customHeight="1"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</row>
    <row r="7" spans="2:15" ht="19.5" customHeight="1"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</row>
    <row r="8" spans="2:15" ht="19.5" customHeight="1"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</row>
    <row r="9" spans="2:15" ht="19.5" customHeight="1"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</row>
    <row r="10" spans="2:15" ht="19.5" customHeight="1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</row>
    <row r="11" spans="2:15" ht="19.5" customHeight="1"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</row>
    <row r="12" spans="2:15" ht="27">
      <c r="B12" s="60"/>
      <c r="C12" s="61" t="s">
        <v>3</v>
      </c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2" t="s">
        <v>107</v>
      </c>
      <c r="O12" s="60"/>
    </row>
    <row r="13" spans="2:15" ht="19.5" customHeight="1">
      <c r="B13" s="60"/>
      <c r="C13" s="63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</row>
    <row r="14" spans="2:15" ht="19.5" customHeight="1">
      <c r="B14" s="60"/>
      <c r="C14" s="64" t="s">
        <v>108</v>
      </c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</row>
    <row r="15" spans="2:15" ht="19.5" customHeight="1">
      <c r="B15" s="60"/>
      <c r="C15" s="65" t="str">
        <f ca="1">RIGHT(CELL("filename",'Blank 3 Statement Model'!A1),LEN(CELL("filename",'Blank 3 Statement Model'!A1))-FIND("]",CELL("filename",'Blank 3 Statement Model'!A1)))</f>
        <v>Blank 3 Statement Model</v>
      </c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</row>
    <row r="16" spans="2:15" ht="19.5" customHeight="1">
      <c r="B16" s="60"/>
      <c r="C16" s="66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</row>
    <row r="17" spans="2:15" ht="19.5" customHeight="1">
      <c r="B17" s="60"/>
      <c r="C17" s="66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</row>
    <row r="18" spans="2:15" ht="19.5" customHeight="1"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</row>
    <row r="19" spans="2:15" ht="19.5" customHeight="1">
      <c r="B19" s="60"/>
      <c r="C19" s="60" t="s">
        <v>109</v>
      </c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</row>
    <row r="20" spans="2:15" ht="19.5" customHeight="1">
      <c r="B20" s="60"/>
      <c r="C20" s="67" t="s">
        <v>110</v>
      </c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0"/>
    </row>
    <row r="21" spans="2:15" ht="19.5" customHeight="1">
      <c r="B21" s="60"/>
      <c r="C21" s="60" t="s">
        <v>111</v>
      </c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</row>
    <row r="22" spans="2:15" ht="19.5" customHeight="1">
      <c r="B22" s="60"/>
      <c r="C22" s="68" t="s">
        <v>112</v>
      </c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</row>
    <row r="23" spans="2:15" ht="19.5" customHeight="1">
      <c r="B23" s="60"/>
      <c r="C23" s="68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</row>
    <row r="24" spans="2:15" ht="19.5" customHeight="1">
      <c r="B24" s="60"/>
      <c r="C24" s="69" t="s">
        <v>113</v>
      </c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60"/>
    </row>
    <row r="25" spans="2:15" ht="19.5" customHeight="1">
      <c r="B25" s="71"/>
      <c r="C25" s="69" t="s">
        <v>114</v>
      </c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71"/>
    </row>
    <row r="26" spans="2:15" ht="19.5" customHeight="1">
      <c r="B26" s="71"/>
      <c r="C26" s="69" t="s">
        <v>115</v>
      </c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71"/>
    </row>
    <row r="27" spans="2:15" ht="19.5" customHeight="1">
      <c r="B27" s="71"/>
      <c r="C27" s="69" t="s">
        <v>116</v>
      </c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71"/>
    </row>
    <row r="28" spans="2:15" ht="19.5" customHeight="1">
      <c r="B28" s="71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71"/>
    </row>
    <row r="29" spans="2:15" ht="19.5" customHeight="1"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</row>
    <row r="30" spans="2:15" ht="19.5" customHeight="1"/>
    <row r="31" spans="2:15" ht="19.5" customHeight="1"/>
    <row r="32" spans="2:15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</sheetData>
  <hyperlinks>
    <hyperlink ref="C22" r:id="rId1" xr:uid="{4037A9BF-5B40-418F-AB0F-8DADD1374BE9}"/>
    <hyperlink ref="C15" location="'Blank 3 Statement Model'!A1" display="'Blank 3 Statement Model'!A1" xr:uid="{5BA3CF40-F143-454D-B4B8-4A1AF65D19B3}"/>
  </hyperlinks>
  <pageMargins left="0.7" right="0.7" top="0.75" bottom="0.75" header="0.3" footer="0.3"/>
  <pageSetup scale="64" orientation="landscape" r:id="rId2"/>
  <ignoredErrors>
    <ignoredError sqref="C15" unlockedFormula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3D4A0-CBF9-4084-A6E5-6D0EB275A541}">
  <sheetPr>
    <pageSetUpPr fitToPage="1"/>
  </sheetPr>
  <dimension ref="A1:L204"/>
  <sheetViews>
    <sheetView showGridLines="0" tabSelected="1" zoomScale="115" zoomScaleNormal="115" workbookViewId="0">
      <pane ySplit="4" topLeftCell="A133" activePane="bottomLeft" state="frozen"/>
      <selection pane="bottomLeft" activeCell="A130" sqref="A130:A141"/>
    </sheetView>
  </sheetViews>
  <sheetFormatPr defaultColWidth="9.08984375" defaultRowHeight="14" outlineLevelRow="1"/>
  <cols>
    <col min="1" max="1" width="41.1796875" style="18" customWidth="1"/>
    <col min="2" max="9" width="13.08984375" style="18" customWidth="1"/>
    <col min="10" max="10" width="2.36328125" style="18" customWidth="1"/>
    <col min="11" max="11" width="34.54296875" style="18" customWidth="1"/>
    <col min="12" max="16384" width="9.08984375" style="18"/>
  </cols>
  <sheetData>
    <row r="1" spans="1:11" s="6" customFormat="1" ht="14.5" customHeight="1">
      <c r="A1" s="1" t="s">
        <v>0</v>
      </c>
      <c r="B1" s="2" t="s">
        <v>1</v>
      </c>
      <c r="C1" s="3"/>
      <c r="D1" s="3"/>
      <c r="E1" s="4" t="s">
        <v>2</v>
      </c>
      <c r="F1" s="5"/>
      <c r="G1" s="5"/>
      <c r="H1" s="5"/>
      <c r="I1" s="5"/>
    </row>
    <row r="2" spans="1:11" s="6" customFormat="1" ht="19.75" customHeight="1">
      <c r="A2" s="7" t="s">
        <v>3</v>
      </c>
      <c r="B2" s="2"/>
      <c r="C2" s="3"/>
      <c r="D2" s="3"/>
      <c r="E2" s="5"/>
      <c r="F2" s="5"/>
      <c r="G2" s="5"/>
      <c r="H2" s="5"/>
      <c r="I2" s="5"/>
    </row>
    <row r="3" spans="1:11" s="6" customFormat="1" ht="16.75" customHeight="1">
      <c r="A3" s="8" t="s">
        <v>4</v>
      </c>
      <c r="B3" s="74">
        <v>2016</v>
      </c>
      <c r="C3" s="74">
        <f>B3+1</f>
        <v>2017</v>
      </c>
      <c r="D3" s="74">
        <f t="shared" ref="D3:I3" si="0">C3+1</f>
        <v>2018</v>
      </c>
      <c r="E3" s="75">
        <f t="shared" si="0"/>
        <v>2019</v>
      </c>
      <c r="F3" s="75">
        <f t="shared" si="0"/>
        <v>2020</v>
      </c>
      <c r="G3" s="75">
        <f t="shared" si="0"/>
        <v>2021</v>
      </c>
      <c r="H3" s="75">
        <f t="shared" si="0"/>
        <v>2022</v>
      </c>
      <c r="I3" s="75">
        <f t="shared" si="0"/>
        <v>2023</v>
      </c>
    </row>
    <row r="4" spans="1:11" s="11" customFormat="1" ht="14.5" customHeight="1">
      <c r="A4" s="9" t="s">
        <v>5</v>
      </c>
      <c r="B4" s="10" t="str">
        <f t="shared" ref="B4:I4" si="1">(IF(ABS(B59-B72)&gt;1,"ERROR","OK"))</f>
        <v>OK</v>
      </c>
      <c r="C4" s="10" t="str">
        <f t="shared" si="1"/>
        <v>OK</v>
      </c>
      <c r="D4" s="10" t="str">
        <f t="shared" si="1"/>
        <v>OK</v>
      </c>
      <c r="E4" s="10" t="str">
        <f t="shared" si="1"/>
        <v>OK</v>
      </c>
      <c r="F4" s="10" t="str">
        <f t="shared" si="1"/>
        <v>OK</v>
      </c>
      <c r="G4" s="10" t="str">
        <f t="shared" si="1"/>
        <v>OK</v>
      </c>
      <c r="H4" s="10" t="str">
        <f t="shared" si="1"/>
        <v>OK</v>
      </c>
      <c r="I4" s="10" t="str">
        <f t="shared" si="1"/>
        <v>OK</v>
      </c>
    </row>
    <row r="5" spans="1:11" s="11" customFormat="1" ht="14.5" customHeight="1">
      <c r="A5" s="9"/>
      <c r="B5" s="9"/>
      <c r="C5" s="12"/>
      <c r="D5" s="12"/>
      <c r="E5" s="13"/>
      <c r="F5" s="13"/>
      <c r="G5" s="13"/>
      <c r="H5" s="13"/>
      <c r="I5" s="13"/>
    </row>
    <row r="6" spans="1:11" s="16" customFormat="1" ht="19.75" customHeight="1">
      <c r="A6" s="14" t="s">
        <v>6</v>
      </c>
      <c r="B6" s="14"/>
      <c r="C6" s="14"/>
      <c r="D6" s="14"/>
      <c r="E6" s="15"/>
      <c r="F6" s="15"/>
      <c r="G6" s="15"/>
      <c r="H6" s="15"/>
      <c r="I6" s="15"/>
    </row>
    <row r="7" spans="1:11" ht="14.5" customHeight="1" outlineLevel="1">
      <c r="A7" s="17"/>
      <c r="E7" s="19"/>
      <c r="F7" s="19"/>
      <c r="G7" s="19"/>
      <c r="H7" s="19"/>
      <c r="I7" s="19"/>
    </row>
    <row r="8" spans="1:11" ht="14.5" customHeight="1" outlineLevel="1">
      <c r="A8" s="17" t="s">
        <v>7</v>
      </c>
      <c r="B8" s="20">
        <v>365</v>
      </c>
      <c r="C8" s="20">
        <v>365</v>
      </c>
      <c r="D8" s="20">
        <v>365</v>
      </c>
      <c r="E8" s="20">
        <v>365</v>
      </c>
      <c r="F8" s="20">
        <v>365</v>
      </c>
      <c r="G8" s="20">
        <v>365</v>
      </c>
      <c r="H8" s="20">
        <v>365</v>
      </c>
      <c r="I8" s="20">
        <v>365</v>
      </c>
      <c r="K8" s="17" t="s">
        <v>8</v>
      </c>
    </row>
    <row r="9" spans="1:11" s="21" customFormat="1" ht="14.5" customHeight="1" outlineLevel="1"/>
    <row r="10" spans="1:11" ht="14.5" customHeight="1" outlineLevel="1">
      <c r="A10" s="17" t="s">
        <v>9</v>
      </c>
      <c r="C10" s="22"/>
      <c r="E10" s="19"/>
      <c r="F10" s="19"/>
      <c r="G10" s="19"/>
      <c r="H10" s="19"/>
      <c r="I10" s="19"/>
      <c r="K10" s="23"/>
    </row>
    <row r="11" spans="1:11" ht="14.5" customHeight="1" outlineLevel="1">
      <c r="A11" s="18" t="s">
        <v>10</v>
      </c>
      <c r="B11" s="24"/>
      <c r="C11" s="25">
        <f>C33/B33-1</f>
        <v>6.4798211785512594E-2</v>
      </c>
      <c r="D11" s="25">
        <f>D33/C33-1</f>
        <v>7.3680131029550733E-2</v>
      </c>
      <c r="E11" s="26">
        <v>0.06</v>
      </c>
      <c r="F11" s="26">
        <v>0.06</v>
      </c>
      <c r="G11" s="26">
        <v>0.06</v>
      </c>
      <c r="H11" s="26">
        <v>0.06</v>
      </c>
      <c r="I11" s="26">
        <v>0.06</v>
      </c>
      <c r="K11" s="23" t="s">
        <v>11</v>
      </c>
    </row>
    <row r="12" spans="1:11" ht="14.5" customHeight="1" outlineLevel="1">
      <c r="A12" s="18" t="s">
        <v>12</v>
      </c>
      <c r="B12" s="25">
        <f>B35/B33</f>
        <v>0.53180958463314587</v>
      </c>
      <c r="C12" s="25">
        <f t="shared" ref="C12:D12" si="2">C35/C33</f>
        <v>0.56451129207132811</v>
      </c>
      <c r="D12" s="25">
        <f t="shared" si="2"/>
        <v>0.57417121730117726</v>
      </c>
      <c r="E12" s="26">
        <v>0.55000000000000004</v>
      </c>
      <c r="F12" s="26">
        <v>0.55000000000000004</v>
      </c>
      <c r="G12" s="26">
        <v>0.55000000000000004</v>
      </c>
      <c r="H12" s="26">
        <v>0.55000000000000004</v>
      </c>
      <c r="I12" s="26">
        <v>0.55000000000000004</v>
      </c>
      <c r="K12" s="23" t="s">
        <v>13</v>
      </c>
    </row>
    <row r="13" spans="1:11" ht="14.5" customHeight="1" outlineLevel="1">
      <c r="A13" s="18" t="s">
        <v>14</v>
      </c>
      <c r="B13" s="25">
        <f>B36/B33</f>
        <v>7.2265481073911231E-2</v>
      </c>
      <c r="C13" s="25">
        <f t="shared" ref="C13:D13" si="3">C36/C33</f>
        <v>7.4061685390666446E-2</v>
      </c>
      <c r="D13" s="25">
        <f t="shared" si="3"/>
        <v>6.624003286426132E-2</v>
      </c>
      <c r="E13" s="26">
        <v>7.4999999999999997E-2</v>
      </c>
      <c r="F13" s="26">
        <v>7.4999999999999997E-2</v>
      </c>
      <c r="G13" s="26">
        <v>7.4999999999999997E-2</v>
      </c>
      <c r="H13" s="26">
        <v>7.4999999999999997E-2</v>
      </c>
      <c r="I13" s="26">
        <v>7.4999999999999997E-2</v>
      </c>
      <c r="K13" s="23"/>
    </row>
    <row r="14" spans="1:11" ht="14.5" customHeight="1" outlineLevel="1">
      <c r="A14" s="18" t="s">
        <v>15</v>
      </c>
      <c r="B14" s="27">
        <f>B37</f>
        <v>23507</v>
      </c>
      <c r="C14" s="27">
        <f t="shared" ref="C14:D14" si="4">C37</f>
        <v>26569</v>
      </c>
      <c r="D14" s="27">
        <f t="shared" si="4"/>
        <v>30830.071999999996</v>
      </c>
      <c r="E14" s="28">
        <v>32063.274879999997</v>
      </c>
      <c r="F14" s="28">
        <v>33345.8058752</v>
      </c>
      <c r="G14" s="28">
        <v>34679.638110207998</v>
      </c>
      <c r="H14" s="28">
        <v>36066.823634616318</v>
      </c>
      <c r="I14" s="28">
        <v>37509.496580000974</v>
      </c>
      <c r="K14" s="23"/>
    </row>
    <row r="15" spans="1:11" ht="14.5" customHeight="1" outlineLevel="1">
      <c r="A15" s="18" t="s">
        <v>16</v>
      </c>
      <c r="B15" s="25">
        <f>B38/B33</f>
        <v>2.1664906290683107E-2</v>
      </c>
      <c r="C15" s="25">
        <f t="shared" ref="C15:D15" si="5">C38/C33</f>
        <v>2.2272716787007773E-2</v>
      </c>
      <c r="D15" s="25">
        <f t="shared" si="5"/>
        <v>2.176458222682872E-2</v>
      </c>
      <c r="E15" s="26">
        <v>2.3E-2</v>
      </c>
      <c r="F15" s="26">
        <v>2.3E-2</v>
      </c>
      <c r="G15" s="26">
        <v>2.3E-2</v>
      </c>
      <c r="H15" s="26">
        <v>2.3E-2</v>
      </c>
      <c r="I15" s="26">
        <v>2.3E-2</v>
      </c>
      <c r="K15" s="23"/>
    </row>
    <row r="16" spans="1:11" ht="14.5" customHeight="1" outlineLevel="1">
      <c r="A16" s="18" t="s">
        <v>17</v>
      </c>
      <c r="B16" s="25">
        <f>B39/B33</f>
        <v>3.6353811009309525E-2</v>
      </c>
      <c r="C16" s="25">
        <f t="shared" ref="C16:D16" si="6">C39/C33</f>
        <v>3.2330618930079123E-2</v>
      </c>
      <c r="D16" s="25">
        <f t="shared" si="6"/>
        <v>3.1227444064580338E-2</v>
      </c>
      <c r="E16" s="26">
        <v>3.2000000000000001E-2</v>
      </c>
      <c r="F16" s="26">
        <v>3.2000000000000001E-2</v>
      </c>
      <c r="G16" s="26">
        <v>3.2000000000000001E-2</v>
      </c>
      <c r="H16" s="26">
        <v>3.2000000000000001E-2</v>
      </c>
      <c r="I16" s="26">
        <v>3.2000000000000001E-2</v>
      </c>
      <c r="K16" s="23" t="s">
        <v>18</v>
      </c>
    </row>
    <row r="17" spans="1:11" ht="14.5" customHeight="1" outlineLevel="1">
      <c r="A17" s="18" t="s">
        <v>19</v>
      </c>
      <c r="E17" s="26">
        <v>6.2E-2</v>
      </c>
      <c r="F17" s="26">
        <v>6.2E-2</v>
      </c>
      <c r="G17" s="26">
        <v>6.2E-2</v>
      </c>
      <c r="H17" s="26">
        <v>6.2E-2</v>
      </c>
      <c r="I17" s="26">
        <v>6.2E-2</v>
      </c>
      <c r="J17" s="19"/>
      <c r="K17" s="23"/>
    </row>
    <row r="18" spans="1:11" ht="14.5" customHeight="1" outlineLevel="1">
      <c r="A18" s="18" t="s">
        <v>20</v>
      </c>
      <c r="B18" s="25">
        <f>B43/B42</f>
        <v>0.347470425371256</v>
      </c>
      <c r="C18" s="25">
        <f t="shared" ref="C18:D18" si="7">C43/C42</f>
        <v>0.24343555822810181</v>
      </c>
      <c r="D18" s="25">
        <f t="shared" si="7"/>
        <v>0.15276420725750783</v>
      </c>
      <c r="E18" s="26">
        <v>0.3</v>
      </c>
      <c r="F18" s="26">
        <v>0.3</v>
      </c>
      <c r="G18" s="26">
        <v>0.3</v>
      </c>
      <c r="H18" s="26">
        <v>0.3</v>
      </c>
      <c r="I18" s="26">
        <v>0.3</v>
      </c>
      <c r="K18" s="23"/>
    </row>
    <row r="19" spans="1:11" ht="14.5" customHeight="1" outlineLevel="1">
      <c r="E19" s="19"/>
      <c r="F19" s="19"/>
      <c r="G19" s="19"/>
      <c r="H19" s="19"/>
      <c r="I19" s="19"/>
      <c r="K19" s="23"/>
    </row>
    <row r="20" spans="1:11" ht="14.5" customHeight="1" outlineLevel="1">
      <c r="A20" s="17" t="s">
        <v>21</v>
      </c>
      <c r="E20" s="19"/>
      <c r="F20" s="19"/>
      <c r="G20" s="19"/>
      <c r="H20" s="19"/>
      <c r="I20" s="19"/>
      <c r="K20" s="23"/>
    </row>
    <row r="21" spans="1:11" ht="14.5" customHeight="1" outlineLevel="1">
      <c r="A21" s="18" t="s">
        <v>22</v>
      </c>
      <c r="B21" s="29">
        <f t="shared" ref="B21:C21" si="8">B33/B111</f>
        <v>4.226859783003686</v>
      </c>
      <c r="C21" s="29">
        <f t="shared" si="8"/>
        <v>4.2559520887536202</v>
      </c>
      <c r="D21" s="29">
        <f>D33/D111</f>
        <v>4.3960292798110974</v>
      </c>
      <c r="E21" s="30">
        <v>4.25</v>
      </c>
      <c r="F21" s="30">
        <v>4.25</v>
      </c>
      <c r="G21" s="30">
        <v>4.25</v>
      </c>
      <c r="H21" s="30">
        <v>4.25</v>
      </c>
      <c r="I21" s="30">
        <v>4.25</v>
      </c>
      <c r="K21" s="23" t="s">
        <v>23</v>
      </c>
    </row>
    <row r="22" spans="1:11" ht="14.5" customHeight="1" outlineLevel="1">
      <c r="A22" s="18" t="s">
        <v>24</v>
      </c>
      <c r="B22" s="27">
        <f xml:space="preserve"> B54/B33*B8</f>
        <v>56.864545208911593</v>
      </c>
      <c r="C22" s="27">
        <f t="shared" ref="C22:D22" si="9" xml:space="preserve"> C54/C33*C8</f>
        <v>59.251770513737341</v>
      </c>
      <c r="D22" s="27">
        <f t="shared" si="9"/>
        <v>57.723457210284863</v>
      </c>
      <c r="E22" s="20">
        <v>60</v>
      </c>
      <c r="F22" s="20">
        <v>60</v>
      </c>
      <c r="G22" s="20">
        <v>60</v>
      </c>
      <c r="H22" s="20">
        <v>60</v>
      </c>
      <c r="I22" s="20">
        <v>60</v>
      </c>
      <c r="K22" s="23"/>
    </row>
    <row r="23" spans="1:11" ht="14.5" customHeight="1" outlineLevel="1">
      <c r="A23" s="18" t="s">
        <v>25</v>
      </c>
      <c r="B23" s="27">
        <f>B55/ B34*B8</f>
        <v>68.631987618373074</v>
      </c>
      <c r="C23" s="27">
        <f t="shared" ref="C23:D23" si="10">C55/ C34*C8</f>
        <v>74.351493802309562</v>
      </c>
      <c r="D23" s="27">
        <f t="shared" si="10"/>
        <v>74</v>
      </c>
      <c r="E23" s="20">
        <v>75</v>
      </c>
      <c r="F23" s="20">
        <v>75</v>
      </c>
      <c r="G23" s="20">
        <v>75</v>
      </c>
      <c r="H23" s="20">
        <v>75</v>
      </c>
      <c r="I23" s="20">
        <v>75</v>
      </c>
      <c r="K23" s="23"/>
    </row>
    <row r="24" spans="1:11" ht="14.5" customHeight="1" outlineLevel="1">
      <c r="A24" s="18" t="s">
        <v>26</v>
      </c>
      <c r="B24" s="27">
        <f>B63/B34*B8</f>
        <v>95.757325358726149</v>
      </c>
      <c r="C24" s="27">
        <f t="shared" ref="C24:D24" si="11">C63/C34*C8</f>
        <v>101.54571458840979</v>
      </c>
      <c r="D24" s="27">
        <f t="shared" si="11"/>
        <v>102</v>
      </c>
      <c r="E24" s="20">
        <v>100</v>
      </c>
      <c r="F24" s="20">
        <v>100</v>
      </c>
      <c r="G24" s="20">
        <v>100</v>
      </c>
      <c r="H24" s="20">
        <v>100</v>
      </c>
      <c r="I24" s="20">
        <v>100</v>
      </c>
      <c r="K24" s="23"/>
    </row>
    <row r="25" spans="1:11" ht="14.5" customHeight="1" outlineLevel="1">
      <c r="A25" s="18" t="s">
        <v>27</v>
      </c>
      <c r="B25" s="25">
        <f>B64/B43</f>
        <v>0.39406012314378847</v>
      </c>
      <c r="C25" s="25">
        <f t="shared" ref="C25:D25" si="12">C64/C43</f>
        <v>0.36805269658295597</v>
      </c>
      <c r="D25" s="25">
        <f t="shared" si="12"/>
        <v>0.37002475352237169</v>
      </c>
      <c r="E25" s="26">
        <v>0.37</v>
      </c>
      <c r="F25" s="26">
        <v>0.37</v>
      </c>
      <c r="G25" s="26">
        <v>0.37</v>
      </c>
      <c r="H25" s="26">
        <v>0.37</v>
      </c>
      <c r="I25" s="26">
        <v>0.37</v>
      </c>
      <c r="K25" s="23"/>
    </row>
    <row r="26" spans="1:11" ht="14.5" customHeight="1" outlineLevel="1">
      <c r="A26" s="18" t="s">
        <v>28</v>
      </c>
      <c r="B26" s="27">
        <v>20000</v>
      </c>
      <c r="C26" s="27">
        <v>20000</v>
      </c>
      <c r="D26" s="27">
        <v>20000</v>
      </c>
      <c r="E26" s="20">
        <v>20000</v>
      </c>
      <c r="F26" s="20">
        <v>20000</v>
      </c>
      <c r="G26" s="20">
        <v>20000</v>
      </c>
      <c r="H26" s="20">
        <v>20000</v>
      </c>
      <c r="I26" s="20">
        <v>20000</v>
      </c>
      <c r="K26" s="23"/>
    </row>
    <row r="27" spans="1:11" ht="14.5" customHeight="1" outlineLevel="1">
      <c r="A27" s="18" t="s">
        <v>29</v>
      </c>
      <c r="B27" s="27">
        <v>7627</v>
      </c>
      <c r="C27" s="27">
        <v>7627</v>
      </c>
      <c r="D27" s="27">
        <v>7627</v>
      </c>
      <c r="E27" s="20">
        <v>7627</v>
      </c>
      <c r="F27" s="20">
        <v>7627</v>
      </c>
      <c r="G27" s="20">
        <v>7627</v>
      </c>
      <c r="H27" s="20">
        <v>7627</v>
      </c>
      <c r="I27" s="20">
        <v>7627</v>
      </c>
      <c r="K27" s="23" t="s">
        <v>30</v>
      </c>
    </row>
    <row r="28" spans="1:11" ht="14.5" customHeight="1" outlineLevel="1">
      <c r="A28" s="18" t="s">
        <v>31</v>
      </c>
      <c r="B28" s="25"/>
      <c r="C28" s="25"/>
      <c r="D28" s="25"/>
      <c r="E28" s="26">
        <v>0.7</v>
      </c>
      <c r="F28" s="26">
        <v>0.7</v>
      </c>
      <c r="G28" s="26">
        <v>0.7</v>
      </c>
      <c r="H28" s="26">
        <v>0.7</v>
      </c>
      <c r="I28" s="26">
        <v>0.7</v>
      </c>
      <c r="K28" s="23"/>
    </row>
    <row r="29" spans="1:11" ht="14.5" customHeight="1" outlineLevel="1">
      <c r="B29" s="31"/>
      <c r="C29" s="31"/>
      <c r="D29" s="31"/>
      <c r="E29" s="31"/>
      <c r="F29" s="31"/>
      <c r="G29" s="31"/>
      <c r="H29" s="31"/>
      <c r="I29" s="31"/>
      <c r="K29" s="23"/>
    </row>
    <row r="30" spans="1:11" ht="14.5" customHeight="1">
      <c r="E30" s="19"/>
      <c r="F30" s="19"/>
      <c r="G30" s="19"/>
      <c r="H30" s="19"/>
      <c r="I30" s="19"/>
      <c r="K30" s="23"/>
    </row>
    <row r="31" spans="1:11" s="16" customFormat="1" ht="19.75" customHeight="1">
      <c r="A31" s="14" t="s">
        <v>9</v>
      </c>
      <c r="B31" s="14"/>
      <c r="C31" s="14"/>
      <c r="D31" s="14"/>
      <c r="E31" s="15"/>
      <c r="F31" s="15"/>
      <c r="G31" s="15"/>
      <c r="H31" s="15"/>
      <c r="I31" s="15"/>
      <c r="K31" s="23"/>
    </row>
    <row r="32" spans="1:11" ht="14.5" customHeight="1" outlineLevel="1">
      <c r="A32" s="17"/>
      <c r="E32" s="19"/>
      <c r="F32" s="19"/>
      <c r="G32" s="19"/>
      <c r="H32" s="19"/>
      <c r="I32" s="19"/>
    </row>
    <row r="33" spans="1:12" ht="14.5" customHeight="1" outlineLevel="1">
      <c r="A33" s="17" t="s">
        <v>32</v>
      </c>
      <c r="B33" s="32">
        <v>81422</v>
      </c>
      <c r="C33" s="32">
        <v>86698</v>
      </c>
      <c r="D33" s="32">
        <v>93085.92</v>
      </c>
      <c r="E33" s="33">
        <f>D33*(1+E11)</f>
        <v>98671.075200000007</v>
      </c>
      <c r="F33" s="33">
        <f t="shared" ref="F33:I33" si="13">E33*(1+F11)</f>
        <v>104591.33971200002</v>
      </c>
      <c r="G33" s="33">
        <f t="shared" si="13"/>
        <v>110866.82009472002</v>
      </c>
      <c r="H33" s="33">
        <f t="shared" si="13"/>
        <v>117518.82930040323</v>
      </c>
      <c r="I33" s="33">
        <f t="shared" si="13"/>
        <v>124569.95905842743</v>
      </c>
    </row>
    <row r="34" spans="1:12" ht="14.5" customHeight="1" outlineLevel="1">
      <c r="A34" s="18" t="s">
        <v>33</v>
      </c>
      <c r="B34" s="34">
        <v>38121</v>
      </c>
      <c r="C34" s="34">
        <v>37756</v>
      </c>
      <c r="D34" s="34">
        <v>39638.663999999997</v>
      </c>
      <c r="E34" s="35">
        <f>E33*(1- E12)</f>
        <v>44401.983840000001</v>
      </c>
      <c r="F34" s="35">
        <f t="shared" ref="F34:I34" si="14">F33*(1- F12)</f>
        <v>47066.102870400005</v>
      </c>
      <c r="G34" s="35">
        <f t="shared" si="14"/>
        <v>49890.069042624003</v>
      </c>
      <c r="H34" s="35">
        <f t="shared" si="14"/>
        <v>52883.47318518145</v>
      </c>
      <c r="I34" s="35">
        <f t="shared" si="14"/>
        <v>56056.481576292339</v>
      </c>
    </row>
    <row r="35" spans="1:12" ht="14.5" customHeight="1" outlineLevel="1">
      <c r="A35" s="36" t="s">
        <v>34</v>
      </c>
      <c r="B35" s="76">
        <f>B33-B34</f>
        <v>43301</v>
      </c>
      <c r="C35" s="76">
        <f t="shared" ref="C35:D35" si="15">C33-C34</f>
        <v>48942</v>
      </c>
      <c r="D35" s="76">
        <f t="shared" si="15"/>
        <v>53447.256000000001</v>
      </c>
      <c r="E35" s="37">
        <f>E33-E34</f>
        <v>54269.091360000006</v>
      </c>
      <c r="F35" s="37">
        <f t="shared" ref="F35:I35" si="16">F33-F34</f>
        <v>57525.23684160001</v>
      </c>
      <c r="G35" s="37">
        <f t="shared" si="16"/>
        <v>60976.75105209602</v>
      </c>
      <c r="H35" s="37">
        <f t="shared" si="16"/>
        <v>64635.356115221781</v>
      </c>
      <c r="I35" s="37">
        <f t="shared" si="16"/>
        <v>68513.477482135087</v>
      </c>
    </row>
    <row r="36" spans="1:12" ht="14.5" customHeight="1" outlineLevel="1">
      <c r="A36" s="18" t="s">
        <v>35</v>
      </c>
      <c r="B36" s="20">
        <v>5884</v>
      </c>
      <c r="C36" s="20">
        <v>6421</v>
      </c>
      <c r="D36" s="20">
        <v>6166.0144</v>
      </c>
      <c r="E36" s="19">
        <f>E33*E13</f>
        <v>7400.3306400000001</v>
      </c>
      <c r="F36" s="19">
        <f t="shared" ref="F36:I36" si="17">F33*F13</f>
        <v>7844.3504784000006</v>
      </c>
      <c r="G36" s="19">
        <f t="shared" si="17"/>
        <v>8315.0115071040018</v>
      </c>
      <c r="H36" s="19">
        <f t="shared" si="17"/>
        <v>8813.9121975302423</v>
      </c>
      <c r="I36" s="19">
        <f t="shared" si="17"/>
        <v>9342.7469293820559</v>
      </c>
    </row>
    <row r="37" spans="1:12" ht="14.5" customHeight="1" outlineLevel="1">
      <c r="A37" s="18" t="s">
        <v>36</v>
      </c>
      <c r="B37" s="20">
        <v>23507</v>
      </c>
      <c r="C37" s="20">
        <v>26569</v>
      </c>
      <c r="D37" s="20">
        <v>30830.071999999996</v>
      </c>
      <c r="E37" s="19">
        <f>E14</f>
        <v>32063.274879999997</v>
      </c>
      <c r="F37" s="19">
        <f t="shared" ref="F37:I37" si="18">F14</f>
        <v>33345.8058752</v>
      </c>
      <c r="G37" s="19">
        <f t="shared" si="18"/>
        <v>34679.638110207998</v>
      </c>
      <c r="H37" s="19">
        <f t="shared" si="18"/>
        <v>36066.823634616318</v>
      </c>
      <c r="I37" s="19">
        <f t="shared" si="18"/>
        <v>37509.496580000974</v>
      </c>
    </row>
    <row r="38" spans="1:12" ht="14.5" customHeight="1" outlineLevel="1">
      <c r="A38" s="18" t="s">
        <v>37</v>
      </c>
      <c r="B38" s="20">
        <v>1764</v>
      </c>
      <c r="C38" s="20">
        <v>1931</v>
      </c>
      <c r="D38" s="20">
        <v>2025.9761599999999</v>
      </c>
      <c r="E38" s="19">
        <f>E33*E15</f>
        <v>2269.4347296000001</v>
      </c>
      <c r="F38" s="19">
        <f t="shared" ref="F38:I38" si="19">F33*F15</f>
        <v>2405.6008133760001</v>
      </c>
      <c r="G38" s="19">
        <f t="shared" si="19"/>
        <v>2549.9368621785607</v>
      </c>
      <c r="H38" s="19">
        <f t="shared" si="19"/>
        <v>2702.9330739092743</v>
      </c>
      <c r="I38" s="19">
        <f t="shared" si="19"/>
        <v>2865.1090583438308</v>
      </c>
    </row>
    <row r="39" spans="1:12" ht="14.5" customHeight="1" outlineLevel="1">
      <c r="A39" s="18" t="s">
        <v>38</v>
      </c>
      <c r="B39" s="20">
        <v>2960</v>
      </c>
      <c r="C39" s="20">
        <v>2803</v>
      </c>
      <c r="D39" s="20">
        <v>2906.83536</v>
      </c>
      <c r="E39" s="19">
        <f>E110</f>
        <v>3157.4744064000001</v>
      </c>
      <c r="F39" s="19">
        <f t="shared" ref="F39:I39" si="20">F110</f>
        <v>3346.9228707840007</v>
      </c>
      <c r="G39" s="19">
        <f t="shared" si="20"/>
        <v>3547.7382430310408</v>
      </c>
      <c r="H39" s="19">
        <f t="shared" si="20"/>
        <v>3760.6025376129037</v>
      </c>
      <c r="I39" s="19">
        <f t="shared" si="20"/>
        <v>3986.2386898696777</v>
      </c>
    </row>
    <row r="40" spans="1:12" ht="14.5" customHeight="1" outlineLevel="1">
      <c r="A40" s="36" t="s">
        <v>39</v>
      </c>
      <c r="B40" s="77">
        <f>B35-SUM(B36:B39)</f>
        <v>9186</v>
      </c>
      <c r="C40" s="77">
        <f t="shared" ref="C40:D40" si="21">C35-SUM(C36:C39)</f>
        <v>11218</v>
      </c>
      <c r="D40" s="77">
        <f t="shared" si="21"/>
        <v>11518.358080000005</v>
      </c>
      <c r="E40" s="77">
        <f t="shared" ref="E40" si="22">E35-SUM(E36:E39)</f>
        <v>9378.5767040000137</v>
      </c>
      <c r="F40" s="77">
        <f t="shared" ref="F40" si="23">F35-SUM(F36:F39)</f>
        <v>10582.556803840009</v>
      </c>
      <c r="G40" s="77">
        <f t="shared" ref="G40" si="24">G35-SUM(G36:G39)</f>
        <v>11884.426329574424</v>
      </c>
      <c r="H40" s="77">
        <f t="shared" ref="H40" si="25">H35-SUM(H36:H39)</f>
        <v>13291.084671553042</v>
      </c>
      <c r="I40" s="77">
        <f t="shared" ref="I40" si="26">I35-SUM(I36:I39)</f>
        <v>14809.886224538546</v>
      </c>
      <c r="J40" s="21"/>
      <c r="K40" s="21"/>
      <c r="L40" s="21"/>
    </row>
    <row r="41" spans="1:12" ht="14.5" customHeight="1" outlineLevel="1">
      <c r="A41" s="18" t="s">
        <v>40</v>
      </c>
      <c r="B41" s="20">
        <v>1240</v>
      </c>
      <c r="C41" s="20">
        <v>1240</v>
      </c>
      <c r="D41" s="20">
        <v>1240</v>
      </c>
      <c r="E41" s="35">
        <v>1240</v>
      </c>
      <c r="F41" s="35">
        <v>1240</v>
      </c>
      <c r="G41" s="35">
        <v>1240</v>
      </c>
      <c r="H41" s="35">
        <v>1240</v>
      </c>
      <c r="I41" s="35">
        <v>1240</v>
      </c>
      <c r="J41" s="21"/>
      <c r="K41" s="21"/>
      <c r="L41" s="21"/>
    </row>
    <row r="42" spans="1:12" ht="14.5" customHeight="1" outlineLevel="1">
      <c r="A42" s="38" t="s">
        <v>41</v>
      </c>
      <c r="B42" s="77">
        <f>B40-B41</f>
        <v>7946</v>
      </c>
      <c r="C42" s="77">
        <f t="shared" ref="C42:D42" si="27">C40-C41</f>
        <v>9978</v>
      </c>
      <c r="D42" s="77">
        <f t="shared" si="27"/>
        <v>10278.358080000005</v>
      </c>
      <c r="E42" s="77">
        <f t="shared" ref="E42" si="28">E40-E41</f>
        <v>8138.5767040000137</v>
      </c>
      <c r="F42" s="77">
        <f t="shared" ref="F42" si="29">F40-F41</f>
        <v>9342.5568038400088</v>
      </c>
      <c r="G42" s="77">
        <f t="shared" ref="G42" si="30">G40-G41</f>
        <v>10644.426329574424</v>
      </c>
      <c r="H42" s="77">
        <f t="shared" ref="H42" si="31">H40-H41</f>
        <v>12051.084671553042</v>
      </c>
      <c r="I42" s="77">
        <f t="shared" ref="I42" si="32">I40-I41</f>
        <v>13569.886224538546</v>
      </c>
      <c r="J42" s="21"/>
      <c r="K42" s="21"/>
      <c r="L42" s="21"/>
    </row>
    <row r="43" spans="1:12" ht="14.5" customHeight="1" outlineLevel="1">
      <c r="A43" s="18" t="s">
        <v>42</v>
      </c>
      <c r="B43" s="20">
        <v>2761</v>
      </c>
      <c r="C43" s="20">
        <v>2429</v>
      </c>
      <c r="D43" s="20">
        <v>1570.1652240000012</v>
      </c>
      <c r="E43" s="35"/>
      <c r="F43" s="35"/>
      <c r="G43" s="35"/>
      <c r="H43" s="35"/>
      <c r="I43" s="35"/>
      <c r="J43" s="21"/>
      <c r="K43" s="21"/>
      <c r="L43" s="21"/>
    </row>
    <row r="44" spans="1:12" ht="14.5" customHeight="1" outlineLevel="1" thickBot="1">
      <c r="A44" s="39" t="s">
        <v>43</v>
      </c>
      <c r="B44" s="79">
        <f>B42-B43</f>
        <v>5185</v>
      </c>
      <c r="C44" s="79">
        <f t="shared" ref="C44:D44" si="33">C42-C43</f>
        <v>7549</v>
      </c>
      <c r="D44" s="79">
        <f t="shared" si="33"/>
        <v>8708.1928560000051</v>
      </c>
      <c r="E44" s="40"/>
      <c r="F44" s="40"/>
      <c r="G44" s="40"/>
      <c r="H44" s="40"/>
      <c r="I44" s="40"/>
    </row>
    <row r="45" spans="1:12" ht="14.5" customHeight="1" outlineLevel="1" thickTop="1">
      <c r="A45" s="17"/>
      <c r="B45" s="72"/>
      <c r="C45" s="72"/>
      <c r="D45" s="72"/>
      <c r="E45" s="37"/>
      <c r="F45" s="37"/>
      <c r="G45" s="37"/>
      <c r="H45" s="37"/>
      <c r="I45" s="37"/>
    </row>
    <row r="46" spans="1:12" ht="14.5" customHeight="1" outlineLevel="1">
      <c r="A46" s="18" t="s">
        <v>44</v>
      </c>
      <c r="B46" s="20">
        <v>4312</v>
      </c>
      <c r="C46" s="20">
        <v>4209</v>
      </c>
      <c r="D46" s="20">
        <v>2930.9750848000026</v>
      </c>
      <c r="E46" s="19"/>
      <c r="F46" s="19"/>
      <c r="G46" s="19"/>
      <c r="H46" s="19"/>
      <c r="I46" s="19"/>
    </row>
    <row r="47" spans="1:12" ht="14.5" customHeight="1" outlineLevel="1">
      <c r="B47" s="20"/>
      <c r="C47" s="20"/>
      <c r="D47" s="20"/>
      <c r="E47" s="19"/>
      <c r="F47" s="19"/>
      <c r="G47" s="19"/>
      <c r="H47" s="19"/>
      <c r="I47" s="19"/>
    </row>
    <row r="48" spans="1:12" ht="14.5" customHeight="1">
      <c r="E48" s="19"/>
      <c r="F48" s="19"/>
      <c r="G48" s="19"/>
      <c r="H48" s="19"/>
      <c r="I48" s="19"/>
    </row>
    <row r="49" spans="1:9" s="16" customFormat="1" ht="19.75" customHeight="1">
      <c r="A49" s="14" t="s">
        <v>21</v>
      </c>
      <c r="B49" s="14"/>
      <c r="C49" s="14"/>
      <c r="D49" s="14"/>
      <c r="E49" s="15"/>
      <c r="F49" s="15"/>
      <c r="G49" s="15"/>
      <c r="H49" s="15"/>
      <c r="I49" s="15"/>
    </row>
    <row r="50" spans="1:9" ht="14.5" customHeight="1" outlineLevel="1">
      <c r="A50" s="17"/>
      <c r="E50" s="19"/>
      <c r="F50" s="19"/>
      <c r="G50" s="19"/>
      <c r="H50" s="19"/>
      <c r="I50" s="19"/>
    </row>
    <row r="51" spans="1:9" ht="14.5" customHeight="1" outlineLevel="1">
      <c r="A51" s="17" t="s">
        <v>45</v>
      </c>
      <c r="B51" s="73"/>
      <c r="C51" s="73"/>
      <c r="D51" s="73"/>
      <c r="E51" s="19"/>
      <c r="F51" s="19"/>
      <c r="G51" s="19"/>
      <c r="H51" s="19"/>
      <c r="I51" s="19"/>
    </row>
    <row r="52" spans="1:9" ht="14.5" customHeight="1" outlineLevel="1">
      <c r="A52" s="17" t="s">
        <v>46</v>
      </c>
      <c r="B52" s="73"/>
      <c r="C52" s="73"/>
      <c r="D52" s="73"/>
      <c r="E52" s="19"/>
      <c r="F52" s="19"/>
      <c r="G52" s="19"/>
      <c r="H52" s="19"/>
      <c r="I52" s="19"/>
    </row>
    <row r="53" spans="1:9" ht="14.5" customHeight="1" outlineLevel="1">
      <c r="A53" s="18" t="s">
        <v>47</v>
      </c>
      <c r="B53" s="20">
        <v>5289.0000000000027</v>
      </c>
      <c r="C53" s="20">
        <v>5918.0000000000009</v>
      </c>
      <c r="D53" s="20">
        <v>10158.78344791233</v>
      </c>
      <c r="E53" s="19"/>
      <c r="F53" s="19"/>
      <c r="G53" s="19"/>
      <c r="H53" s="19"/>
      <c r="I53" s="19"/>
    </row>
    <row r="54" spans="1:9" ht="14.5" customHeight="1" outlineLevel="1">
      <c r="A54" s="18" t="s">
        <v>48</v>
      </c>
      <c r="B54" s="20">
        <v>12685</v>
      </c>
      <c r="C54" s="20">
        <v>14074</v>
      </c>
      <c r="D54" s="20">
        <v>14721.208547945205</v>
      </c>
      <c r="E54" s="19">
        <f>E22*E33/E8</f>
        <v>16219.90277260274</v>
      </c>
      <c r="F54" s="19">
        <f t="shared" ref="F54:I54" si="34">F22*F33/F8</f>
        <v>17193.096938958908</v>
      </c>
      <c r="G54" s="19">
        <f t="shared" si="34"/>
        <v>18224.682755296442</v>
      </c>
      <c r="H54" s="19">
        <f t="shared" si="34"/>
        <v>19318.16372061423</v>
      </c>
      <c r="I54" s="19">
        <f t="shared" si="34"/>
        <v>20477.253543851082</v>
      </c>
    </row>
    <row r="55" spans="1:9" ht="14.5" customHeight="1" outlineLevel="1">
      <c r="A55" s="18" t="s">
        <v>49</v>
      </c>
      <c r="B55" s="20">
        <v>7168</v>
      </c>
      <c r="C55" s="20">
        <v>7691</v>
      </c>
      <c r="D55" s="20">
        <v>8036.3318794520546</v>
      </c>
      <c r="E55" s="35">
        <f>E23*E34/E8</f>
        <v>9123.6953095890422</v>
      </c>
      <c r="F55" s="35">
        <f t="shared" ref="F55:I55" si="35">F23*F34/F8</f>
        <v>9671.1170281643845</v>
      </c>
      <c r="G55" s="35">
        <f t="shared" si="35"/>
        <v>10251.384049854249</v>
      </c>
      <c r="H55" s="35">
        <f t="shared" si="35"/>
        <v>10866.467092845503</v>
      </c>
      <c r="I55" s="35">
        <f t="shared" si="35"/>
        <v>11518.455118416234</v>
      </c>
    </row>
    <row r="56" spans="1:9" ht="14.5" customHeight="1" outlineLevel="1">
      <c r="A56" s="38" t="s">
        <v>50</v>
      </c>
      <c r="B56" s="78">
        <f>SUM(B53:B55)</f>
        <v>25142.000000000004</v>
      </c>
      <c r="C56" s="78">
        <f t="shared" ref="C56:E56" si="36">SUM(C53:C55)</f>
        <v>27683</v>
      </c>
      <c r="D56" s="78">
        <f t="shared" si="36"/>
        <v>32916.323875309587</v>
      </c>
      <c r="E56" s="78">
        <f t="shared" si="36"/>
        <v>25343.598082191784</v>
      </c>
      <c r="F56" s="78">
        <f t="shared" ref="F56" si="37">SUM(F53:F55)</f>
        <v>26864.213967123294</v>
      </c>
      <c r="G56" s="78">
        <f t="shared" ref="G56" si="38">SUM(G53:G55)</f>
        <v>28476.066805150691</v>
      </c>
      <c r="H56" s="78">
        <f t="shared" ref="H56" si="39">SUM(H53:H55)</f>
        <v>30184.630813459735</v>
      </c>
      <c r="I56" s="78">
        <f t="shared" ref="I56" si="40">SUM(I53:I55)</f>
        <v>31995.708662267316</v>
      </c>
    </row>
    <row r="57" spans="1:9" ht="14.5" customHeight="1" outlineLevel="1">
      <c r="A57" s="17" t="s">
        <v>51</v>
      </c>
      <c r="B57" s="44"/>
      <c r="C57" s="44"/>
      <c r="D57" s="44"/>
      <c r="E57" s="19"/>
      <c r="F57" s="19"/>
      <c r="G57" s="19"/>
      <c r="H57" s="19"/>
      <c r="I57" s="19"/>
    </row>
    <row r="58" spans="1:9" ht="14.5" customHeight="1" outlineLevel="1">
      <c r="A58" s="18" t="s">
        <v>52</v>
      </c>
      <c r="B58" s="20">
        <v>19263</v>
      </c>
      <c r="C58" s="20">
        <v>20371</v>
      </c>
      <c r="D58" s="20">
        <v>21175.000000000007</v>
      </c>
      <c r="E58" s="19">
        <f>E111</f>
        <v>23216.723576470591</v>
      </c>
      <c r="F58" s="19">
        <f t="shared" ref="F58:I58" si="41">F111</f>
        <v>24609.726991058826</v>
      </c>
      <c r="G58" s="19">
        <f t="shared" si="41"/>
        <v>26086.31061052236</v>
      </c>
      <c r="H58" s="19">
        <f t="shared" si="41"/>
        <v>27651.489247153702</v>
      </c>
      <c r="I58" s="19">
        <f t="shared" si="41"/>
        <v>29310.578601982925</v>
      </c>
    </row>
    <row r="59" spans="1:9" ht="14.5" customHeight="1" outlineLevel="1" thickBot="1">
      <c r="A59" s="42" t="s">
        <v>53</v>
      </c>
      <c r="B59" s="80">
        <f>SUM(B56,B58)</f>
        <v>44405</v>
      </c>
      <c r="C59" s="80">
        <f t="shared" ref="C59:D59" si="42">SUM(C56,C58)</f>
        <v>48054</v>
      </c>
      <c r="D59" s="80">
        <f t="shared" si="42"/>
        <v>54091.323875309594</v>
      </c>
      <c r="E59" s="43"/>
      <c r="F59" s="43"/>
      <c r="G59" s="43"/>
      <c r="H59" s="43"/>
      <c r="I59" s="43"/>
    </row>
    <row r="60" spans="1:9" ht="14.5" customHeight="1" outlineLevel="1">
      <c r="B60" s="44"/>
      <c r="C60" s="44"/>
      <c r="D60" s="44"/>
      <c r="E60" s="19"/>
      <c r="F60" s="19"/>
      <c r="G60" s="19"/>
      <c r="H60" s="19"/>
      <c r="I60" s="19"/>
    </row>
    <row r="61" spans="1:9" ht="14.5" customHeight="1" outlineLevel="1">
      <c r="A61" s="17" t="s">
        <v>54</v>
      </c>
      <c r="B61" s="44"/>
      <c r="C61" s="44"/>
      <c r="D61" s="44"/>
      <c r="E61" s="19"/>
      <c r="F61" s="19"/>
      <c r="G61" s="19"/>
      <c r="H61" s="19"/>
      <c r="I61" s="19"/>
    </row>
    <row r="62" spans="1:9" ht="14.5" customHeight="1" outlineLevel="1">
      <c r="A62" s="17" t="s">
        <v>55</v>
      </c>
      <c r="B62" s="44"/>
      <c r="C62" s="44"/>
      <c r="D62" s="44"/>
      <c r="E62" s="19"/>
      <c r="F62" s="19"/>
      <c r="G62" s="19"/>
      <c r="H62" s="19"/>
      <c r="I62" s="19"/>
    </row>
    <row r="63" spans="1:9" ht="14.5" customHeight="1" outlineLevel="1">
      <c r="A63" s="18" t="s">
        <v>56</v>
      </c>
      <c r="B63" s="20">
        <v>10001</v>
      </c>
      <c r="C63" s="20">
        <v>10504</v>
      </c>
      <c r="D63" s="20">
        <v>11077.106104109589</v>
      </c>
      <c r="E63" s="19">
        <f>E24*E34/E8</f>
        <v>12164.927079452054</v>
      </c>
      <c r="F63" s="19">
        <f t="shared" ref="F63:I63" si="43">F24*F34/F8</f>
        <v>12894.822704219181</v>
      </c>
      <c r="G63" s="19">
        <f t="shared" si="43"/>
        <v>13668.512066472329</v>
      </c>
      <c r="H63" s="19">
        <f t="shared" si="43"/>
        <v>14488.622790460671</v>
      </c>
      <c r="I63" s="19">
        <f t="shared" si="43"/>
        <v>15357.940157888312</v>
      </c>
    </row>
    <row r="64" spans="1:9" ht="14.5" customHeight="1" outlineLevel="1">
      <c r="A64" s="18" t="s">
        <v>57</v>
      </c>
      <c r="B64" s="20">
        <v>1088</v>
      </c>
      <c r="C64" s="20">
        <v>894</v>
      </c>
      <c r="D64" s="20">
        <v>581</v>
      </c>
      <c r="E64" s="19">
        <f>E25*E43</f>
        <v>0</v>
      </c>
      <c r="F64" s="19">
        <f t="shared" ref="F64:I64" si="44">F25*F43</f>
        <v>0</v>
      </c>
      <c r="G64" s="19">
        <f t="shared" si="44"/>
        <v>0</v>
      </c>
      <c r="H64" s="19">
        <f t="shared" si="44"/>
        <v>0</v>
      </c>
      <c r="I64" s="19">
        <f t="shared" si="44"/>
        <v>0</v>
      </c>
    </row>
    <row r="65" spans="1:10" ht="14.5" customHeight="1" outlineLevel="1">
      <c r="A65" s="38" t="s">
        <v>58</v>
      </c>
      <c r="B65" s="78">
        <f>SUM(B63:B64)</f>
        <v>11089</v>
      </c>
      <c r="C65" s="78">
        <f t="shared" ref="C65:E65" si="45">SUM(C63:C64)</f>
        <v>11398</v>
      </c>
      <c r="D65" s="78">
        <f t="shared" si="45"/>
        <v>11658.106104109589</v>
      </c>
      <c r="E65" s="78">
        <f t="shared" si="45"/>
        <v>12164.927079452054</v>
      </c>
      <c r="F65" s="78">
        <f t="shared" ref="F65" si="46">SUM(F63:F64)</f>
        <v>12894.822704219181</v>
      </c>
      <c r="G65" s="78">
        <f t="shared" ref="G65" si="47">SUM(G63:G64)</f>
        <v>13668.512066472329</v>
      </c>
      <c r="H65" s="78">
        <f t="shared" ref="H65" si="48">SUM(H63:H64)</f>
        <v>14488.622790460671</v>
      </c>
      <c r="I65" s="78">
        <f t="shared" ref="I65" si="49">SUM(I63:I64)</f>
        <v>15357.940157888312</v>
      </c>
    </row>
    <row r="66" spans="1:10" ht="14.5" customHeight="1" outlineLevel="1">
      <c r="A66" s="17" t="s">
        <v>59</v>
      </c>
      <c r="B66" s="44"/>
      <c r="C66" s="44"/>
      <c r="D66" s="44"/>
      <c r="E66" s="19"/>
      <c r="F66" s="19"/>
      <c r="G66" s="19"/>
      <c r="H66" s="19"/>
      <c r="I66" s="19"/>
    </row>
    <row r="67" spans="1:10" ht="14.5" customHeight="1" outlineLevel="1">
      <c r="A67" s="18" t="s">
        <v>60</v>
      </c>
      <c r="B67" s="20">
        <v>20000</v>
      </c>
      <c r="C67" s="20">
        <v>20000</v>
      </c>
      <c r="D67" s="20">
        <v>20000</v>
      </c>
      <c r="E67" s="20">
        <f>D67</f>
        <v>20000</v>
      </c>
      <c r="F67" s="20">
        <f t="shared" ref="F67:I67" si="50">E67</f>
        <v>20000</v>
      </c>
      <c r="G67" s="20">
        <f t="shared" si="50"/>
        <v>20000</v>
      </c>
      <c r="H67" s="20">
        <f t="shared" si="50"/>
        <v>20000</v>
      </c>
      <c r="I67" s="20">
        <f t="shared" si="50"/>
        <v>20000</v>
      </c>
      <c r="J67" s="19"/>
    </row>
    <row r="68" spans="1:10" ht="14.5" customHeight="1" outlineLevel="1">
      <c r="A68" s="17" t="s">
        <v>61</v>
      </c>
      <c r="B68" s="44"/>
      <c r="C68" s="44"/>
      <c r="D68" s="44"/>
      <c r="E68" s="19"/>
      <c r="F68" s="19"/>
      <c r="G68" s="19"/>
      <c r="H68" s="19"/>
      <c r="I68" s="19"/>
    </row>
    <row r="69" spans="1:10" ht="14.5" customHeight="1" outlineLevel="1">
      <c r="A69" s="18" t="s">
        <v>62</v>
      </c>
      <c r="B69" s="20">
        <v>7627</v>
      </c>
      <c r="C69" s="20">
        <v>7627</v>
      </c>
      <c r="D69" s="20">
        <v>7627</v>
      </c>
      <c r="E69" s="19">
        <f>E27</f>
        <v>7627</v>
      </c>
      <c r="F69" s="19">
        <f t="shared" ref="F69:I69" si="51">F27</f>
        <v>7627</v>
      </c>
      <c r="G69" s="19">
        <f t="shared" si="51"/>
        <v>7627</v>
      </c>
      <c r="H69" s="19">
        <f t="shared" si="51"/>
        <v>7627</v>
      </c>
      <c r="I69" s="19">
        <f t="shared" si="51"/>
        <v>7627</v>
      </c>
    </row>
    <row r="70" spans="1:10" ht="14.5" customHeight="1" outlineLevel="1">
      <c r="A70" s="18" t="s">
        <v>63</v>
      </c>
      <c r="B70" s="20">
        <v>5689</v>
      </c>
      <c r="C70" s="20">
        <v>9029</v>
      </c>
      <c r="D70" s="20">
        <v>14806.217771200003</v>
      </c>
      <c r="E70" s="19">
        <f>D70</f>
        <v>14806.217771200003</v>
      </c>
      <c r="F70" s="19">
        <f t="shared" ref="F70:I70" si="52">E70</f>
        <v>14806.217771200003</v>
      </c>
      <c r="G70" s="19">
        <f t="shared" si="52"/>
        <v>14806.217771200003</v>
      </c>
      <c r="H70" s="19">
        <f t="shared" si="52"/>
        <v>14806.217771200003</v>
      </c>
      <c r="I70" s="19">
        <f t="shared" si="52"/>
        <v>14806.217771200003</v>
      </c>
    </row>
    <row r="71" spans="1:10" ht="14.5" customHeight="1" outlineLevel="1">
      <c r="A71" s="36" t="s">
        <v>64</v>
      </c>
      <c r="B71" s="81">
        <f>SUM(B69:B70)</f>
        <v>13316</v>
      </c>
      <c r="C71" s="81">
        <f t="shared" ref="C71:D71" si="53">SUM(C69:C70)</f>
        <v>16656</v>
      </c>
      <c r="D71" s="81">
        <f t="shared" si="53"/>
        <v>22433.217771200005</v>
      </c>
      <c r="E71" s="45"/>
      <c r="F71" s="45"/>
      <c r="G71" s="45"/>
      <c r="H71" s="45"/>
      <c r="I71" s="45"/>
    </row>
    <row r="72" spans="1:10" ht="14.5" customHeight="1" outlineLevel="1" thickBot="1">
      <c r="A72" s="42" t="s">
        <v>65</v>
      </c>
      <c r="B72" s="80">
        <f>SUM(B71+B67+B65)</f>
        <v>44405</v>
      </c>
      <c r="C72" s="80">
        <f t="shared" ref="C72:D72" si="54">SUM(C71+C67+C65)</f>
        <v>48054</v>
      </c>
      <c r="D72" s="80">
        <f t="shared" si="54"/>
        <v>54091.323875309594</v>
      </c>
      <c r="E72" s="43"/>
      <c r="F72" s="43"/>
      <c r="G72" s="43"/>
      <c r="H72" s="43"/>
      <c r="I72" s="43"/>
    </row>
    <row r="73" spans="1:10" ht="14.5" customHeight="1" outlineLevel="1">
      <c r="B73" s="41"/>
      <c r="C73" s="41"/>
      <c r="D73" s="41"/>
      <c r="E73" s="19"/>
      <c r="F73" s="19"/>
      <c r="G73" s="19"/>
      <c r="H73" s="19"/>
      <c r="I73" s="19"/>
    </row>
    <row r="74" spans="1:10" ht="14.5" customHeight="1" outlineLevel="1">
      <c r="A74" s="46" t="s">
        <v>66</v>
      </c>
      <c r="B74" s="47"/>
      <c r="C74" s="47"/>
      <c r="D74" s="47"/>
      <c r="E74" s="47"/>
      <c r="F74" s="47"/>
      <c r="G74" s="47"/>
      <c r="H74" s="47"/>
      <c r="I74" s="47"/>
    </row>
    <row r="75" spans="1:10" ht="14.5" customHeight="1" outlineLevel="1">
      <c r="E75" s="19"/>
      <c r="F75" s="19"/>
      <c r="G75" s="19"/>
      <c r="H75" s="19"/>
      <c r="I75" s="19"/>
    </row>
    <row r="76" spans="1:10" ht="14.5" customHeight="1">
      <c r="E76" s="19"/>
      <c r="F76" s="19"/>
      <c r="G76" s="19"/>
      <c r="H76" s="19"/>
      <c r="I76" s="19"/>
    </row>
    <row r="77" spans="1:10" s="16" customFormat="1" ht="19.75" customHeight="1">
      <c r="A77" s="14" t="s">
        <v>67</v>
      </c>
      <c r="B77" s="15"/>
      <c r="C77" s="15"/>
      <c r="D77" s="15"/>
      <c r="E77" s="15"/>
      <c r="F77" s="15"/>
      <c r="G77" s="15"/>
      <c r="H77" s="15"/>
      <c r="I77" s="15"/>
    </row>
    <row r="78" spans="1:10" ht="14.5" customHeight="1" outlineLevel="1">
      <c r="A78" s="17"/>
      <c r="B78" s="19"/>
      <c r="C78" s="19"/>
      <c r="D78" s="19"/>
      <c r="E78" s="19"/>
      <c r="F78" s="19"/>
      <c r="G78" s="19"/>
      <c r="H78" s="19"/>
      <c r="I78" s="19"/>
    </row>
    <row r="79" spans="1:10" ht="14.5" customHeight="1" outlineLevel="1">
      <c r="A79" s="17" t="s">
        <v>68</v>
      </c>
      <c r="B79" s="55"/>
      <c r="C79" s="55"/>
      <c r="D79" s="55"/>
      <c r="E79" s="48"/>
      <c r="F79" s="48"/>
      <c r="G79" s="48"/>
      <c r="H79" s="48"/>
      <c r="I79" s="48"/>
    </row>
    <row r="80" spans="1:10" ht="14.5" customHeight="1" outlineLevel="1">
      <c r="A80" s="18" t="s">
        <v>43</v>
      </c>
      <c r="B80" s="20">
        <v>5185</v>
      </c>
      <c r="C80" s="20">
        <v>7549</v>
      </c>
      <c r="D80" s="20">
        <v>8708.1928560000051</v>
      </c>
      <c r="E80" s="19"/>
      <c r="F80" s="19"/>
      <c r="G80" s="19"/>
      <c r="H80" s="19"/>
      <c r="I80" s="19"/>
    </row>
    <row r="81" spans="1:9" ht="14.5" customHeight="1" outlineLevel="1">
      <c r="A81" s="18" t="s">
        <v>38</v>
      </c>
      <c r="B81" s="20">
        <v>2960</v>
      </c>
      <c r="C81" s="20">
        <v>2803</v>
      </c>
      <c r="D81" s="20">
        <v>2906.83536</v>
      </c>
      <c r="E81" s="19">
        <f>E110</f>
        <v>3157.4744064000001</v>
      </c>
      <c r="F81" s="19">
        <f t="shared" ref="F81:I81" si="55">F110</f>
        <v>3346.9228707840007</v>
      </c>
      <c r="G81" s="19">
        <f t="shared" si="55"/>
        <v>3547.7382430310408</v>
      </c>
      <c r="H81" s="19">
        <f t="shared" si="55"/>
        <v>3760.6025376129037</v>
      </c>
      <c r="I81" s="19">
        <f t="shared" si="55"/>
        <v>3986.2386898696777</v>
      </c>
    </row>
    <row r="82" spans="1:9" ht="14.5" customHeight="1" outlineLevel="1">
      <c r="A82" s="18" t="s">
        <v>69</v>
      </c>
      <c r="B82" s="20"/>
      <c r="C82" s="20"/>
      <c r="D82" s="20"/>
      <c r="E82" s="19"/>
      <c r="F82" s="19"/>
      <c r="G82" s="19"/>
      <c r="H82" s="19"/>
      <c r="I82" s="19"/>
    </row>
    <row r="83" spans="1:9" ht="14.5" customHeight="1" outlineLevel="1">
      <c r="A83" s="49" t="s">
        <v>48</v>
      </c>
      <c r="B83" s="20">
        <v>-1280</v>
      </c>
      <c r="C83" s="20">
        <v>-1389</v>
      </c>
      <c r="D83" s="20">
        <v>-647.20854794520528</v>
      </c>
      <c r="E83" s="19"/>
      <c r="F83" s="19"/>
      <c r="G83" s="19"/>
      <c r="H83" s="19"/>
      <c r="I83" s="19"/>
    </row>
    <row r="84" spans="1:9" ht="14.5" customHeight="1" outlineLevel="1">
      <c r="A84" s="49" t="s">
        <v>49</v>
      </c>
      <c r="B84" s="20">
        <v>-470</v>
      </c>
      <c r="C84" s="20">
        <v>-523</v>
      </c>
      <c r="D84" s="20">
        <v>-345.33187945205464</v>
      </c>
      <c r="E84" s="19"/>
      <c r="F84" s="19"/>
      <c r="G84" s="19"/>
      <c r="H84" s="19"/>
      <c r="I84" s="19"/>
    </row>
    <row r="85" spans="1:9" ht="14.5" customHeight="1" outlineLevel="1">
      <c r="A85" s="49" t="s">
        <v>56</v>
      </c>
      <c r="B85" s="20">
        <v>490</v>
      </c>
      <c r="C85" s="20">
        <v>503</v>
      </c>
      <c r="D85" s="20">
        <v>573.10610410958907</v>
      </c>
      <c r="E85" s="19"/>
      <c r="F85" s="19"/>
      <c r="G85" s="19"/>
      <c r="H85" s="19"/>
      <c r="I85" s="19"/>
    </row>
    <row r="86" spans="1:9" ht="14.5" customHeight="1" outlineLevel="1">
      <c r="A86" s="49" t="s">
        <v>57</v>
      </c>
      <c r="B86" s="20">
        <v>50</v>
      </c>
      <c r="C86" s="20">
        <v>-194</v>
      </c>
      <c r="D86" s="20">
        <v>-313</v>
      </c>
      <c r="E86" s="19"/>
      <c r="F86" s="19"/>
      <c r="G86" s="19"/>
      <c r="H86" s="19"/>
      <c r="I86" s="19"/>
    </row>
    <row r="87" spans="1:9" ht="14.5" customHeight="1" outlineLevel="1">
      <c r="A87" s="38" t="s">
        <v>70</v>
      </c>
      <c r="B87" s="82">
        <f>SUM(B80:B86)</f>
        <v>6935</v>
      </c>
      <c r="C87" s="82">
        <f t="shared" ref="C87:D87" si="56">SUM(C80:C86)</f>
        <v>8749</v>
      </c>
      <c r="D87" s="82">
        <f t="shared" si="56"/>
        <v>10882.593892712335</v>
      </c>
      <c r="E87" s="50"/>
      <c r="F87" s="50"/>
      <c r="G87" s="50"/>
      <c r="H87" s="50"/>
      <c r="I87" s="50"/>
    </row>
    <row r="88" spans="1:9" ht="14.5" customHeight="1" outlineLevel="1">
      <c r="A88" s="18" t="s">
        <v>71</v>
      </c>
      <c r="B88" s="20"/>
      <c r="C88" s="20"/>
      <c r="D88" s="20"/>
      <c r="E88" s="19"/>
      <c r="F88" s="19"/>
      <c r="G88" s="19"/>
      <c r="H88" s="19"/>
      <c r="I88" s="19"/>
    </row>
    <row r="89" spans="1:9" ht="14.5" customHeight="1" outlineLevel="1">
      <c r="A89" s="17" t="s">
        <v>72</v>
      </c>
      <c r="B89" s="20"/>
      <c r="C89" s="20"/>
      <c r="D89" s="20"/>
      <c r="E89" s="19"/>
      <c r="F89" s="19"/>
      <c r="G89" s="19"/>
      <c r="H89" s="19"/>
      <c r="I89" s="19"/>
    </row>
    <row r="90" spans="1:9" ht="14.5" customHeight="1" outlineLevel="1">
      <c r="A90" s="18" t="s">
        <v>73</v>
      </c>
      <c r="B90" s="20">
        <v>-3004.9999999999973</v>
      </c>
      <c r="C90" s="20">
        <v>-3911.0000000000018</v>
      </c>
      <c r="D90" s="20">
        <v>-3710.8353600000046</v>
      </c>
      <c r="E90" s="19">
        <f>E109</f>
        <v>5199.197982870588</v>
      </c>
      <c r="F90" s="19">
        <f t="shared" ref="F90:I90" si="57">F109</f>
        <v>4739.9262853722357</v>
      </c>
      <c r="G90" s="19">
        <f t="shared" si="57"/>
        <v>5024.3218624945766</v>
      </c>
      <c r="H90" s="19">
        <f t="shared" si="57"/>
        <v>5325.7811742442464</v>
      </c>
      <c r="I90" s="19">
        <f t="shared" si="57"/>
        <v>5645.3280446989011</v>
      </c>
    </row>
    <row r="91" spans="1:9" ht="14.5" customHeight="1" outlineLevel="1">
      <c r="A91" s="38" t="s">
        <v>74</v>
      </c>
      <c r="B91" s="82">
        <f>SUM(B90)</f>
        <v>-3004.9999999999973</v>
      </c>
      <c r="C91" s="82">
        <f t="shared" ref="C91:D91" si="58">SUM(C90)</f>
        <v>-3911.0000000000018</v>
      </c>
      <c r="D91" s="82">
        <f t="shared" si="58"/>
        <v>-3710.8353600000046</v>
      </c>
      <c r="E91" s="50"/>
      <c r="F91" s="50"/>
      <c r="G91" s="50"/>
      <c r="H91" s="50"/>
      <c r="I91" s="50"/>
    </row>
    <row r="92" spans="1:9" ht="14.5" customHeight="1" outlineLevel="1">
      <c r="A92" s="18" t="s">
        <v>71</v>
      </c>
      <c r="B92" s="20"/>
      <c r="C92" s="20"/>
      <c r="D92" s="20"/>
      <c r="E92" s="19"/>
      <c r="F92" s="19"/>
      <c r="G92" s="19"/>
      <c r="H92" s="19"/>
      <c r="I92" s="19"/>
    </row>
    <row r="93" spans="1:9" ht="14.5" customHeight="1" outlineLevel="1">
      <c r="A93" s="17" t="s">
        <v>75</v>
      </c>
      <c r="B93" s="20"/>
      <c r="C93" s="20"/>
      <c r="D93" s="20"/>
      <c r="E93" s="19"/>
      <c r="F93" s="19"/>
      <c r="G93" s="19"/>
      <c r="H93" s="19"/>
      <c r="I93" s="19"/>
    </row>
    <row r="94" spans="1:9" ht="14.5" customHeight="1" outlineLevel="1">
      <c r="A94" s="18" t="s">
        <v>76</v>
      </c>
      <c r="B94" s="20">
        <v>0</v>
      </c>
      <c r="C94" s="20">
        <v>0</v>
      </c>
      <c r="D94" s="20">
        <v>0</v>
      </c>
      <c r="E94" s="19"/>
      <c r="F94" s="19"/>
      <c r="G94" s="19"/>
      <c r="H94" s="19"/>
      <c r="I94" s="19"/>
    </row>
    <row r="95" spans="1:9" ht="14.5" customHeight="1" outlineLevel="1">
      <c r="A95" s="18" t="s">
        <v>77</v>
      </c>
      <c r="B95" s="20">
        <v>-4312</v>
      </c>
      <c r="C95" s="20">
        <v>-4209</v>
      </c>
      <c r="D95" s="20">
        <v>-2930.9750848000026</v>
      </c>
      <c r="E95" s="19"/>
      <c r="F95" s="19"/>
      <c r="G95" s="19"/>
      <c r="H95" s="19"/>
      <c r="I95" s="19"/>
    </row>
    <row r="96" spans="1:9" ht="14.5" customHeight="1" outlineLevel="1">
      <c r="A96" s="18" t="s">
        <v>78</v>
      </c>
      <c r="B96" s="20">
        <v>0</v>
      </c>
      <c r="C96" s="20">
        <v>0</v>
      </c>
      <c r="D96" s="20">
        <v>0</v>
      </c>
      <c r="E96" s="19"/>
      <c r="F96" s="19"/>
      <c r="G96" s="19"/>
      <c r="H96" s="19"/>
      <c r="I96" s="19"/>
    </row>
    <row r="97" spans="1:9" ht="14.5" customHeight="1" outlineLevel="1">
      <c r="A97" s="38" t="s">
        <v>79</v>
      </c>
      <c r="B97" s="82">
        <f>SUM(B94:B96)</f>
        <v>-4312</v>
      </c>
      <c r="C97" s="82">
        <f t="shared" ref="C97:D97" si="59">SUM(C94:C96)</f>
        <v>-4209</v>
      </c>
      <c r="D97" s="82">
        <f t="shared" si="59"/>
        <v>-2930.9750848000026</v>
      </c>
      <c r="E97" s="50"/>
      <c r="F97" s="50"/>
      <c r="G97" s="50"/>
      <c r="H97" s="50"/>
      <c r="I97" s="50"/>
    </row>
    <row r="98" spans="1:9" ht="14.5" customHeight="1" outlineLevel="1">
      <c r="A98" s="18" t="s">
        <v>71</v>
      </c>
      <c r="B98" s="20"/>
      <c r="C98" s="20"/>
      <c r="D98" s="20"/>
      <c r="E98" s="19"/>
      <c r="F98" s="19"/>
      <c r="G98" s="19"/>
      <c r="H98" s="19"/>
      <c r="I98" s="19"/>
    </row>
    <row r="99" spans="1:9" ht="14.5" customHeight="1" outlineLevel="1">
      <c r="A99" s="17" t="s">
        <v>80</v>
      </c>
      <c r="B99" s="83">
        <f>SUM(B91,B97,B87)</f>
        <v>-381.99999999999727</v>
      </c>
      <c r="C99" s="83">
        <f t="shared" ref="C99:D99" si="60">SUM(C91,C97,C87)</f>
        <v>628.99999999999818</v>
      </c>
      <c r="D99" s="83">
        <f t="shared" si="60"/>
        <v>4240.7834479123285</v>
      </c>
      <c r="E99" s="33"/>
      <c r="F99" s="33"/>
      <c r="G99" s="33"/>
      <c r="H99" s="33"/>
      <c r="I99" s="33"/>
    </row>
    <row r="100" spans="1:9" ht="14.5" customHeight="1" outlineLevel="1">
      <c r="A100" s="18" t="s">
        <v>81</v>
      </c>
      <c r="B100" s="20">
        <v>5671</v>
      </c>
      <c r="C100" s="20">
        <v>5289.0000000000027</v>
      </c>
      <c r="D100" s="20">
        <v>5918.0000000000009</v>
      </c>
      <c r="E100" s="19"/>
      <c r="F100" s="19"/>
      <c r="G100" s="19"/>
      <c r="H100" s="19"/>
      <c r="I100" s="19"/>
    </row>
    <row r="101" spans="1:9" ht="14.5" customHeight="1" outlineLevel="1">
      <c r="A101" s="51" t="s">
        <v>82</v>
      </c>
      <c r="B101" s="84">
        <f>SUM(B99:B100)</f>
        <v>5289.0000000000027</v>
      </c>
      <c r="C101" s="84">
        <f t="shared" ref="C101:D101" si="61">SUM(C99:C100)</f>
        <v>5918.0000000000009</v>
      </c>
      <c r="D101" s="84">
        <f t="shared" si="61"/>
        <v>10158.78344791233</v>
      </c>
      <c r="E101" s="52"/>
      <c r="F101" s="52"/>
      <c r="G101" s="52"/>
      <c r="H101" s="52"/>
      <c r="I101" s="52"/>
    </row>
    <row r="102" spans="1:9" ht="14.5" customHeight="1" outlineLevel="1"/>
    <row r="103" spans="1:9" ht="14.5" customHeight="1">
      <c r="B103" s="53"/>
      <c r="C103" s="53"/>
      <c r="D103" s="53"/>
      <c r="E103" s="53"/>
      <c r="F103" s="53"/>
      <c r="G103" s="53"/>
      <c r="H103" s="53"/>
      <c r="I103" s="53"/>
    </row>
    <row r="104" spans="1:9" s="16" customFormat="1" ht="19.75" customHeight="1">
      <c r="A104" s="14" t="s">
        <v>83</v>
      </c>
      <c r="B104" s="14"/>
      <c r="C104" s="14"/>
      <c r="D104" s="14"/>
      <c r="E104" s="15"/>
      <c r="F104" s="15"/>
      <c r="G104" s="15"/>
      <c r="H104" s="15"/>
      <c r="I104" s="15"/>
    </row>
    <row r="105" spans="1:9" ht="14.5" customHeight="1" outlineLevel="1">
      <c r="A105" s="17"/>
      <c r="E105" s="19"/>
      <c r="F105" s="19"/>
      <c r="G105" s="19"/>
      <c r="H105" s="19"/>
      <c r="I105" s="19"/>
    </row>
    <row r="106" spans="1:9" ht="14.5" customHeight="1" outlineLevel="1">
      <c r="A106" s="17" t="s">
        <v>84</v>
      </c>
      <c r="E106" s="19"/>
      <c r="F106" s="19"/>
      <c r="G106" s="19"/>
      <c r="H106" s="19"/>
      <c r="I106" s="19"/>
    </row>
    <row r="107" spans="1:9" ht="14.5" customHeight="1" outlineLevel="1">
      <c r="A107" s="17" t="s">
        <v>117</v>
      </c>
      <c r="B107" s="19"/>
      <c r="C107" s="19"/>
      <c r="D107" s="19"/>
      <c r="E107" s="19"/>
      <c r="F107" s="19"/>
      <c r="G107" s="19"/>
      <c r="H107" s="19"/>
      <c r="I107" s="19"/>
    </row>
    <row r="108" spans="1:9" ht="14.5" customHeight="1" outlineLevel="1">
      <c r="A108" s="18" t="s">
        <v>85</v>
      </c>
      <c r="B108" s="19">
        <f>B111-B109+B110</f>
        <v>19218.000000000004</v>
      </c>
      <c r="C108" s="19">
        <f>B111</f>
        <v>19263</v>
      </c>
      <c r="D108" s="19">
        <f>C111</f>
        <v>20371</v>
      </c>
      <c r="E108" s="19">
        <f>D111</f>
        <v>21175.000000000004</v>
      </c>
      <c r="F108" s="19">
        <f t="shared" ref="F108:I108" si="62">E111</f>
        <v>23216.723576470591</v>
      </c>
      <c r="G108" s="19">
        <f t="shared" si="62"/>
        <v>24609.726991058826</v>
      </c>
      <c r="H108" s="19">
        <f t="shared" si="62"/>
        <v>26086.31061052236</v>
      </c>
      <c r="I108" s="19">
        <f t="shared" si="62"/>
        <v>27651.489247153702</v>
      </c>
    </row>
    <row r="109" spans="1:9" ht="14.5" customHeight="1" outlineLevel="1">
      <c r="A109" s="18" t="s">
        <v>86</v>
      </c>
      <c r="B109" s="19">
        <f>-B90</f>
        <v>3004.9999999999973</v>
      </c>
      <c r="C109" s="19">
        <f>-C90</f>
        <v>3911.0000000000018</v>
      </c>
      <c r="D109" s="19">
        <f>-D90</f>
        <v>3710.8353600000046</v>
      </c>
      <c r="E109" s="19">
        <f>E111+E110-E108</f>
        <v>5199.197982870588</v>
      </c>
      <c r="F109" s="19">
        <f t="shared" ref="F109:I109" si="63">F111+F110-F108</f>
        <v>4739.9262853722357</v>
      </c>
      <c r="G109" s="19">
        <f t="shared" si="63"/>
        <v>5024.3218624945766</v>
      </c>
      <c r="H109" s="19">
        <f t="shared" si="63"/>
        <v>5325.7811742442464</v>
      </c>
      <c r="I109" s="19">
        <f t="shared" si="63"/>
        <v>5645.3280446989011</v>
      </c>
    </row>
    <row r="110" spans="1:9" ht="14.5" customHeight="1" outlineLevel="1">
      <c r="A110" s="18" t="s">
        <v>87</v>
      </c>
      <c r="B110" s="19">
        <f>B81</f>
        <v>2960</v>
      </c>
      <c r="C110" s="19">
        <f>C81</f>
        <v>2803</v>
      </c>
      <c r="D110" s="19">
        <f>D81</f>
        <v>2906.83536</v>
      </c>
      <c r="E110" s="19">
        <f>E16*E33</f>
        <v>3157.4744064000001</v>
      </c>
      <c r="F110" s="19">
        <f t="shared" ref="F110:I110" si="64">F16*F33</f>
        <v>3346.9228707840007</v>
      </c>
      <c r="G110" s="19">
        <f t="shared" si="64"/>
        <v>3547.7382430310408</v>
      </c>
      <c r="H110" s="19">
        <f t="shared" si="64"/>
        <v>3760.6025376129037</v>
      </c>
      <c r="I110" s="19">
        <f t="shared" si="64"/>
        <v>3986.2386898696777</v>
      </c>
    </row>
    <row r="111" spans="1:9" ht="14.5" customHeight="1" outlineLevel="1">
      <c r="A111" s="36" t="s">
        <v>88</v>
      </c>
      <c r="B111" s="54">
        <f>B58</f>
        <v>19263</v>
      </c>
      <c r="C111" s="54">
        <f>C108+C109-C110</f>
        <v>20371</v>
      </c>
      <c r="D111" s="54">
        <f>D108+D109-D110</f>
        <v>21175.000000000004</v>
      </c>
      <c r="E111" s="54">
        <f>E33/E21</f>
        <v>23216.723576470591</v>
      </c>
      <c r="F111" s="54">
        <f t="shared" ref="F111:I111" si="65">F33/F21</f>
        <v>24609.726991058826</v>
      </c>
      <c r="G111" s="54">
        <f t="shared" si="65"/>
        <v>26086.31061052236</v>
      </c>
      <c r="H111" s="54">
        <f t="shared" si="65"/>
        <v>27651.489247153702</v>
      </c>
      <c r="I111" s="54">
        <f t="shared" si="65"/>
        <v>29310.578601982925</v>
      </c>
    </row>
    <row r="112" spans="1:9" ht="14.5" customHeight="1" outlineLevel="1">
      <c r="A112" s="18" t="s">
        <v>71</v>
      </c>
      <c r="B112" s="19"/>
      <c r="C112" s="19"/>
      <c r="D112" s="19"/>
      <c r="E112" s="19"/>
      <c r="F112" s="19"/>
      <c r="G112" s="19"/>
      <c r="H112" s="19"/>
      <c r="I112" s="19"/>
    </row>
    <row r="113" spans="1:10" ht="14.5" customHeight="1" outlineLevel="1">
      <c r="A113" s="17" t="s">
        <v>89</v>
      </c>
      <c r="B113" s="19"/>
      <c r="C113" s="19"/>
      <c r="D113" s="19"/>
      <c r="E113" s="19"/>
      <c r="F113" s="19"/>
      <c r="G113" s="19"/>
      <c r="H113" s="19"/>
      <c r="I113" s="19"/>
    </row>
    <row r="114" spans="1:10" ht="14.5" customHeight="1" outlineLevel="1">
      <c r="A114" s="18" t="s">
        <v>85</v>
      </c>
      <c r="B114" s="86">
        <f>B117-B115+B116</f>
        <v>4816</v>
      </c>
      <c r="C114" s="19">
        <f>B117</f>
        <v>5689</v>
      </c>
      <c r="D114" s="19">
        <f t="shared" ref="D114:I114" si="66">C117</f>
        <v>9029</v>
      </c>
      <c r="E114" s="19">
        <f t="shared" si="66"/>
        <v>14806.217771200003</v>
      </c>
      <c r="F114" s="19">
        <f t="shared" si="66"/>
        <v>14806.217771200003</v>
      </c>
      <c r="G114" s="19">
        <f t="shared" si="66"/>
        <v>14806.217771200003</v>
      </c>
      <c r="H114" s="19">
        <f t="shared" si="66"/>
        <v>14806.217771200003</v>
      </c>
      <c r="I114" s="19">
        <f t="shared" si="66"/>
        <v>14806.217771200003</v>
      </c>
    </row>
    <row r="115" spans="1:10" ht="14.5" customHeight="1" outlineLevel="1">
      <c r="A115" s="18" t="s">
        <v>43</v>
      </c>
      <c r="B115" s="19">
        <f>B44</f>
        <v>5185</v>
      </c>
      <c r="C115" s="19">
        <f t="shared" ref="C115" si="67">C44</f>
        <v>7549</v>
      </c>
      <c r="D115" s="19">
        <f t="shared" ref="D115:I115" si="68">D44</f>
        <v>8708.1928560000051</v>
      </c>
      <c r="E115" s="19">
        <f t="shared" si="68"/>
        <v>0</v>
      </c>
      <c r="F115" s="19">
        <f t="shared" si="68"/>
        <v>0</v>
      </c>
      <c r="G115" s="19">
        <f t="shared" si="68"/>
        <v>0</v>
      </c>
      <c r="H115" s="19">
        <f t="shared" si="68"/>
        <v>0</v>
      </c>
      <c r="I115" s="19">
        <f t="shared" si="68"/>
        <v>0</v>
      </c>
    </row>
    <row r="116" spans="1:10" ht="14.5" customHeight="1" outlineLevel="1">
      <c r="A116" s="18" t="s">
        <v>90</v>
      </c>
      <c r="B116" s="19">
        <f>B46</f>
        <v>4312</v>
      </c>
      <c r="C116" s="19">
        <f t="shared" ref="C116" si="69">C46</f>
        <v>4209</v>
      </c>
      <c r="D116" s="19">
        <f t="shared" ref="D116:I116" si="70">D46</f>
        <v>2930.9750848000026</v>
      </c>
      <c r="E116" s="19">
        <f t="shared" si="70"/>
        <v>0</v>
      </c>
      <c r="F116" s="19">
        <f t="shared" si="70"/>
        <v>0</v>
      </c>
      <c r="G116" s="19">
        <f t="shared" si="70"/>
        <v>0</v>
      </c>
      <c r="H116" s="19">
        <f t="shared" si="70"/>
        <v>0</v>
      </c>
      <c r="I116" s="19">
        <f t="shared" si="70"/>
        <v>0</v>
      </c>
    </row>
    <row r="117" spans="1:10" ht="14.5" customHeight="1" outlineLevel="1">
      <c r="A117" s="36" t="s">
        <v>91</v>
      </c>
      <c r="B117" s="54">
        <f>B70</f>
        <v>5689</v>
      </c>
      <c r="C117" s="54">
        <f>C114+C115-C116</f>
        <v>9029</v>
      </c>
      <c r="D117" s="54">
        <f t="shared" ref="D117:I117" si="71">D114+D115-D116</f>
        <v>14806.217771200003</v>
      </c>
      <c r="E117" s="54">
        <f t="shared" si="71"/>
        <v>14806.217771200003</v>
      </c>
      <c r="F117" s="54">
        <f t="shared" si="71"/>
        <v>14806.217771200003</v>
      </c>
      <c r="G117" s="54">
        <f t="shared" si="71"/>
        <v>14806.217771200003</v>
      </c>
      <c r="H117" s="54">
        <f t="shared" si="71"/>
        <v>14806.217771200003</v>
      </c>
      <c r="I117" s="54">
        <f t="shared" si="71"/>
        <v>14806.217771200003</v>
      </c>
    </row>
    <row r="118" spans="1:10" ht="14.5" customHeight="1" outlineLevel="1">
      <c r="A118" s="17" t="s">
        <v>71</v>
      </c>
      <c r="B118" s="33"/>
      <c r="C118" s="33" t="s">
        <v>118</v>
      </c>
      <c r="D118" s="33"/>
      <c r="E118" s="33"/>
      <c r="F118" s="33"/>
      <c r="G118" s="33"/>
      <c r="H118" s="33"/>
      <c r="I118" s="33"/>
    </row>
    <row r="119" spans="1:10" ht="14.5" customHeight="1" outlineLevel="1">
      <c r="A119" s="17" t="s">
        <v>92</v>
      </c>
      <c r="B119" s="19"/>
      <c r="D119" s="19"/>
      <c r="E119" s="19"/>
      <c r="F119" s="19"/>
      <c r="G119" s="19"/>
      <c r="H119" s="19"/>
      <c r="I119" s="19"/>
    </row>
    <row r="120" spans="1:10" ht="14.5" customHeight="1" outlineLevel="1">
      <c r="A120" s="18" t="s">
        <v>85</v>
      </c>
      <c r="B120" s="85">
        <f>B122-B121</f>
        <v>20000</v>
      </c>
      <c r="C120" s="48">
        <f>C67</f>
        <v>20000</v>
      </c>
      <c r="D120" s="48">
        <f t="shared" ref="D120:I120" si="72">D67</f>
        <v>20000</v>
      </c>
      <c r="E120" s="48">
        <f t="shared" si="72"/>
        <v>20000</v>
      </c>
      <c r="F120" s="48">
        <f t="shared" si="72"/>
        <v>20000</v>
      </c>
      <c r="G120" s="48">
        <f t="shared" si="72"/>
        <v>20000</v>
      </c>
      <c r="H120" s="48">
        <f t="shared" si="72"/>
        <v>20000</v>
      </c>
      <c r="I120" s="48">
        <f t="shared" si="72"/>
        <v>20000</v>
      </c>
    </row>
    <row r="121" spans="1:10" ht="14.5" customHeight="1" outlineLevel="1">
      <c r="A121" s="18" t="s">
        <v>93</v>
      </c>
      <c r="B121" s="19">
        <f>B96</f>
        <v>0</v>
      </c>
      <c r="C121" s="19">
        <f t="shared" ref="C121:J121" si="73">C96</f>
        <v>0</v>
      </c>
      <c r="D121" s="19">
        <f t="shared" si="73"/>
        <v>0</v>
      </c>
      <c r="E121" s="19">
        <f t="shared" si="73"/>
        <v>0</v>
      </c>
      <c r="F121" s="19">
        <f t="shared" si="73"/>
        <v>0</v>
      </c>
      <c r="G121" s="19">
        <f t="shared" si="73"/>
        <v>0</v>
      </c>
      <c r="H121" s="19">
        <f t="shared" si="73"/>
        <v>0</v>
      </c>
      <c r="I121" s="19">
        <f t="shared" si="73"/>
        <v>0</v>
      </c>
      <c r="J121" s="19">
        <f t="shared" si="73"/>
        <v>0</v>
      </c>
    </row>
    <row r="122" spans="1:10" ht="14.5" customHeight="1" outlineLevel="1">
      <c r="A122" s="36" t="s">
        <v>94</v>
      </c>
      <c r="B122" s="54">
        <v>20000</v>
      </c>
      <c r="C122" s="54">
        <f>C120+B121</f>
        <v>20000</v>
      </c>
      <c r="D122" s="54">
        <f t="shared" ref="D122:J122" si="74">D120+D121</f>
        <v>20000</v>
      </c>
      <c r="E122" s="54">
        <f t="shared" si="74"/>
        <v>20000</v>
      </c>
      <c r="F122" s="54">
        <f t="shared" si="74"/>
        <v>20000</v>
      </c>
      <c r="G122" s="54">
        <f t="shared" si="74"/>
        <v>20000</v>
      </c>
      <c r="H122" s="54">
        <f t="shared" si="74"/>
        <v>20000</v>
      </c>
      <c r="I122" s="54">
        <f t="shared" si="74"/>
        <v>20000</v>
      </c>
      <c r="J122" s="54">
        <f t="shared" si="74"/>
        <v>0</v>
      </c>
    </row>
    <row r="123" spans="1:10" ht="14.5" customHeight="1" outlineLevel="1">
      <c r="A123" s="18" t="s">
        <v>71</v>
      </c>
      <c r="B123" s="19"/>
      <c r="C123" s="19"/>
      <c r="D123" s="19"/>
      <c r="E123" s="19"/>
      <c r="F123" s="19"/>
      <c r="G123" s="19"/>
      <c r="H123" s="19"/>
      <c r="I123" s="19"/>
    </row>
    <row r="124" spans="1:10" ht="14.5" customHeight="1" outlineLevel="1">
      <c r="A124" s="18" t="s">
        <v>95</v>
      </c>
      <c r="B124" s="19">
        <f>B41</f>
        <v>1240</v>
      </c>
      <c r="C124" s="19">
        <f t="shared" ref="C124:I124" si="75">C41</f>
        <v>1240</v>
      </c>
      <c r="D124" s="19">
        <f t="shared" si="75"/>
        <v>1240</v>
      </c>
      <c r="E124" s="19">
        <f t="shared" si="75"/>
        <v>1240</v>
      </c>
      <c r="F124" s="19">
        <f t="shared" si="75"/>
        <v>1240</v>
      </c>
      <c r="G124" s="19">
        <f t="shared" si="75"/>
        <v>1240</v>
      </c>
      <c r="H124" s="19">
        <f t="shared" si="75"/>
        <v>1240</v>
      </c>
      <c r="I124" s="19">
        <f t="shared" si="75"/>
        <v>1240</v>
      </c>
    </row>
    <row r="125" spans="1:10" ht="14.5" customHeight="1" outlineLevel="1">
      <c r="A125" s="36" t="s">
        <v>96</v>
      </c>
      <c r="B125" s="54"/>
      <c r="C125" s="54"/>
      <c r="D125" s="54"/>
      <c r="E125" s="54"/>
      <c r="F125" s="54"/>
      <c r="G125" s="54"/>
      <c r="H125" s="54"/>
      <c r="I125" s="54"/>
    </row>
    <row r="126" spans="1:10" ht="14.5" customHeight="1" outlineLevel="1">
      <c r="B126" s="19"/>
      <c r="C126" s="19"/>
      <c r="D126" s="19"/>
      <c r="E126" s="19"/>
      <c r="F126" s="19"/>
      <c r="G126" s="19"/>
      <c r="H126" s="19"/>
      <c r="I126" s="19"/>
    </row>
    <row r="127" spans="1:10" ht="14.5" customHeight="1">
      <c r="B127" s="19"/>
      <c r="C127" s="19"/>
      <c r="D127" s="19"/>
      <c r="E127" s="19"/>
      <c r="F127" s="19"/>
      <c r="G127" s="19"/>
      <c r="H127" s="19"/>
      <c r="I127" s="19"/>
    </row>
    <row r="128" spans="1:10" s="16" customFormat="1" ht="19.75" customHeight="1">
      <c r="A128" s="14" t="s">
        <v>97</v>
      </c>
      <c r="B128" s="14"/>
      <c r="C128" s="14"/>
      <c r="D128" s="14"/>
      <c r="E128" s="15"/>
      <c r="F128" s="15"/>
      <c r="G128" s="15"/>
      <c r="H128" s="15"/>
      <c r="I128" s="15"/>
    </row>
    <row r="129" spans="1:9" ht="14.5" customHeight="1" outlineLevel="1"/>
    <row r="130" spans="1:9" ht="14.5" customHeight="1" outlineLevel="1">
      <c r="A130" s="17" t="s">
        <v>9</v>
      </c>
    </row>
    <row r="131" spans="1:9" ht="14.5" customHeight="1" outlineLevel="1">
      <c r="A131" s="18" t="s">
        <v>98</v>
      </c>
      <c r="B131" s="19"/>
      <c r="C131" s="19"/>
      <c r="D131" s="19"/>
      <c r="E131" s="19"/>
      <c r="F131" s="19"/>
      <c r="G131" s="19"/>
      <c r="H131" s="19"/>
      <c r="I131" s="19"/>
    </row>
    <row r="132" spans="1:9" ht="14.5" customHeight="1" outlineLevel="1">
      <c r="A132" s="18" t="s">
        <v>99</v>
      </c>
      <c r="B132" s="41"/>
      <c r="C132" s="41"/>
      <c r="D132" s="41"/>
      <c r="E132" s="41"/>
      <c r="F132" s="41"/>
      <c r="G132" s="41"/>
      <c r="H132" s="41"/>
      <c r="I132" s="41"/>
    </row>
    <row r="133" spans="1:9" ht="14.5" customHeight="1" outlineLevel="1">
      <c r="A133" s="56" t="s">
        <v>100</v>
      </c>
      <c r="B133" s="57"/>
      <c r="C133" s="57"/>
      <c r="D133" s="57"/>
      <c r="E133" s="57"/>
      <c r="F133" s="57"/>
      <c r="G133" s="57"/>
      <c r="H133" s="57"/>
      <c r="I133" s="57"/>
    </row>
    <row r="134" spans="1:9" ht="14.5" customHeight="1" outlineLevel="1">
      <c r="A134" s="18" t="s">
        <v>43</v>
      </c>
      <c r="B134" s="41"/>
      <c r="C134" s="41"/>
      <c r="D134" s="41"/>
      <c r="E134" s="41"/>
      <c r="F134" s="41"/>
      <c r="G134" s="41"/>
      <c r="H134" s="41"/>
      <c r="I134" s="41"/>
    </row>
    <row r="135" spans="1:9" ht="14.5" customHeight="1" outlineLevel="1">
      <c r="A135" s="56" t="s">
        <v>101</v>
      </c>
      <c r="B135" s="57"/>
      <c r="C135" s="57"/>
      <c r="D135" s="57"/>
      <c r="E135" s="57"/>
      <c r="F135" s="57"/>
      <c r="G135" s="57"/>
      <c r="H135" s="57"/>
      <c r="I135" s="57"/>
    </row>
    <row r="136" spans="1:9" ht="14.5" customHeight="1" outlineLevel="1"/>
    <row r="137" spans="1:9" ht="14.5" customHeight="1" outlineLevel="1">
      <c r="A137" s="17" t="s">
        <v>102</v>
      </c>
    </row>
    <row r="138" spans="1:9" ht="14.5" customHeight="1" outlineLevel="1">
      <c r="A138" s="18" t="s">
        <v>103</v>
      </c>
      <c r="B138" s="19"/>
      <c r="C138" s="19"/>
      <c r="D138" s="19"/>
      <c r="E138" s="19"/>
      <c r="F138" s="19"/>
      <c r="G138" s="19"/>
      <c r="H138" s="19"/>
      <c r="I138" s="19"/>
    </row>
    <row r="139" spans="1:9" ht="14.5" customHeight="1" outlineLevel="1">
      <c r="A139" s="18" t="s">
        <v>104</v>
      </c>
      <c r="B139" s="19"/>
      <c r="C139" s="19"/>
      <c r="D139" s="19"/>
      <c r="E139" s="19"/>
      <c r="F139" s="19"/>
      <c r="G139" s="19"/>
      <c r="H139" s="19"/>
      <c r="I139" s="19"/>
    </row>
    <row r="140" spans="1:9" ht="14.5" customHeight="1" outlineLevel="1">
      <c r="A140" s="18" t="s">
        <v>105</v>
      </c>
      <c r="B140" s="19"/>
      <c r="C140" s="19"/>
      <c r="D140" s="19"/>
      <c r="E140" s="19"/>
      <c r="F140" s="19"/>
      <c r="G140" s="19"/>
      <c r="H140" s="19"/>
      <c r="I140" s="19"/>
    </row>
    <row r="141" spans="1:9" ht="14.5" customHeight="1" outlineLevel="1">
      <c r="A141" s="18" t="s">
        <v>106</v>
      </c>
      <c r="B141" s="19"/>
      <c r="C141" s="19"/>
      <c r="D141" s="19"/>
      <c r="E141" s="19"/>
      <c r="F141" s="19"/>
      <c r="G141" s="19"/>
      <c r="H141" s="19"/>
      <c r="I141" s="19"/>
    </row>
    <row r="142" spans="1:9" ht="14.5" customHeight="1" outlineLevel="1"/>
    <row r="143" spans="1:9" ht="14.5" customHeight="1" outlineLevel="1"/>
    <row r="144" spans="1:9" ht="14.5" customHeight="1" outlineLevel="1">
      <c r="A144" s="58" t="s">
        <v>9</v>
      </c>
      <c r="B144" s="58"/>
      <c r="C144" s="58"/>
      <c r="E144" s="58" t="s">
        <v>67</v>
      </c>
      <c r="F144" s="58"/>
      <c r="G144" s="58"/>
      <c r="H144" s="58"/>
      <c r="I144" s="58"/>
    </row>
    <row r="145" ht="14.5" customHeight="1" outlineLevel="1"/>
    <row r="146" ht="14.5" customHeight="1" outlineLevel="1"/>
    <row r="147" ht="14.5" customHeight="1" outlineLevel="1"/>
    <row r="148" ht="14.5" customHeight="1" outlineLevel="1"/>
    <row r="149" ht="14.5" customHeight="1" outlineLevel="1"/>
    <row r="150" ht="14.5" customHeight="1" outlineLevel="1"/>
    <row r="151" ht="14.5" customHeight="1" outlineLevel="1"/>
    <row r="152" ht="14.5" customHeight="1" outlineLevel="1"/>
    <row r="153" ht="14.5" customHeight="1" outlineLevel="1"/>
    <row r="154" ht="14.5" customHeight="1" outlineLevel="1"/>
    <row r="155" ht="14.5" customHeight="1" outlineLevel="1"/>
    <row r="156" ht="14.5" customHeight="1" outlineLevel="1"/>
    <row r="157" ht="14.5" customHeight="1" outlineLevel="1"/>
    <row r="158" ht="14.5" customHeight="1" outlineLevel="1"/>
    <row r="159" ht="14.5" customHeight="1" outlineLevel="1"/>
    <row r="160" ht="14.5" customHeight="1" outlineLevel="1"/>
    <row r="161" ht="14.5" customHeight="1" outlineLevel="1"/>
    <row r="162" ht="14.5" customHeight="1" outlineLevel="1"/>
    <row r="163" ht="14.5" customHeight="1"/>
    <row r="164" ht="14.5" customHeight="1"/>
    <row r="165" ht="14.5" customHeight="1"/>
    <row r="166" ht="14.5" customHeight="1"/>
    <row r="167" ht="14.5" customHeight="1"/>
    <row r="168" ht="14.5" customHeight="1"/>
    <row r="169" ht="14.5" customHeight="1"/>
    <row r="170" ht="14.5" customHeight="1"/>
    <row r="171" ht="14.5" customHeight="1"/>
    <row r="172" ht="14.5" customHeight="1"/>
    <row r="173" ht="14.5" customHeight="1"/>
    <row r="174" ht="14.5" customHeight="1"/>
    <row r="175" ht="14.5" customHeight="1"/>
    <row r="176" ht="14.5" customHeight="1"/>
    <row r="177" ht="14.5" customHeight="1"/>
    <row r="178" ht="14.5" customHeight="1"/>
    <row r="179" ht="14.5" customHeight="1"/>
    <row r="180" ht="14.5" customHeight="1"/>
    <row r="181" ht="14.5" customHeight="1"/>
    <row r="182" ht="14.5" customHeight="1"/>
    <row r="183" ht="14.5" customHeight="1"/>
    <row r="184" ht="14.5" customHeight="1"/>
    <row r="185" ht="14.5" customHeight="1"/>
    <row r="186" ht="14.5" customHeight="1"/>
    <row r="187" ht="14.5" customHeight="1"/>
    <row r="188" ht="14.5" customHeight="1"/>
    <row r="189" ht="14.5" customHeight="1"/>
    <row r="190" ht="14.5" customHeight="1"/>
    <row r="191" ht="14.5" customHeight="1"/>
    <row r="192" ht="14.5" customHeight="1"/>
    <row r="193" ht="14.5" customHeight="1"/>
    <row r="194" ht="14.5" customHeight="1"/>
    <row r="195" ht="14.5" customHeight="1"/>
    <row r="196" ht="14.5" customHeight="1"/>
    <row r="197" ht="14.5" customHeight="1"/>
    <row r="198" ht="14.5" customHeight="1"/>
    <row r="199" ht="14.5" customHeight="1"/>
    <row r="200" ht="14.5" customHeight="1"/>
    <row r="201" ht="14.5" customHeight="1"/>
    <row r="202" ht="14.5" customHeight="1"/>
    <row r="203" ht="14.5" customHeight="1"/>
    <row r="204" ht="14.5" customHeight="1"/>
  </sheetData>
  <conditionalFormatting sqref="E5:I5">
    <cfRule type="containsText" dxfId="7" priority="7" operator="containsText" text="OK">
      <formula>NOT(ISERROR(SEARCH("OK",E5)))</formula>
    </cfRule>
    <cfRule type="containsText" dxfId="6" priority="8" operator="containsText" text="ERROR">
      <formula>NOT(ISERROR(SEARCH("ERROR",E5)))</formula>
    </cfRule>
  </conditionalFormatting>
  <conditionalFormatting sqref="B4:C4 E4:I4">
    <cfRule type="containsText" dxfId="5" priority="5" operator="containsText" text="OK">
      <formula>NOT(ISERROR(SEARCH("OK",B4)))</formula>
    </cfRule>
    <cfRule type="containsText" dxfId="4" priority="6" operator="containsText" text="ERROR">
      <formula>NOT(ISERROR(SEARCH("ERROR",B4)))</formula>
    </cfRule>
  </conditionalFormatting>
  <conditionalFormatting sqref="A3">
    <cfRule type="containsText" dxfId="3" priority="3" operator="containsText" text="OK">
      <formula>NOT(ISERROR(SEARCH("OK",A3)))</formula>
    </cfRule>
    <cfRule type="containsText" dxfId="2" priority="4" operator="containsText" text="ERROR">
      <formula>NOT(ISERROR(SEARCH("ERROR",A3)))</formula>
    </cfRule>
  </conditionalFormatting>
  <conditionalFormatting sqref="D4">
    <cfRule type="containsText" dxfId="1" priority="1" operator="containsText" text="OK">
      <formula>NOT(ISERROR(SEARCH("OK",D4)))</formula>
    </cfRule>
    <cfRule type="containsText" dxfId="0" priority="2" operator="containsText" text="ERROR">
      <formula>NOT(ISERROR(SEARCH("ERROR",D4)))</formula>
    </cfRule>
  </conditionalFormatting>
  <pageMargins left="0.75" right="0.75" top="1" bottom="1" header="0.5" footer="0.5"/>
  <pageSetup scale="57" fitToHeight="0" orientation="landscape" blackAndWhite="1" r:id="rId1"/>
  <headerFooter alignWithMargins="0">
    <oddFooter>&amp;R&amp;6© Management Development Associates (NA) Inc. - 21317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Blank 3 Statement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Designer</dc:creator>
  <cp:lastModifiedBy>Frankline Misango</cp:lastModifiedBy>
  <dcterms:created xsi:type="dcterms:W3CDTF">2019-09-10T18:31:51Z</dcterms:created>
  <dcterms:modified xsi:type="dcterms:W3CDTF">2022-06-23T09:52:38Z</dcterms:modified>
</cp:coreProperties>
</file>