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3. Building a Financial Model in Excel\Attachment\Current Version 2 2019-03\"/>
    </mc:Choice>
  </mc:AlternateContent>
  <xr:revisionPtr revIDLastSave="0" documentId="8_{2E837184-8699-43CA-B9A0-38888BD4E819}" xr6:coauthVersionLast="45" xr6:coauthVersionMax="45" xr10:uidLastSave="{00000000-0000-0000-0000-000000000000}"/>
  <bookViews>
    <workbookView xWindow="28030" yWindow="6840" windowWidth="10370" windowHeight="9790" tabRatio="590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3" l="1"/>
  <c r="C15" i="23"/>
  <c r="E110" i="21" l="1"/>
  <c r="F110" i="21"/>
  <c r="G110" i="21"/>
  <c r="H110" i="21"/>
  <c r="D110" i="21"/>
  <c r="J76" i="21"/>
  <c r="K76" i="21"/>
  <c r="L76" i="21"/>
  <c r="M76" i="21"/>
  <c r="I76" i="21"/>
  <c r="I54" i="21" s="1"/>
  <c r="J102" i="21"/>
  <c r="J75" i="21" s="1"/>
  <c r="K102" i="21"/>
  <c r="K75" i="21" s="1"/>
  <c r="L102" i="21"/>
  <c r="L75" i="21" s="1"/>
  <c r="M102" i="21"/>
  <c r="M75" i="21" s="1"/>
  <c r="I102" i="21"/>
  <c r="I75" i="21" s="1"/>
  <c r="J96" i="21"/>
  <c r="J71" i="21" s="1"/>
  <c r="J72" i="21" s="1"/>
  <c r="J114" i="21" s="1"/>
  <c r="K96" i="21"/>
  <c r="K71" i="21" s="1"/>
  <c r="K72" i="21" s="1"/>
  <c r="K114" i="21" s="1"/>
  <c r="L96" i="21"/>
  <c r="L71" i="21" s="1"/>
  <c r="L72" i="21" s="1"/>
  <c r="L114" i="21" s="1"/>
  <c r="M96" i="21"/>
  <c r="M71" i="21" s="1"/>
  <c r="M72" i="21" s="1"/>
  <c r="M114" i="21" s="1"/>
  <c r="I96" i="21"/>
  <c r="I71" i="21" s="1"/>
  <c r="I72" i="21" s="1"/>
  <c r="I114" i="21" s="1"/>
  <c r="J30" i="21"/>
  <c r="K30" i="21"/>
  <c r="L30" i="21"/>
  <c r="M30" i="21"/>
  <c r="I30" i="21"/>
  <c r="I25" i="21"/>
  <c r="I29" i="21" s="1"/>
  <c r="F8" i="21"/>
  <c r="G8" i="21"/>
  <c r="H8" i="21"/>
  <c r="F9" i="21"/>
  <c r="G9" i="21"/>
  <c r="H9" i="21"/>
  <c r="F10" i="21"/>
  <c r="G10" i="21"/>
  <c r="H10" i="21"/>
  <c r="F11" i="21"/>
  <c r="G11" i="21"/>
  <c r="H11" i="21"/>
  <c r="F12" i="21"/>
  <c r="G12" i="21"/>
  <c r="H12" i="21"/>
  <c r="F13" i="21"/>
  <c r="G13" i="21"/>
  <c r="H13" i="21"/>
  <c r="F15" i="21"/>
  <c r="G15" i="21"/>
  <c r="H15" i="21"/>
  <c r="F16" i="21"/>
  <c r="G16" i="21"/>
  <c r="H16" i="21"/>
  <c r="F17" i="21"/>
  <c r="G17" i="21"/>
  <c r="H17" i="21"/>
  <c r="F18" i="21"/>
  <c r="G18" i="21"/>
  <c r="H18" i="21"/>
  <c r="F19" i="21"/>
  <c r="G19" i="21"/>
  <c r="H19" i="21"/>
  <c r="F20" i="21"/>
  <c r="G20" i="21"/>
  <c r="H20" i="21"/>
  <c r="E15" i="21"/>
  <c r="E16" i="21"/>
  <c r="E17" i="21"/>
  <c r="E18" i="21"/>
  <c r="E19" i="21"/>
  <c r="E20" i="21"/>
  <c r="D20" i="21"/>
  <c r="D19" i="21"/>
  <c r="D18" i="21"/>
  <c r="D17" i="21"/>
  <c r="D16" i="21"/>
  <c r="D15" i="21"/>
  <c r="D13" i="21"/>
  <c r="D12" i="21"/>
  <c r="D11" i="21"/>
  <c r="D10" i="21"/>
  <c r="D9" i="21"/>
  <c r="E13" i="21"/>
  <c r="E12" i="21"/>
  <c r="E11" i="21"/>
  <c r="E10" i="21"/>
  <c r="E9" i="21"/>
  <c r="E8" i="21"/>
  <c r="F102" i="21"/>
  <c r="G102" i="21"/>
  <c r="H102" i="21"/>
  <c r="F104" i="21"/>
  <c r="G104" i="21"/>
  <c r="H104" i="21"/>
  <c r="E102" i="21"/>
  <c r="E104" i="21"/>
  <c r="D104" i="21"/>
  <c r="D102" i="21"/>
  <c r="D103" i="21" s="1"/>
  <c r="E101" i="21" s="1"/>
  <c r="F96" i="21"/>
  <c r="G96" i="21"/>
  <c r="H96" i="21"/>
  <c r="F97" i="21"/>
  <c r="G97" i="21"/>
  <c r="H97" i="21"/>
  <c r="E96" i="21"/>
  <c r="E97" i="21"/>
  <c r="D97" i="21"/>
  <c r="D96" i="21"/>
  <c r="E88" i="21"/>
  <c r="F88" i="21"/>
  <c r="G88" i="21"/>
  <c r="H88" i="21"/>
  <c r="E89" i="21"/>
  <c r="F89" i="21"/>
  <c r="G89" i="21"/>
  <c r="H89" i="21"/>
  <c r="E90" i="21"/>
  <c r="F90" i="21"/>
  <c r="G90" i="21"/>
  <c r="H90" i="21"/>
  <c r="D90" i="21"/>
  <c r="D89" i="21"/>
  <c r="D88" i="21"/>
  <c r="D68" i="21"/>
  <c r="D113" i="21" s="1"/>
  <c r="E68" i="21"/>
  <c r="E113" i="21" s="1"/>
  <c r="F68" i="21"/>
  <c r="F113" i="21" s="1"/>
  <c r="G68" i="21"/>
  <c r="G113" i="21" s="1"/>
  <c r="H68" i="21"/>
  <c r="D72" i="21"/>
  <c r="D114" i="21" s="1"/>
  <c r="E72" i="21"/>
  <c r="F72" i="21"/>
  <c r="G72" i="21"/>
  <c r="G114" i="21" s="1"/>
  <c r="H72" i="21"/>
  <c r="H114" i="21" s="1"/>
  <c r="D77" i="21"/>
  <c r="D115" i="21" s="1"/>
  <c r="E77" i="21"/>
  <c r="E115" i="21" s="1"/>
  <c r="F77" i="21"/>
  <c r="F115" i="21" s="1"/>
  <c r="G77" i="21"/>
  <c r="H77" i="21"/>
  <c r="H115" i="21" s="1"/>
  <c r="D47" i="21"/>
  <c r="E47" i="21"/>
  <c r="F47" i="21"/>
  <c r="G47" i="21"/>
  <c r="H47" i="21"/>
  <c r="D52" i="21"/>
  <c r="E52" i="21"/>
  <c r="F52" i="21"/>
  <c r="G52" i="21"/>
  <c r="H52" i="21"/>
  <c r="E56" i="21"/>
  <c r="F56" i="21"/>
  <c r="G56" i="21"/>
  <c r="H56" i="21"/>
  <c r="E79" i="21" l="1"/>
  <c r="H57" i="21"/>
  <c r="H59" i="21" s="1"/>
  <c r="I26" i="21"/>
  <c r="I27" i="21" s="1"/>
  <c r="I111" i="21" s="1"/>
  <c r="I77" i="21"/>
  <c r="I115" i="21" s="1"/>
  <c r="G57" i="21"/>
  <c r="G59" i="21" s="1"/>
  <c r="D91" i="21"/>
  <c r="D92" i="21" s="1"/>
  <c r="J54" i="21"/>
  <c r="K54" i="21" s="1"/>
  <c r="G91" i="21"/>
  <c r="J25" i="21"/>
  <c r="J110" i="21" s="1"/>
  <c r="E57" i="21"/>
  <c r="E59" i="21" s="1"/>
  <c r="G79" i="21"/>
  <c r="K77" i="21"/>
  <c r="K115" i="21" s="1"/>
  <c r="I110" i="21"/>
  <c r="F57" i="21"/>
  <c r="F59" i="21" s="1"/>
  <c r="D79" i="21"/>
  <c r="D81" i="21" s="1"/>
  <c r="E80" i="21" s="1"/>
  <c r="F79" i="21"/>
  <c r="H91" i="21"/>
  <c r="D98" i="21"/>
  <c r="E95" i="21" s="1"/>
  <c r="E98" i="21" s="1"/>
  <c r="F95" i="21" s="1"/>
  <c r="F98" i="21" s="1"/>
  <c r="G95" i="21" s="1"/>
  <c r="G98" i="21" s="1"/>
  <c r="H95" i="21" s="1"/>
  <c r="H98" i="21" s="1"/>
  <c r="I95" i="21" s="1"/>
  <c r="I97" i="21" s="1"/>
  <c r="I66" i="21" s="1"/>
  <c r="I31" i="21" s="1"/>
  <c r="I44" i="21"/>
  <c r="I88" i="21" s="1"/>
  <c r="E114" i="21"/>
  <c r="E103" i="21"/>
  <c r="F101" i="21" s="1"/>
  <c r="F103" i="21" s="1"/>
  <c r="G101" i="21" s="1"/>
  <c r="G103" i="21" s="1"/>
  <c r="H101" i="21" s="1"/>
  <c r="H103" i="21" s="1"/>
  <c r="I101" i="21" s="1"/>
  <c r="J77" i="21"/>
  <c r="J115" i="21" s="1"/>
  <c r="H79" i="21"/>
  <c r="F91" i="21"/>
  <c r="E91" i="21"/>
  <c r="G115" i="21"/>
  <c r="H113" i="21"/>
  <c r="M77" i="21"/>
  <c r="M115" i="21" s="1"/>
  <c r="F114" i="21"/>
  <c r="L77" i="21"/>
  <c r="L115" i="21" s="1"/>
  <c r="J26" i="21" l="1"/>
  <c r="J27" i="21" s="1"/>
  <c r="J111" i="21" s="1"/>
  <c r="E81" i="21"/>
  <c r="F80" i="21" s="1"/>
  <c r="F81" i="21" s="1"/>
  <c r="G80" i="21" s="1"/>
  <c r="G81" i="21" s="1"/>
  <c r="H80" i="21" s="1"/>
  <c r="H81" i="21" s="1"/>
  <c r="I80" i="21" s="1"/>
  <c r="E92" i="21"/>
  <c r="I50" i="21"/>
  <c r="I90" i="21" s="1"/>
  <c r="I45" i="21"/>
  <c r="I89" i="21" s="1"/>
  <c r="J29" i="21"/>
  <c r="J44" i="21"/>
  <c r="J88" i="21" s="1"/>
  <c r="I98" i="21"/>
  <c r="I46" i="21" s="1"/>
  <c r="K25" i="21"/>
  <c r="K29" i="21" s="1"/>
  <c r="G92" i="21"/>
  <c r="H92" i="21"/>
  <c r="I103" i="21"/>
  <c r="F92" i="21"/>
  <c r="L54" i="21"/>
  <c r="J45" i="21" l="1"/>
  <c r="J89" i="21" s="1"/>
  <c r="J50" i="21"/>
  <c r="J90" i="21" s="1"/>
  <c r="I91" i="21"/>
  <c r="I92" i="21" s="1"/>
  <c r="I67" i="21" s="1"/>
  <c r="K44" i="21"/>
  <c r="K88" i="21" s="1"/>
  <c r="L25" i="21"/>
  <c r="L29" i="21" s="1"/>
  <c r="K110" i="21"/>
  <c r="J95" i="21"/>
  <c r="J97" i="21" s="1"/>
  <c r="J66" i="21" s="1"/>
  <c r="J31" i="21" s="1"/>
  <c r="K26" i="21"/>
  <c r="K45" i="21" s="1"/>
  <c r="K89" i="21" s="1"/>
  <c r="J101" i="21"/>
  <c r="I51" i="21"/>
  <c r="I52" i="21" s="1"/>
  <c r="I104" i="21"/>
  <c r="I32" i="21" s="1"/>
  <c r="I33" i="21" s="1"/>
  <c r="I34" i="21" s="1"/>
  <c r="I36" i="21" s="1"/>
  <c r="I37" i="21" s="1"/>
  <c r="I55" i="21" s="1"/>
  <c r="M54" i="21"/>
  <c r="J91" i="21" l="1"/>
  <c r="J92" i="21" s="1"/>
  <c r="J67" i="21" s="1"/>
  <c r="L44" i="21"/>
  <c r="L88" i="21" s="1"/>
  <c r="K50" i="21"/>
  <c r="K90" i="21" s="1"/>
  <c r="K91" i="21" s="1"/>
  <c r="K92" i="21" s="1"/>
  <c r="K67" i="21" s="1"/>
  <c r="M25" i="21"/>
  <c r="M26" i="21" s="1"/>
  <c r="M27" i="21" s="1"/>
  <c r="L110" i="21"/>
  <c r="L26" i="21"/>
  <c r="L27" i="21" s="1"/>
  <c r="L111" i="21" s="1"/>
  <c r="K27" i="21"/>
  <c r="K111" i="21" s="1"/>
  <c r="J98" i="21"/>
  <c r="J46" i="21" s="1"/>
  <c r="I65" i="21"/>
  <c r="I68" i="21" s="1"/>
  <c r="I79" i="21" s="1"/>
  <c r="I81" i="21" s="1"/>
  <c r="J103" i="21"/>
  <c r="J104" i="21" s="1"/>
  <c r="J32" i="21" s="1"/>
  <c r="J33" i="21" s="1"/>
  <c r="J34" i="21" s="1"/>
  <c r="J36" i="21" s="1"/>
  <c r="J37" i="21" s="1"/>
  <c r="J65" i="21" s="1"/>
  <c r="I56" i="21"/>
  <c r="I57" i="21" s="1"/>
  <c r="J68" i="21" l="1"/>
  <c r="J79" i="21" s="1"/>
  <c r="M29" i="21"/>
  <c r="M110" i="21"/>
  <c r="M44" i="21"/>
  <c r="M88" i="21" s="1"/>
  <c r="L45" i="21"/>
  <c r="L89" i="21" s="1"/>
  <c r="L50" i="21"/>
  <c r="L90" i="21" s="1"/>
  <c r="K95" i="21"/>
  <c r="K97" i="21" s="1"/>
  <c r="K66" i="21" s="1"/>
  <c r="K31" i="21" s="1"/>
  <c r="I113" i="21"/>
  <c r="M111" i="21"/>
  <c r="K101" i="21"/>
  <c r="J51" i="21"/>
  <c r="J52" i="21" s="1"/>
  <c r="M50" i="21"/>
  <c r="M45" i="21"/>
  <c r="J80" i="21"/>
  <c r="I43" i="21"/>
  <c r="I47" i="21" s="1"/>
  <c r="J55" i="21"/>
  <c r="J56" i="21" s="1"/>
  <c r="J113" i="21" l="1"/>
  <c r="L91" i="21"/>
  <c r="L92" i="21" s="1"/>
  <c r="L67" i="21" s="1"/>
  <c r="K98" i="21"/>
  <c r="L95" i="21" s="1"/>
  <c r="L97" i="21" s="1"/>
  <c r="J81" i="21"/>
  <c r="K80" i="21" s="1"/>
  <c r="M89" i="21"/>
  <c r="K103" i="21"/>
  <c r="K104" i="21" s="1"/>
  <c r="K32" i="21" s="1"/>
  <c r="K33" i="21" s="1"/>
  <c r="K34" i="21" s="1"/>
  <c r="K36" i="21" s="1"/>
  <c r="K37" i="21" s="1"/>
  <c r="J57" i="21"/>
  <c r="M90" i="21"/>
  <c r="J43" i="21" l="1"/>
  <c r="J47" i="21" s="1"/>
  <c r="K46" i="21"/>
  <c r="M91" i="21"/>
  <c r="M92" i="21" s="1"/>
  <c r="M67" i="21" s="1"/>
  <c r="K65" i="21"/>
  <c r="K68" i="21" s="1"/>
  <c r="K55" i="21"/>
  <c r="L98" i="21"/>
  <c r="L66" i="21"/>
  <c r="L31" i="21" s="1"/>
  <c r="L101" i="21"/>
  <c r="K51" i="21"/>
  <c r="K52" i="21" s="1"/>
  <c r="L103" i="21" l="1"/>
  <c r="L104" i="21" s="1"/>
  <c r="L32" i="21" s="1"/>
  <c r="L33" i="21" s="1"/>
  <c r="L34" i="21" s="1"/>
  <c r="L36" i="21" s="1"/>
  <c r="L37" i="21" s="1"/>
  <c r="L65" i="21" s="1"/>
  <c r="L68" i="21" s="1"/>
  <c r="M95" i="21"/>
  <c r="M97" i="21" s="1"/>
  <c r="L46" i="21"/>
  <c r="K79" i="21"/>
  <c r="K81" i="21" s="1"/>
  <c r="K113" i="21"/>
  <c r="K56" i="21"/>
  <c r="K57" i="21" s="1"/>
  <c r="E33" i="21"/>
  <c r="F33" i="21"/>
  <c r="G33" i="21"/>
  <c r="H33" i="21"/>
  <c r="D33" i="21"/>
  <c r="E27" i="21"/>
  <c r="E111" i="21" s="1"/>
  <c r="F27" i="21"/>
  <c r="F111" i="21" s="1"/>
  <c r="G27" i="21"/>
  <c r="G111" i="21" s="1"/>
  <c r="H27" i="21"/>
  <c r="H111" i="21" s="1"/>
  <c r="D27" i="21"/>
  <c r="D111" i="21" s="1"/>
  <c r="F34" i="21" l="1"/>
  <c r="F14" i="21" s="1"/>
  <c r="E34" i="21"/>
  <c r="E14" i="21" s="1"/>
  <c r="L55" i="21"/>
  <c r="D34" i="21"/>
  <c r="M98" i="21"/>
  <c r="M46" i="21" s="1"/>
  <c r="M66" i="21"/>
  <c r="M31" i="21" s="1"/>
  <c r="L80" i="21"/>
  <c r="K43" i="21"/>
  <c r="K47" i="21" s="1"/>
  <c r="L79" i="21"/>
  <c r="L113" i="21"/>
  <c r="H34" i="21"/>
  <c r="G34" i="21"/>
  <c r="M101" i="21"/>
  <c r="L51" i="21"/>
  <c r="L52" i="21" s="1"/>
  <c r="E2" i="21"/>
  <c r="F2" i="21" s="1"/>
  <c r="G2" i="21" s="1"/>
  <c r="H2" i="21" s="1"/>
  <c r="I2" i="21" s="1"/>
  <c r="E37" i="21" l="1"/>
  <c r="F37" i="21"/>
  <c r="M103" i="21"/>
  <c r="M51" i="21" s="1"/>
  <c r="M52" i="21" s="1"/>
  <c r="G14" i="21"/>
  <c r="G37" i="21"/>
  <c r="L81" i="21"/>
  <c r="H14" i="21"/>
  <c r="H37" i="21"/>
  <c r="D14" i="21"/>
  <c r="D37" i="21"/>
  <c r="D56" i="21" s="1"/>
  <c r="D57" i="21" s="1"/>
  <c r="D59" i="21" s="1"/>
  <c r="D3" i="21" s="1"/>
  <c r="L56" i="21"/>
  <c r="L57" i="21" s="1"/>
  <c r="J2" i="21"/>
  <c r="K2" i="21" s="1"/>
  <c r="L2" i="21" s="1"/>
  <c r="M2" i="21" s="1"/>
  <c r="F3" i="21"/>
  <c r="G3" i="21"/>
  <c r="E3" i="21"/>
  <c r="H3" i="21"/>
  <c r="M104" i="21" l="1"/>
  <c r="M32" i="21" s="1"/>
  <c r="M33" i="21" s="1"/>
  <c r="M34" i="21" s="1"/>
  <c r="M36" i="21" s="1"/>
  <c r="M37" i="21" s="1"/>
  <c r="M65" i="21" s="1"/>
  <c r="M68" i="21" s="1"/>
  <c r="M80" i="21"/>
  <c r="L43" i="21"/>
  <c r="L47" i="21" s="1"/>
  <c r="I59" i="21"/>
  <c r="I3" i="21" s="1"/>
  <c r="M55" i="21" l="1"/>
  <c r="M56" i="21" s="1"/>
  <c r="M57" i="21" s="1"/>
  <c r="M79" i="21"/>
  <c r="M81" i="21" s="1"/>
  <c r="M43" i="21" s="1"/>
  <c r="M47" i="21" s="1"/>
  <c r="M113" i="21"/>
  <c r="J59" i="21"/>
  <c r="J3" i="21" s="1"/>
  <c r="K59" i="21" l="1"/>
  <c r="K3" i="21" s="1"/>
  <c r="L59" i="21" l="1"/>
  <c r="L3" i="21" s="1"/>
  <c r="M59" i="21" l="1"/>
  <c r="M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  <author>Owner</author>
  </authors>
  <commentList>
    <comment ref="I12" authorId="0" shapeId="0" xr:uid="{D61637E1-B165-403D-8344-C46296BB1709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% of opening PP&amp;E</t>
        </r>
      </text>
    </comment>
    <comment ref="I13" authorId="0" shapeId="0" xr:uid="{5A109FE0-30A3-4BA6-8009-B759A87B6A18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Average balance</t>
        </r>
      </text>
    </comment>
    <comment ref="A101" authorId="1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<sst xmlns="http://schemas.openxmlformats.org/spreadsheetml/2006/main" count="146" uniqueCount="91">
  <si>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</si>
  <si>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</si>
  <si>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</si>
  <si>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</si>
  <si>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</si>
  <si>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</si>
  <si>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</si>
  <si>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</si>
  <si>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</si>
  <si>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</si>
  <si>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</si>
  <si>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</si>
  <si>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</si>
  <si>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</si>
  <si>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</si>
  <si>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</si>
  <si>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</si>
  <si>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</si>
  <si>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</si>
  <si>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</si>
  <si>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</si>
  <si>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</si>
  <si>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</si>
  <si>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</si>
  <si>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</si>
  <si>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</si>
  <si>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</si>
  <si>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</si>
  <si>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</si>
  <si>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</si>
  <si>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</si>
  <si>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</si>
  <si>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</si>
  <si>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</si>
  <si>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</si>
  <si>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</si>
  <si>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</si>
  <si>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</si>
  <si>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</si>
  <si>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</si>
  <si>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</si>
  <si>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</si>
  <si>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</si>
  <si>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</si>
  <si>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</si>
  <si>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</si>
  <si>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</si>
  <si>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</si>
  <si>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</si>
  <si>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</si>
  <si>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</si>
  <si>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</si>
  <si>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</si>
  <si>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</si>
  <si>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</si>
  <si>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</si>
  <si>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</si>
  <si>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</si>
  <si>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</si>
  <si>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</si>
  <si>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</si>
  <si>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</si>
  <si>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</si>
  <si>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</si>
  <si>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</si>
  <si>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</si>
  <si>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</si>
  <si>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</si>
  <si>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</si>
  <si>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</si>
  <si>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</si>
  <si>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</si>
  <si>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</si>
  <si>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</si>
  <si>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</si>
  <si>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</si>
  <si>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</si>
  <si>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</si>
  <si>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</si>
  <si>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Gross Profit Margin (%)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</si>
  <si>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</si>
  <si>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</si>
  <si>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</si>
  <si>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</si>
  <si>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</si>
  <si>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</si>
  <si>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Case Study - Three Statement Model - Complete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</si>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</sst>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Calibri"/>
      <family val="2"/>
      <scheme val="minor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89">
    <xf numFmtId="0" fontId="0" fillId="0" borderId="0" xfId="0"/>
    <xf numFmtId="164" fontId="5" fillId="0" borderId="0" xfId="1" applyNumberFormat="1" applyFont="1" applyFill="1" applyProtection="1">
      <protection locked="0"/>
    </xf>
    <xf numFmtId="168" fontId="2" fillId="0" borderId="0" xfId="1" applyNumberFormat="1" applyFont="1" applyFill="1" applyBorder="1" applyProtection="1">
      <protection locked="0"/>
    </xf>
    <xf numFmtId="166" fontId="9" fillId="0" borderId="2" xfId="2" applyNumberFormat="1" applyFont="1" applyFill="1" applyBorder="1" applyProtection="1">
      <protection locked="0"/>
    </xf>
    <xf numFmtId="166" fontId="10" fillId="0" borderId="2" xfId="2" applyNumberFormat="1" applyFont="1" applyFill="1" applyBorder="1" applyProtection="1">
      <protection locked="0"/>
    </xf>
    <xf numFmtId="164" fontId="2" fillId="0" borderId="2" xfId="1" applyNumberFormat="1" applyFont="1" applyBorder="1" applyProtection="1">
      <protection locked="0"/>
    </xf>
    <xf numFmtId="164" fontId="2" fillId="0" borderId="0" xfId="1" applyNumberFormat="1" applyFont="1" applyFill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Protection="1">
      <protection locked="0"/>
    </xf>
    <xf numFmtId="164" fontId="3" fillId="0" borderId="0" xfId="1" applyNumberFormat="1" applyFont="1" applyAlignment="1" applyProtection="1">
      <protection locked="0"/>
    </xf>
    <xf numFmtId="164" fontId="6" fillId="0" borderId="0" xfId="1" applyNumberFormat="1" applyFont="1" applyAlignment="1" applyProtection="1">
      <alignment horizontal="right"/>
      <protection locked="0"/>
    </xf>
    <xf numFmtId="164" fontId="10" fillId="0" borderId="0" xfId="1" applyNumberFormat="1" applyFont="1" applyFill="1" applyProtection="1">
      <protection locked="0"/>
    </xf>
    <xf numFmtId="164" fontId="9" fillId="0" borderId="0" xfId="1" applyNumberFormat="1" applyFont="1" applyFill="1" applyProtection="1">
      <protection locked="0"/>
    </xf>
    <xf numFmtId="164" fontId="5" fillId="0" borderId="2" xfId="1" applyNumberFormat="1" applyFont="1" applyBorder="1" applyProtection="1"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Fill="1" applyBorder="1" applyProtection="1">
      <protection locked="0"/>
    </xf>
    <xf numFmtId="166" fontId="9" fillId="0" borderId="0" xfId="2" applyNumberFormat="1" applyFont="1" applyFill="1" applyBorder="1" applyProtection="1">
      <protection locked="0"/>
    </xf>
    <xf numFmtId="164" fontId="10" fillId="0" borderId="0" xfId="1" applyNumberFormat="1" applyFont="1" applyFill="1" applyBorder="1" applyProtection="1">
      <protection locked="0"/>
    </xf>
    <xf numFmtId="164" fontId="9" fillId="0" borderId="0" xfId="1" applyNumberFormat="1" applyFont="1" applyFill="1" applyBorder="1" applyProtection="1">
      <protection locked="0"/>
    </xf>
    <xf numFmtId="164" fontId="6" fillId="0" borderId="0" xfId="1" applyNumberFormat="1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4" fontId="5" fillId="0" borderId="0" xfId="1" applyNumberFormat="1" applyFont="1" applyBorder="1" applyProtection="1">
      <protection locked="0"/>
    </xf>
    <xf numFmtId="164" fontId="8" fillId="0" borderId="0" xfId="1" applyNumberFormat="1" applyFont="1" applyBorder="1" applyProtection="1">
      <protection locked="0"/>
    </xf>
    <xf numFmtId="164" fontId="7" fillId="0" borderId="0" xfId="1" applyNumberFormat="1" applyFont="1" applyBorder="1" applyProtection="1">
      <protection locked="0"/>
    </xf>
    <xf numFmtId="164" fontId="5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9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9" fillId="0" borderId="1" xfId="1" applyNumberFormat="1" applyFont="1" applyBorder="1" applyProtection="1">
      <protection locked="0"/>
    </xf>
    <xf numFmtId="164" fontId="10" fillId="0" borderId="1" xfId="1" applyNumberFormat="1" applyFont="1" applyBorder="1" applyProtection="1">
      <protection locked="0"/>
    </xf>
    <xf numFmtId="168" fontId="2" fillId="0" borderId="0" xfId="1" applyNumberFormat="1" applyFont="1" applyFill="1" applyProtection="1">
      <protection locked="0"/>
    </xf>
    <xf numFmtId="164" fontId="5" fillId="0" borderId="4" xfId="1" applyNumberFormat="1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164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7" fontId="2" fillId="0" borderId="0" xfId="1" applyNumberFormat="1" applyFont="1" applyProtection="1">
      <protection locked="0"/>
    </xf>
    <xf numFmtId="164" fontId="5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7" fillId="0" borderId="3" xfId="1" applyNumberFormat="1" applyFont="1" applyBorder="1" applyProtection="1">
      <protection locked="0"/>
    </xf>
    <xf numFmtId="164" fontId="6" fillId="0" borderId="0" xfId="1" applyNumberFormat="1" applyFont="1" applyProtection="1">
      <protection locked="0"/>
    </xf>
    <xf numFmtId="165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2" fillId="0" borderId="2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2" fillId="2" borderId="0" xfId="1" applyNumberFormat="1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2" fillId="2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alignment horizontal="center"/>
      <protection locked="0"/>
    </xf>
    <xf numFmtId="164" fontId="13" fillId="2" borderId="0" xfId="1" applyNumberFormat="1" applyFont="1" applyFill="1" applyAlignment="1" applyProtection="1">
      <alignment horizontal="centerContinuous"/>
      <protection locked="0"/>
    </xf>
    <xf numFmtId="164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4" fontId="13" fillId="3" borderId="0" xfId="1" applyNumberFormat="1" applyFont="1" applyFill="1" applyAlignment="1" applyProtection="1">
      <alignment horizontal="centerContinuous"/>
      <protection locked="0"/>
    </xf>
    <xf numFmtId="164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4" fontId="10" fillId="4" borderId="0" xfId="1" applyNumberFormat="1" applyFont="1" applyFill="1" applyBorder="1" applyProtection="1">
      <protection locked="0"/>
    </xf>
    <xf numFmtId="164" fontId="10" fillId="4" borderId="0" xfId="1" applyNumberFormat="1" applyFont="1" applyFill="1" applyBorder="1" applyAlignment="1" applyProtection="1">
      <alignment horizontal="center"/>
      <protection locked="0"/>
    </xf>
    <xf numFmtId="164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9" fontId="2" fillId="0" borderId="0" xfId="2" applyFont="1" applyProtection="1">
      <protection locked="0"/>
    </xf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24" fillId="0" borderId="2" xfId="3" applyFont="1" applyFill="1" applyBorder="1" applyProtection="1">
      <protection locked="0"/>
    </xf>
    <xf numFmtId="0" fontId="24" fillId="0" borderId="0" xfId="3" applyFont="1" applyFill="1" applyBorder="1" applyProtection="1">
      <protection locked="0"/>
    </xf>
    <xf numFmtId="0" fontId="23" fillId="0" borderId="0" xfId="6" applyFont="1" applyFill="1" applyBorder="1"/>
    <xf numFmtId="0" fontId="18" fillId="0" borderId="0" xfId="7" applyFont="1" applyFill="1" applyBorder="1"/>
    <xf numFmtId="0" fontId="25" fillId="2" borderId="0" xfId="7" applyFont="1" applyFill="1" applyBorder="1"/>
    <xf numFmtId="0" fontId="18" fillId="2" borderId="0" xfId="7" applyFont="1" applyFill="1" applyBorder="1"/>
    <xf numFmtId="0" fontId="25" fillId="2" borderId="0" xfId="7" applyFont="1" applyFill="1"/>
    <xf numFmtId="0" fontId="18" fillId="5" borderId="0" xfId="7" applyFont="1" applyFill="1"/>
  </cellXfs>
  <cellStyles count="8">
    <cellStyle name="Comma" xfId="1" builtinId="3"/>
    <cellStyle name="Hyperlink" xfId="3" builtinId="8"/>
    <cellStyle name="Hyperlink 2" xfId="5" xr:uid="{9949CB21-8991-4332-B17D-25E57734189E}"/>
    <cellStyle name="Hyperlink 2 2" xfId="6" xr:uid="{9DCE7E61-BB8C-472C-A8D2-5012314E3D26}"/>
    <cellStyle name="Normal" xfId="0" builtinId="0"/>
    <cellStyle name="Normal 2" xfId="4" xr:uid="{C5E7C5A7-F311-49AF-9DC3-6A574FF70AB9}"/>
    <cellStyle name="Normal 2 2" xfId="7" xr:uid="{CC06DF65-4D7F-447B-B98D-CA01764297CC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Gross</a:t>
            </a:r>
            <a:r>
              <a:rPr lang="en-US" baseline="0"/>
              <a:t> Profit Margin</a:t>
            </a:r>
            <a:endParaRPr lang="en-US"/>
          </a:p>
        </c:rich>
      </c:tx>
      <c:layout>
        <c:manualLayout>
          <c:xMode val="edge"/>
          <c:yMode val="edge"/>
          <c:x val="0.254055555555555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8958880139982"/>
          <c:y val="7.9120370370370396E-2"/>
          <c:w val="0.76808770778652669"/>
          <c:h val="0.7075769174686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'Three Statement Model'!$A$110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Model'!$D$110:$M$110</c:f>
            </c:numRef>
          </c:val>
          <c:extLst>
            <c:ext xmlns:c16="http://schemas.microsoft.com/office/drawing/2014/chart" uri="{C3380CC4-5D6E-409C-BE32-E72D297353CC}">
              <c16:uniqueId val="{00000000-FB9C-4DAD-87B4-D6BAD090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61724408"/>
        <c:axId val="561719160"/>
      </c:barChart>
      <c:lineChart>
        <c:grouping val="standard"/>
        <c:varyColors val="0"/>
        <c:ser>
          <c:idx val="1"/>
          <c:order val="1"/>
          <c:tx>
            <c:strRef>
              <c:f>'Three Statement Model'!$A$111</c:f>
              <c:strCache>
                <c:ptCount val="1"/>
                <c:pt idx="0">
                  <c:v> Gross Profit Margin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'Three Statement Model'!$D$111:$M$111</c:f>
            </c:numRef>
          </c:val>
          <c:smooth val="0"/>
          <c:extLst>
            <c:ext xmlns:c16="http://schemas.microsoft.com/office/drawing/2014/chart" uri="{C3380CC4-5D6E-409C-BE32-E72D297353CC}">
              <c16:uniqueId val="{00000001-FB9C-4DAD-87B4-D6BAD090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23096"/>
        <c:axId val="561721784"/>
      </c:lineChart>
      <c:catAx>
        <c:axId val="5617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9160"/>
        <c:crosses val="autoZero"/>
        <c:auto val="1"/>
        <c:lblAlgn val="ctr"/>
        <c:lblOffset val="100"/>
        <c:noMultiLvlLbl val="0"/>
      </c:catAx>
      <c:valAx>
        <c:axId val="561719160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4408"/>
        <c:crosses val="autoZero"/>
        <c:crossBetween val="between"/>
      </c:valAx>
      <c:valAx>
        <c:axId val="561721784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3096"/>
        <c:crosses val="max"/>
        <c:crossBetween val="between"/>
      </c:valAx>
      <c:catAx>
        <c:axId val="561723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721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</a:t>
            </a:r>
            <a:endParaRPr lang="en-US"/>
          </a:p>
        </c:rich>
      </c:tx>
      <c:layout>
        <c:manualLayout>
          <c:xMode val="edge"/>
          <c:yMode val="edge"/>
          <c:x val="0.430030541396634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2002289078114"/>
          <c:y val="5.5972222222222236E-2"/>
          <c:w val="0.86810618042367138"/>
          <c:h val="0.73072506561679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'Three Statement Model'!$A$113</c:f>
              <c:strCache>
                <c:ptCount val="1"/>
                <c:pt idx="0">
                  <c:v> Operating Cash 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Model'!$D$113:$M$113</c:f>
            </c:numRef>
          </c:val>
          <c:extLst>
            <c:ext xmlns:c16="http://schemas.microsoft.com/office/drawing/2014/chart" uri="{C3380CC4-5D6E-409C-BE32-E72D297353CC}">
              <c16:uniqueId val="{00000000-E624-4F64-B245-7EB7BCC8B306}"/>
            </c:ext>
          </c:extLst>
        </c:ser>
        <c:ser>
          <c:idx val="1"/>
          <c:order val="1"/>
          <c:tx>
            <c:strRef>
              <c:f>'Three Statement Model'!$A$114</c:f>
              <c:strCache>
                <c:ptCount val="1"/>
                <c:pt idx="0">
                  <c:v> Investing Cash Flow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Model'!$D$114:$M$114</c:f>
            </c:numRef>
          </c:val>
          <c:extLst>
            <c:ext xmlns:c16="http://schemas.microsoft.com/office/drawing/2014/chart" uri="{C3380CC4-5D6E-409C-BE32-E72D297353CC}">
              <c16:uniqueId val="{00000001-E624-4F64-B245-7EB7BCC8B306}"/>
            </c:ext>
          </c:extLst>
        </c:ser>
        <c:ser>
          <c:idx val="2"/>
          <c:order val="2"/>
          <c:tx>
            <c:strRef>
              <c:f>'Three Statement Model'!$A$115</c:f>
              <c:strCache>
                <c:ptCount val="1"/>
                <c:pt idx="0">
                  <c:v> Financing Cash Flow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Model'!$D$115:$M$115</c:f>
            </c:numRef>
          </c:val>
          <c:extLst>
            <c:ext xmlns:c16="http://schemas.microsoft.com/office/drawing/2014/chart" uri="{C3380CC4-5D6E-409C-BE32-E72D297353CC}">
              <c16:uniqueId val="{00000002-E624-4F64-B245-7EB7BCC8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9180600"/>
        <c:axId val="559182240"/>
      </c:barChart>
      <c:catAx>
        <c:axId val="55918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2240"/>
        <c:crosses val="autoZero"/>
        <c:auto val="1"/>
        <c:lblAlgn val="ctr"/>
        <c:lblOffset val="100"/>
        <c:noMultiLvlLbl val="0"/>
      </c:catAx>
      <c:valAx>
        <c:axId val="559182240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224790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7028D-E275-490F-9D55-A8F19AC1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0695" cy="1340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226390</xdr:colOff>
      <xdr:row>116</xdr:row>
      <xdr:rowOff>33683</xdr:rowOff>
    </xdr:from>
    <xdr:to>
      <xdr:col>5</xdr:col>
      <xdr:colOff>634999</xdr:colOff>
      <xdr:row>129</xdr:row>
      <xdr:rowOff>192709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90111-7DC0-4188-95A0-72DE656A8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22086</xdr:colOff>
      <xdr:row>116</xdr:row>
      <xdr:rowOff>88900</xdr:rowOff>
    </xdr:from>
    <xdr:to>
      <xdr:col>13</xdr:col>
      <xdr:colOff>110433</xdr:colOff>
      <xdr:row>130</xdr:row>
      <xdr:rowOff>49143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BB28F-5998-4CB2-A664-19ED8C67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3317-B7BF-44EF-81D3-8BF74FA95BC8}">
  <dimension ref="B1:O46"/>
  <sheetViews>
    <sheetView showGridLines="0" tabSelected="1" zoomScaleNormal="100" workbookViewId="0"/>
  </sheetViews>
  <sheetFormatPr defaultColWidth="9.1796875" defaultRowHeight="14" x14ac:dyDescent="0.3"/>
  <cols>
    <col min="1" max="2" width="11" style="72" customWidth="1"/>
    <col min="3" max="3" width="29.1796875" style="72" customWidth="1"/>
    <col min="4" max="22" width="11" style="72" customWidth="1"/>
    <col min="23" max="25" width="9.1796875" style="72"/>
    <col min="26" max="26" width="9.1796875" style="72" customWidth="1"/>
    <col min="27" max="16384" width="9.1796875" style="7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ht="19.5" customHeight="1" x14ac:dyDescent="0.3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19.5" customHeight="1" x14ac:dyDescent="0.3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2:15" ht="19.5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</row>
    <row r="7" spans="2:15" ht="19.5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 spans="2:15" ht="19.5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2:15" ht="19.5" customHeight="1" x14ac:dyDescent="0.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ht="19.5" customHeight="1" x14ac:dyDescent="0.3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19.5" customHeight="1" x14ac:dyDescent="0.3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27" x14ac:dyDescent="0.5">
      <c r="B12" s="73"/>
      <c r="C12" s="74" t="s">
        <v>86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5" t="s">
        <v>80</v>
      </c>
      <c r="O12" s="73"/>
    </row>
    <row r="13" spans="2:15" ht="19.5" customHeight="1" x14ac:dyDescent="0.3">
      <c r="B13" s="73"/>
      <c r="C13" s="76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2:15" ht="19.5" customHeight="1" x14ac:dyDescent="0.3">
      <c r="B14" s="73"/>
      <c r="C14" s="77" t="s">
        <v>81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2:15" ht="19.5" customHeight="1" x14ac:dyDescent="0.35">
      <c r="B15" s="73"/>
      <c r="C15" s="81" t="str">
        <f ca="1">RIGHT(CELL("filename",'Three Statement Model'!A1),LEN(CELL("filename",'Three Statement Model'!A1))-FIND("]",CELL("filename",'Three Statement Model'!A1)))</f>
        <v>Three Statement Model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2:15" ht="19.5" customHeight="1" x14ac:dyDescent="0.35">
      <c r="B16" s="73"/>
      <c r="C16" s="82" t="str">
        <f ca="1">RIGHT(CELL("filename",'Raw Data'!A1),LEN(CELL("filename",'Raw Data'!A1))-FIND("]",CELL("filename",'Raw Data'!A1)))</f>
        <v>Raw Data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19.5" customHeight="1" x14ac:dyDescent="0.3">
      <c r="B17" s="73"/>
      <c r="C17" s="7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2:15" ht="19.5" customHeight="1" x14ac:dyDescent="0.3">
      <c r="B18" s="73"/>
      <c r="C18" s="7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2:15" ht="19.5" customHeight="1" x14ac:dyDescent="0.3">
      <c r="B19" s="73"/>
      <c r="C19" s="73" t="s">
        <v>82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2:15" ht="19.5" customHeight="1" x14ac:dyDescent="0.3">
      <c r="B20" s="73"/>
      <c r="C20" s="79" t="s">
        <v>83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3"/>
    </row>
    <row r="21" spans="2:15" ht="19.5" customHeight="1" x14ac:dyDescent="0.3">
      <c r="B21" s="73"/>
      <c r="C21" s="73" t="s">
        <v>84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2:15" ht="19.5" customHeight="1" x14ac:dyDescent="0.3">
      <c r="B22" s="73"/>
      <c r="C22" s="80" t="s">
        <v>85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2:15" ht="19.5" customHeight="1" x14ac:dyDescent="0.3">
      <c r="B23" s="84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</row>
    <row r="24" spans="2:15" ht="19.5" customHeight="1" x14ac:dyDescent="0.3">
      <c r="B24" s="84"/>
      <c r="C24" s="85" t="s">
        <v>87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4"/>
    </row>
    <row r="25" spans="2:15" ht="19.5" customHeight="1" x14ac:dyDescent="0.3">
      <c r="B25" s="88"/>
      <c r="C25" s="87" t="s">
        <v>88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8"/>
    </row>
    <row r="26" spans="2:15" ht="19.5" customHeight="1" x14ac:dyDescent="0.3">
      <c r="B26" s="88"/>
      <c r="C26" s="87" t="s">
        <v>89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</row>
    <row r="27" spans="2:15" ht="19.5" customHeight="1" x14ac:dyDescent="0.3">
      <c r="B27" s="88"/>
      <c r="C27" s="87" t="s">
        <v>90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</row>
    <row r="28" spans="2:15" ht="19.5" customHeight="1" x14ac:dyDescent="0.3">
      <c r="B28" s="88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8"/>
    </row>
    <row r="29" spans="2:15" ht="19.5" customHeight="1" x14ac:dyDescent="0.3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574935F7-E841-4A1D-9909-A717C90C7EFF}"/>
    <hyperlink ref="C16" location="'Raw Data'!A1" display="'Raw Data'!A1" xr:uid="{9168BFC5-9FD6-4F34-8275-0AFBBBE6865D}"/>
    <hyperlink ref="C22" r:id="rId1" xr:uid="{922B4073-CA80-4D9C-A37D-9F57F1F8D9C2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9.1796875" defaultRowHeight="15.5" outlineLevelRow="1" x14ac:dyDescent="0.35"/>
  <cols>
    <col min="1" max="1" width="12.81640625" style="8" customWidth="1"/>
    <col min="2" max="2" width="12.453125" style="8" customWidth="1"/>
    <col min="3" max="3" width="11.1796875" style="10" customWidth="1"/>
    <col min="4" max="13" width="11.54296875" style="8" customWidth="1"/>
    <col min="14" max="16384" width="9.1796875" style="8"/>
  </cols>
  <sheetData>
    <row r="1" spans="1:16" x14ac:dyDescent="0.35">
      <c r="A1" s="55" t="s">
        <v>76</v>
      </c>
      <c r="B1" s="56"/>
      <c r="C1" s="57"/>
      <c r="D1" s="64" t="s">
        <v>55</v>
      </c>
      <c r="E1" s="65"/>
      <c r="F1" s="65"/>
      <c r="G1" s="65"/>
      <c r="H1" s="65"/>
      <c r="I1" s="61" t="s">
        <v>70</v>
      </c>
      <c r="J1" s="62"/>
      <c r="K1" s="62"/>
      <c r="L1" s="62"/>
      <c r="M1" s="62"/>
    </row>
    <row r="2" spans="1:16" ht="21" customHeight="1" x14ac:dyDescent="0.4">
      <c r="A2" s="58" t="s">
        <v>56</v>
      </c>
      <c r="B2" s="59"/>
      <c r="C2" s="60"/>
      <c r="D2" s="66">
        <v>2013</v>
      </c>
      <c r="E2" s="66">
        <f>+D2+1</f>
        <v>2014</v>
      </c>
      <c r="F2" s="66">
        <f t="shared" ref="F2:M2" si="0">+E2+1</f>
        <v>2015</v>
      </c>
      <c r="G2" s="66">
        <f t="shared" si="0"/>
        <v>2016</v>
      </c>
      <c r="H2" s="66">
        <f t="shared" si="0"/>
        <v>2017</v>
      </c>
      <c r="I2" s="63">
        <f t="shared" si="0"/>
        <v>2018</v>
      </c>
      <c r="J2" s="63">
        <f t="shared" si="0"/>
        <v>2019</v>
      </c>
      <c r="K2" s="63">
        <f t="shared" si="0"/>
        <v>2020</v>
      </c>
      <c r="L2" s="63">
        <f t="shared" si="0"/>
        <v>2021</v>
      </c>
      <c r="M2" s="63">
        <f t="shared" si="0"/>
        <v>2022</v>
      </c>
      <c r="N2" s="14"/>
      <c r="O2" s="14"/>
      <c r="P2" s="14"/>
    </row>
    <row r="3" spans="1:16" x14ac:dyDescent="0.35">
      <c r="A3" s="8" t="s">
        <v>71</v>
      </c>
      <c r="D3" s="15" t="str">
        <f t="shared" ref="D3:H3" si="1">IFERROR(IF(ABS(D59)&gt;1,"ERROR","OK"),"OK")</f>
        <v>OK</v>
      </c>
      <c r="E3" s="15" t="str">
        <f t="shared" si="1"/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>IFERROR(IF(ABS(I59)&gt;1,"ERROR","OK"),"OK")</f>
        <v>OK</v>
      </c>
      <c r="J3" s="15" t="str">
        <f t="shared" ref="J3:M3" si="2">IFERROR(IF(ABS(J59)&gt;1,"ERROR","OK"),"OK")</f>
        <v>OK</v>
      </c>
      <c r="K3" s="15" t="str">
        <f t="shared" si="2"/>
        <v>OK</v>
      </c>
      <c r="L3" s="15" t="str">
        <f t="shared" si="2"/>
        <v>OK</v>
      </c>
      <c r="M3" s="15" t="str">
        <f t="shared" si="2"/>
        <v>OK</v>
      </c>
    </row>
    <row r="5" spans="1:16" ht="20" x14ac:dyDescent="0.4">
      <c r="A5" s="69" t="s">
        <v>72</v>
      </c>
      <c r="B5" s="67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6" hidden="1" outlineLevel="1" x14ac:dyDescent="0.35">
      <c r="D6" s="16"/>
      <c r="E6" s="16"/>
      <c r="F6" s="16"/>
      <c r="G6" s="16"/>
      <c r="H6" s="16"/>
      <c r="I6" s="17"/>
      <c r="J6" s="17"/>
      <c r="K6" s="17"/>
      <c r="L6" s="17"/>
      <c r="M6" s="17"/>
    </row>
    <row r="7" spans="1:16" hidden="1" outlineLevel="1" x14ac:dyDescent="0.35">
      <c r="A7" s="9" t="s">
        <v>75</v>
      </c>
      <c r="D7" s="16"/>
      <c r="E7" s="16"/>
      <c r="F7" s="16"/>
      <c r="G7" s="16"/>
      <c r="H7" s="16"/>
      <c r="I7" s="17"/>
      <c r="J7" s="17"/>
      <c r="K7" s="17"/>
      <c r="L7" s="17"/>
      <c r="M7" s="17"/>
    </row>
    <row r="8" spans="1:16" hidden="1" outlineLevel="1" x14ac:dyDescent="0.35">
      <c r="A8" s="5" t="s">
        <v>61</v>
      </c>
      <c r="B8" s="18"/>
      <c r="C8" s="19"/>
      <c r="D8" s="4"/>
      <c r="E8" s="4">
        <f>E25/D25-1</f>
        <v>0.15762643740135474</v>
      </c>
      <c r="F8" s="4">
        <f t="shared" ref="F8:H8" si="3">F25/E25-1</f>
        <v>0.1122825737174602</v>
      </c>
      <c r="G8" s="4">
        <f t="shared" si="3"/>
        <v>8.3718451406600947E-2</v>
      </c>
      <c r="H8" s="4">
        <f t="shared" si="3"/>
        <v>5.9231001608812672E-2</v>
      </c>
      <c r="I8" s="3">
        <v>0.1</v>
      </c>
      <c r="J8" s="3">
        <v>0.1</v>
      </c>
      <c r="K8" s="3">
        <v>0.1</v>
      </c>
      <c r="L8" s="3">
        <v>0.1</v>
      </c>
      <c r="M8" s="3">
        <v>0.1</v>
      </c>
    </row>
    <row r="9" spans="1:16" hidden="1" outlineLevel="1" x14ac:dyDescent="0.35">
      <c r="A9" s="7" t="s">
        <v>57</v>
      </c>
      <c r="B9" s="7"/>
      <c r="C9" s="20"/>
      <c r="D9" s="21">
        <f>D26/D25</f>
        <v>0.38255217779172018</v>
      </c>
      <c r="E9" s="21">
        <f>E26/E25</f>
        <v>0.40651728401334619</v>
      </c>
      <c r="F9" s="21">
        <f t="shared" ref="F9:H9" si="4">F26/F25</f>
        <v>0.37399977159389397</v>
      </c>
      <c r="G9" s="21">
        <f t="shared" si="4"/>
        <v>0.369914501092447</v>
      </c>
      <c r="H9" s="21">
        <f t="shared" si="4"/>
        <v>0.37613084657628737</v>
      </c>
      <c r="I9" s="22">
        <v>0.42</v>
      </c>
      <c r="J9" s="22">
        <v>0.47</v>
      </c>
      <c r="K9" s="22">
        <v>0.5</v>
      </c>
      <c r="L9" s="22">
        <v>0.36</v>
      </c>
      <c r="M9" s="22">
        <v>0.35</v>
      </c>
    </row>
    <row r="10" spans="1:16" hidden="1" outlineLevel="1" x14ac:dyDescent="0.35">
      <c r="A10" s="7" t="s">
        <v>58</v>
      </c>
      <c r="B10" s="7"/>
      <c r="C10" s="20"/>
      <c r="D10" s="21">
        <f>D29/D25</f>
        <v>0.25907045594910155</v>
      </c>
      <c r="E10" s="21">
        <f>E29/E25</f>
        <v>0.19187710651559034</v>
      </c>
      <c r="F10" s="21">
        <f t="shared" ref="F10:H10" si="5">F29/F25</f>
        <v>0.18175035212608018</v>
      </c>
      <c r="G10" s="21">
        <f t="shared" si="5"/>
        <v>0.16159785304304453</v>
      </c>
      <c r="H10" s="21">
        <f t="shared" si="5"/>
        <v>0.16743825113416283</v>
      </c>
      <c r="I10" s="22">
        <v>0.17</v>
      </c>
      <c r="J10" s="22">
        <v>0.17</v>
      </c>
      <c r="K10" s="22">
        <v>0.17</v>
      </c>
      <c r="L10" s="22">
        <v>0.17</v>
      </c>
      <c r="M10" s="22">
        <v>0.17</v>
      </c>
    </row>
    <row r="11" spans="1:16" hidden="1" outlineLevel="1" x14ac:dyDescent="0.35">
      <c r="A11" s="7" t="s">
        <v>59</v>
      </c>
      <c r="B11" s="7"/>
      <c r="C11" s="20"/>
      <c r="D11" s="23">
        <f>D30</f>
        <v>10963</v>
      </c>
      <c r="E11" s="23">
        <f>E30</f>
        <v>10125</v>
      </c>
      <c r="F11" s="23">
        <f t="shared" ref="F11:H11" si="6">F30</f>
        <v>10087</v>
      </c>
      <c r="G11" s="23">
        <f t="shared" si="6"/>
        <v>11020</v>
      </c>
      <c r="H11" s="23">
        <f t="shared" si="6"/>
        <v>11412</v>
      </c>
      <c r="I11" s="24">
        <v>15000</v>
      </c>
      <c r="J11" s="24">
        <v>15000</v>
      </c>
      <c r="K11" s="24">
        <v>15000</v>
      </c>
      <c r="L11" s="24">
        <v>15000</v>
      </c>
      <c r="M11" s="24">
        <v>15000</v>
      </c>
    </row>
    <row r="12" spans="1:16" hidden="1" outlineLevel="1" x14ac:dyDescent="0.35">
      <c r="A12" s="7" t="s">
        <v>60</v>
      </c>
      <c r="B12" s="7"/>
      <c r="C12" s="20"/>
      <c r="D12" s="21">
        <f>D31/D46</f>
        <v>0.42857142857142855</v>
      </c>
      <c r="E12" s="21">
        <f>E31/E46</f>
        <v>0.42857142857142855</v>
      </c>
      <c r="F12" s="21">
        <f t="shared" ref="F12:H12" si="7">F31/F46</f>
        <v>0.42857142857142855</v>
      </c>
      <c r="G12" s="21">
        <f t="shared" si="7"/>
        <v>0.42857142857142855</v>
      </c>
      <c r="H12" s="21">
        <f t="shared" si="7"/>
        <v>0.42857142857142849</v>
      </c>
      <c r="I12" s="22">
        <v>0.35</v>
      </c>
      <c r="J12" s="22">
        <v>0.35</v>
      </c>
      <c r="K12" s="22">
        <v>0.35</v>
      </c>
      <c r="L12" s="22">
        <v>0.35</v>
      </c>
      <c r="M12" s="22">
        <v>0.35</v>
      </c>
    </row>
    <row r="13" spans="1:16" hidden="1" outlineLevel="1" x14ac:dyDescent="0.35">
      <c r="A13" s="7" t="s">
        <v>62</v>
      </c>
      <c r="B13" s="7"/>
      <c r="C13" s="20"/>
      <c r="D13" s="21">
        <f>D32/D51</f>
        <v>0.05</v>
      </c>
      <c r="E13" s="21">
        <f>E32/E51</f>
        <v>0.05</v>
      </c>
      <c r="F13" s="21">
        <f t="shared" ref="F13:H13" si="8">F32/F51</f>
        <v>0.05</v>
      </c>
      <c r="G13" s="21">
        <f t="shared" si="8"/>
        <v>0.05</v>
      </c>
      <c r="H13" s="21">
        <f t="shared" si="8"/>
        <v>0.05</v>
      </c>
      <c r="I13" s="22">
        <v>0.1</v>
      </c>
      <c r="J13" s="22">
        <v>0.1</v>
      </c>
      <c r="K13" s="22">
        <v>0.1</v>
      </c>
      <c r="L13" s="22">
        <v>0.1</v>
      </c>
      <c r="M13" s="22">
        <v>0.1</v>
      </c>
    </row>
    <row r="14" spans="1:16" hidden="1" outlineLevel="1" x14ac:dyDescent="0.35">
      <c r="A14" s="7" t="s">
        <v>63</v>
      </c>
      <c r="B14" s="25"/>
      <c r="C14" s="26"/>
      <c r="D14" s="21">
        <f>D36/D34</f>
        <v>0.31167801892042296</v>
      </c>
      <c r="E14" s="21">
        <f>E36/E34</f>
        <v>0.29180230056592171</v>
      </c>
      <c r="F14" s="21">
        <f t="shared" ref="F14:H14" si="9">F36/F34</f>
        <v>0.28698850107817436</v>
      </c>
      <c r="G14" s="21">
        <f t="shared" si="9"/>
        <v>0.2899411500446471</v>
      </c>
      <c r="H14" s="21">
        <f t="shared" si="9"/>
        <v>0.29121899033183596</v>
      </c>
      <c r="I14" s="22">
        <v>0.28000000000000003</v>
      </c>
      <c r="J14" s="22">
        <v>0.28000000000000003</v>
      </c>
      <c r="K14" s="22">
        <v>0.28000000000000003</v>
      </c>
      <c r="L14" s="22">
        <v>0.28000000000000003</v>
      </c>
      <c r="M14" s="22">
        <v>0.28000000000000003</v>
      </c>
    </row>
    <row r="15" spans="1:16" hidden="1" outlineLevel="1" x14ac:dyDescent="0.35">
      <c r="A15" s="8" t="s">
        <v>64</v>
      </c>
      <c r="C15" s="27"/>
      <c r="D15" s="16">
        <f>D44/D25*365</f>
        <v>18.25</v>
      </c>
      <c r="E15" s="16">
        <f>E44/E25*365</f>
        <v>18.25</v>
      </c>
      <c r="F15" s="16">
        <f t="shared" ref="F15:H15" si="10">F44/F25*365</f>
        <v>18.25</v>
      </c>
      <c r="G15" s="16">
        <f t="shared" si="10"/>
        <v>18.25</v>
      </c>
      <c r="H15" s="16">
        <f t="shared" si="10"/>
        <v>18.25</v>
      </c>
      <c r="I15" s="17">
        <v>18</v>
      </c>
      <c r="J15" s="17">
        <v>18</v>
      </c>
      <c r="K15" s="17">
        <v>18</v>
      </c>
      <c r="L15" s="17">
        <v>18</v>
      </c>
      <c r="M15" s="17">
        <v>18</v>
      </c>
    </row>
    <row r="16" spans="1:16" hidden="1" outlineLevel="1" x14ac:dyDescent="0.35">
      <c r="A16" s="8" t="s">
        <v>65</v>
      </c>
      <c r="C16" s="27"/>
      <c r="D16" s="16">
        <f>D45/D26*365</f>
        <v>73</v>
      </c>
      <c r="E16" s="16">
        <f>E45/E26*365</f>
        <v>73</v>
      </c>
      <c r="F16" s="16">
        <f t="shared" ref="F16:H16" si="11">F45/F26*365</f>
        <v>73</v>
      </c>
      <c r="G16" s="16">
        <f t="shared" si="11"/>
        <v>73</v>
      </c>
      <c r="H16" s="16">
        <f t="shared" si="11"/>
        <v>73</v>
      </c>
      <c r="I16" s="17">
        <v>80</v>
      </c>
      <c r="J16" s="17">
        <v>90</v>
      </c>
      <c r="K16" s="17">
        <v>100</v>
      </c>
      <c r="L16" s="17">
        <v>100</v>
      </c>
      <c r="M16" s="17">
        <v>100</v>
      </c>
    </row>
    <row r="17" spans="1:13" hidden="1" outlineLevel="1" x14ac:dyDescent="0.35">
      <c r="A17" s="8" t="s">
        <v>66</v>
      </c>
      <c r="C17" s="27"/>
      <c r="D17" s="16">
        <f>D50/D26*365</f>
        <v>36.5</v>
      </c>
      <c r="E17" s="16">
        <f>E50/E26*365</f>
        <v>36.5</v>
      </c>
      <c r="F17" s="16">
        <f t="shared" ref="F17:H17" si="12">F50/F26*365</f>
        <v>36.5</v>
      </c>
      <c r="G17" s="16">
        <f t="shared" si="12"/>
        <v>36.5</v>
      </c>
      <c r="H17" s="16">
        <f t="shared" si="12"/>
        <v>36.5</v>
      </c>
      <c r="I17" s="17">
        <v>37</v>
      </c>
      <c r="J17" s="17">
        <v>37</v>
      </c>
      <c r="K17" s="17">
        <v>37</v>
      </c>
      <c r="L17" s="17">
        <v>37</v>
      </c>
      <c r="M17" s="17">
        <v>37</v>
      </c>
    </row>
    <row r="18" spans="1:13" hidden="1" outlineLevel="1" x14ac:dyDescent="0.35">
      <c r="A18" s="8" t="s">
        <v>67</v>
      </c>
      <c r="D18" s="16">
        <f>D71</f>
        <v>15000</v>
      </c>
      <c r="E18" s="16">
        <f>E71</f>
        <v>15000</v>
      </c>
      <c r="F18" s="16">
        <f t="shared" ref="F18:H18" si="13">F71</f>
        <v>15000</v>
      </c>
      <c r="G18" s="16">
        <f t="shared" si="13"/>
        <v>15000</v>
      </c>
      <c r="H18" s="16">
        <f t="shared" si="13"/>
        <v>15000</v>
      </c>
      <c r="I18" s="17">
        <v>15000</v>
      </c>
      <c r="J18" s="17">
        <v>15000</v>
      </c>
      <c r="K18" s="17">
        <v>15000</v>
      </c>
      <c r="L18" s="17">
        <v>15000</v>
      </c>
      <c r="M18" s="17">
        <v>15000</v>
      </c>
    </row>
    <row r="19" spans="1:13" hidden="1" outlineLevel="1" x14ac:dyDescent="0.35">
      <c r="A19" s="8" t="s">
        <v>69</v>
      </c>
      <c r="D19" s="16">
        <f>D75</f>
        <v>0</v>
      </c>
      <c r="E19" s="16">
        <f>E75</f>
        <v>0</v>
      </c>
      <c r="F19" s="16">
        <f t="shared" ref="F19:H19" si="14">F75</f>
        <v>-20000</v>
      </c>
      <c r="G19" s="16">
        <f t="shared" si="14"/>
        <v>0</v>
      </c>
      <c r="H19" s="16">
        <f t="shared" si="14"/>
        <v>0</v>
      </c>
      <c r="I19" s="17">
        <v>0</v>
      </c>
      <c r="J19" s="17">
        <v>0</v>
      </c>
      <c r="K19" s="17">
        <v>-20000</v>
      </c>
      <c r="L19" s="17">
        <v>0</v>
      </c>
      <c r="M19" s="17">
        <v>0</v>
      </c>
    </row>
    <row r="20" spans="1:13" hidden="1" outlineLevel="1" x14ac:dyDescent="0.35">
      <c r="A20" s="8" t="s">
        <v>68</v>
      </c>
      <c r="D20" s="16">
        <f>D76</f>
        <v>70000</v>
      </c>
      <c r="E20" s="16">
        <f>E76</f>
        <v>0</v>
      </c>
      <c r="F20" s="16">
        <f t="shared" ref="F20:H20" si="15">F76</f>
        <v>0</v>
      </c>
      <c r="G20" s="16">
        <f t="shared" si="15"/>
        <v>0</v>
      </c>
      <c r="H20" s="16">
        <f t="shared" si="15"/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hidden="1" outlineLevel="1" x14ac:dyDescent="0.35">
      <c r="D21" s="16"/>
      <c r="E21" s="16"/>
      <c r="F21" s="16"/>
      <c r="G21" s="16"/>
      <c r="H21" s="16"/>
      <c r="I21" s="17"/>
      <c r="J21" s="17"/>
      <c r="K21" s="17"/>
      <c r="L21" s="17"/>
      <c r="M21" s="17"/>
    </row>
    <row r="22" spans="1:13" collapsed="1" x14ac:dyDescent="0.35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ht="20" x14ac:dyDescent="0.4">
      <c r="A23" s="69" t="s">
        <v>0</v>
      </c>
      <c r="B23" s="67"/>
      <c r="C23" s="68"/>
      <c r="D23" s="67"/>
      <c r="E23" s="67"/>
      <c r="F23" s="67"/>
      <c r="G23" s="67"/>
      <c r="H23" s="67"/>
      <c r="I23" s="67"/>
      <c r="J23" s="67"/>
      <c r="K23" s="67"/>
      <c r="L23" s="67"/>
      <c r="M23" s="67"/>
    </row>
    <row r="24" spans="1:13" hidden="1" outlineLevel="1" x14ac:dyDescent="0.35">
      <c r="A24" s="28"/>
      <c r="B24" s="28"/>
      <c r="C24" s="12"/>
      <c r="D24" s="29"/>
      <c r="E24" s="29"/>
      <c r="F24" s="29"/>
      <c r="G24" s="29"/>
      <c r="H24" s="29"/>
      <c r="I24" s="30"/>
      <c r="J24" s="30"/>
      <c r="K24" s="30"/>
      <c r="L24" s="30"/>
      <c r="M24" s="30"/>
    </row>
    <row r="25" spans="1:13" hidden="1" outlineLevel="1" x14ac:dyDescent="0.35">
      <c r="A25" s="9" t="s">
        <v>78</v>
      </c>
      <c r="B25" s="9"/>
      <c r="C25" s="31"/>
      <c r="D25" s="32">
        <v>102007</v>
      </c>
      <c r="E25" s="32">
        <v>118086</v>
      </c>
      <c r="F25" s="32">
        <v>131345</v>
      </c>
      <c r="G25" s="32">
        <v>142341</v>
      </c>
      <c r="H25" s="32">
        <v>150772</v>
      </c>
      <c r="I25" s="1">
        <f>H25*(1+I8)</f>
        <v>165849.20000000001</v>
      </c>
      <c r="J25" s="1">
        <f t="shared" ref="J25:M25" si="16">I25*(1+J8)</f>
        <v>182434.12000000002</v>
      </c>
      <c r="K25" s="1">
        <f t="shared" si="16"/>
        <v>200677.53200000004</v>
      </c>
      <c r="L25" s="1">
        <f t="shared" si="16"/>
        <v>220745.28520000007</v>
      </c>
      <c r="M25" s="1">
        <f t="shared" si="16"/>
        <v>242819.81372000009</v>
      </c>
    </row>
    <row r="26" spans="1:13" hidden="1" outlineLevel="1" x14ac:dyDescent="0.35">
      <c r="A26" s="7" t="s">
        <v>54</v>
      </c>
      <c r="B26" s="7"/>
      <c r="C26" s="20"/>
      <c r="D26" s="33">
        <v>39023</v>
      </c>
      <c r="E26" s="33">
        <v>48004</v>
      </c>
      <c r="F26" s="33">
        <v>49123</v>
      </c>
      <c r="G26" s="33">
        <v>52654</v>
      </c>
      <c r="H26" s="33">
        <v>56710</v>
      </c>
      <c r="I26" s="2">
        <f>I25*I9</f>
        <v>69656.664000000004</v>
      </c>
      <c r="J26" s="2">
        <f t="shared" ref="J26:M26" si="17">J25*J9</f>
        <v>85744.036400000012</v>
      </c>
      <c r="K26" s="2">
        <f t="shared" si="17"/>
        <v>100338.76600000002</v>
      </c>
      <c r="L26" s="2">
        <f t="shared" si="17"/>
        <v>79468.30267200002</v>
      </c>
      <c r="M26" s="2">
        <f t="shared" si="17"/>
        <v>84986.934802000033</v>
      </c>
    </row>
    <row r="27" spans="1:13" hidden="1" outlineLevel="1" x14ac:dyDescent="0.35">
      <c r="A27" s="18" t="s">
        <v>1</v>
      </c>
      <c r="B27" s="18"/>
      <c r="C27" s="19"/>
      <c r="D27" s="34">
        <f>D25-D26</f>
        <v>62984</v>
      </c>
      <c r="E27" s="34">
        <f t="shared" ref="E27:H27" si="18">E25-E26</f>
        <v>70082</v>
      </c>
      <c r="F27" s="34">
        <f t="shared" si="18"/>
        <v>82222</v>
      </c>
      <c r="G27" s="34">
        <f t="shared" si="18"/>
        <v>89687</v>
      </c>
      <c r="H27" s="34">
        <f t="shared" si="18"/>
        <v>94062</v>
      </c>
      <c r="I27" s="34">
        <f t="shared" ref="I27" si="19">I25-I26</f>
        <v>96192.536000000007</v>
      </c>
      <c r="J27" s="34">
        <f t="shared" ref="J27" si="20">J25-J26</f>
        <v>96690.083600000013</v>
      </c>
      <c r="K27" s="34">
        <f t="shared" ref="K27" si="21">K25-K26</f>
        <v>100338.76600000002</v>
      </c>
      <c r="L27" s="34">
        <f t="shared" ref="L27" si="22">L25-L26</f>
        <v>141276.98252800005</v>
      </c>
      <c r="M27" s="34">
        <f t="shared" ref="M27" si="23">M25-M26</f>
        <v>157832.87891800006</v>
      </c>
    </row>
    <row r="28" spans="1:13" hidden="1" outlineLevel="1" x14ac:dyDescent="0.35">
      <c r="A28" s="28" t="s">
        <v>73</v>
      </c>
      <c r="B28" s="28"/>
      <c r="C28" s="12"/>
      <c r="D28" s="35"/>
      <c r="E28" s="35"/>
      <c r="F28" s="35"/>
      <c r="G28" s="35"/>
      <c r="H28" s="35"/>
      <c r="I28" s="35"/>
      <c r="J28" s="35"/>
      <c r="K28" s="35"/>
      <c r="L28" s="30"/>
      <c r="M28" s="30"/>
    </row>
    <row r="29" spans="1:13" hidden="1" outlineLevel="1" x14ac:dyDescent="0.35">
      <c r="A29" s="8" t="s">
        <v>2</v>
      </c>
      <c r="D29" s="11">
        <v>26427</v>
      </c>
      <c r="E29" s="11">
        <v>22658</v>
      </c>
      <c r="F29" s="11">
        <v>23872</v>
      </c>
      <c r="G29" s="11">
        <v>23002</v>
      </c>
      <c r="H29" s="11">
        <v>25245</v>
      </c>
      <c r="I29" s="6">
        <f>I10*I25</f>
        <v>28194.364000000005</v>
      </c>
      <c r="J29" s="6">
        <f t="shared" ref="J29:M29" si="24">J10*J25</f>
        <v>31013.800400000007</v>
      </c>
      <c r="K29" s="6">
        <f t="shared" si="24"/>
        <v>34115.180440000011</v>
      </c>
      <c r="L29" s="6">
        <f t="shared" si="24"/>
        <v>37526.698484000015</v>
      </c>
      <c r="M29" s="6">
        <f t="shared" si="24"/>
        <v>41279.368332400016</v>
      </c>
    </row>
    <row r="30" spans="1:13" hidden="1" outlineLevel="1" x14ac:dyDescent="0.35">
      <c r="A30" s="8" t="s">
        <v>3</v>
      </c>
      <c r="D30" s="11">
        <v>10963</v>
      </c>
      <c r="E30" s="11">
        <v>10125</v>
      </c>
      <c r="F30" s="11">
        <v>10087</v>
      </c>
      <c r="G30" s="11">
        <v>11020</v>
      </c>
      <c r="H30" s="11">
        <v>11412</v>
      </c>
      <c r="I30" s="6">
        <f>I11</f>
        <v>15000</v>
      </c>
      <c r="J30" s="6">
        <f t="shared" ref="J30:M30" si="25">J11</f>
        <v>15000</v>
      </c>
      <c r="K30" s="6">
        <f t="shared" si="25"/>
        <v>15000</v>
      </c>
      <c r="L30" s="6">
        <f t="shared" si="25"/>
        <v>15000</v>
      </c>
      <c r="M30" s="6">
        <f t="shared" si="25"/>
        <v>15000</v>
      </c>
    </row>
    <row r="31" spans="1:13" hidden="1" outlineLevel="1" x14ac:dyDescent="0.35">
      <c r="A31" s="8" t="s">
        <v>4</v>
      </c>
      <c r="D31" s="11">
        <v>19500</v>
      </c>
      <c r="E31" s="11">
        <v>18150</v>
      </c>
      <c r="F31" s="11">
        <v>17205</v>
      </c>
      <c r="G31" s="11">
        <v>16543.5</v>
      </c>
      <c r="H31" s="11">
        <v>16080.449999999999</v>
      </c>
      <c r="I31" s="6">
        <f>I66</f>
        <v>13132.367500000002</v>
      </c>
      <c r="J31" s="6">
        <f t="shared" ref="J31:M31" si="26">J66</f>
        <v>13786.038875000002</v>
      </c>
      <c r="K31" s="6">
        <f t="shared" si="26"/>
        <v>14210.925268750003</v>
      </c>
      <c r="L31" s="6">
        <f t="shared" si="26"/>
        <v>14487.101424687502</v>
      </c>
      <c r="M31" s="6">
        <f t="shared" si="26"/>
        <v>14666.615926046874</v>
      </c>
    </row>
    <row r="32" spans="1:13" hidden="1" outlineLevel="1" x14ac:dyDescent="0.35">
      <c r="A32" s="36" t="s">
        <v>5</v>
      </c>
      <c r="B32" s="36"/>
      <c r="C32" s="37"/>
      <c r="D32" s="38">
        <v>2500</v>
      </c>
      <c r="E32" s="38">
        <v>2500</v>
      </c>
      <c r="F32" s="38">
        <v>1500</v>
      </c>
      <c r="G32" s="38">
        <v>1500</v>
      </c>
      <c r="H32" s="38">
        <v>1500</v>
      </c>
      <c r="I32" s="39">
        <f>I104</f>
        <v>3000.0000000000009</v>
      </c>
      <c r="J32" s="39">
        <f t="shared" ref="J32:M32" si="27">J104</f>
        <v>3000.0000000000009</v>
      </c>
      <c r="K32" s="39">
        <f t="shared" si="27"/>
        <v>2000.0000000000009</v>
      </c>
      <c r="L32" s="39">
        <f t="shared" si="27"/>
        <v>1000.0000000000008</v>
      </c>
      <c r="M32" s="39">
        <f t="shared" si="27"/>
        <v>1000.0000000000008</v>
      </c>
    </row>
    <row r="33" spans="1:13" hidden="1" outlineLevel="1" x14ac:dyDescent="0.35">
      <c r="A33" s="28" t="s">
        <v>74</v>
      </c>
      <c r="B33" s="7"/>
      <c r="C33" s="20"/>
      <c r="D33" s="30">
        <f>SUM(D29:D32)</f>
        <v>59390</v>
      </c>
      <c r="E33" s="30">
        <f t="shared" ref="E33:H33" si="28">SUM(E29:E32)</f>
        <v>53433</v>
      </c>
      <c r="F33" s="30">
        <f t="shared" si="28"/>
        <v>52664</v>
      </c>
      <c r="G33" s="30">
        <f t="shared" si="28"/>
        <v>52065.5</v>
      </c>
      <c r="H33" s="30">
        <f t="shared" si="28"/>
        <v>54237.45</v>
      </c>
      <c r="I33" s="30">
        <f t="shared" ref="I33" si="29">SUM(I29:I32)</f>
        <v>59326.731500000002</v>
      </c>
      <c r="J33" s="30">
        <f t="shared" ref="J33" si="30">SUM(J29:J32)</f>
        <v>62799.839275000006</v>
      </c>
      <c r="K33" s="30">
        <f t="shared" ref="K33" si="31">SUM(K29:K32)</f>
        <v>65326.105708750016</v>
      </c>
      <c r="L33" s="30">
        <f t="shared" ref="L33" si="32">SUM(L29:L32)</f>
        <v>68013.799908687521</v>
      </c>
      <c r="M33" s="30">
        <f t="shared" ref="M33" si="33">SUM(M29:M32)</f>
        <v>71945.984258446886</v>
      </c>
    </row>
    <row r="34" spans="1:13" hidden="1" outlineLevel="1" x14ac:dyDescent="0.35">
      <c r="A34" s="18" t="s">
        <v>6</v>
      </c>
      <c r="B34" s="18"/>
      <c r="C34" s="19"/>
      <c r="D34" s="34">
        <f>D27-D33</f>
        <v>3594</v>
      </c>
      <c r="E34" s="34">
        <f t="shared" ref="E34:H34" si="34">E27-E33</f>
        <v>16649</v>
      </c>
      <c r="F34" s="34">
        <f t="shared" si="34"/>
        <v>29558</v>
      </c>
      <c r="G34" s="34">
        <f t="shared" si="34"/>
        <v>37621.5</v>
      </c>
      <c r="H34" s="34">
        <f t="shared" si="34"/>
        <v>39824.550000000003</v>
      </c>
      <c r="I34" s="34">
        <f t="shared" ref="I34" si="35">I27-I33</f>
        <v>36865.804500000006</v>
      </c>
      <c r="J34" s="34">
        <f t="shared" ref="J34" si="36">J27-J33</f>
        <v>33890.244325000007</v>
      </c>
      <c r="K34" s="34">
        <f t="shared" ref="K34" si="37">K27-K33</f>
        <v>35012.660291250002</v>
      </c>
      <c r="L34" s="34">
        <f t="shared" ref="L34" si="38">L27-L33</f>
        <v>73263.182619312531</v>
      </c>
      <c r="M34" s="34">
        <f t="shared" ref="M34" si="39">M27-M33</f>
        <v>85886.894659553174</v>
      </c>
    </row>
    <row r="35" spans="1:13" hidden="1" outlineLevel="1" x14ac:dyDescent="0.35">
      <c r="A35" s="28"/>
      <c r="B35" s="28"/>
      <c r="C35" s="12"/>
      <c r="D35" s="29"/>
      <c r="E35" s="29"/>
      <c r="F35" s="29"/>
      <c r="G35" s="29"/>
      <c r="H35" s="29"/>
      <c r="I35" s="30"/>
      <c r="J35" s="30"/>
      <c r="K35" s="30"/>
      <c r="L35" s="30"/>
      <c r="M35" s="30"/>
    </row>
    <row r="36" spans="1:13" hidden="1" outlineLevel="1" x14ac:dyDescent="0.35">
      <c r="A36" s="7" t="s">
        <v>7</v>
      </c>
      <c r="B36" s="7"/>
      <c r="C36" s="20"/>
      <c r="D36" s="11">
        <v>1120.1708000000001</v>
      </c>
      <c r="E36" s="11">
        <v>4858.2165021220308</v>
      </c>
      <c r="F36" s="11">
        <v>8482.8061148686775</v>
      </c>
      <c r="G36" s="11">
        <v>10908.02097640469</v>
      </c>
      <c r="H36" s="11">
        <v>11597.665241419718</v>
      </c>
      <c r="I36" s="40">
        <f>I34*I14</f>
        <v>10322.425260000002</v>
      </c>
      <c r="J36" s="40">
        <f t="shared" ref="J36:M36" si="40">J34*J14</f>
        <v>9489.2684110000027</v>
      </c>
      <c r="K36" s="40">
        <f t="shared" si="40"/>
        <v>9803.5448815500022</v>
      </c>
      <c r="L36" s="40">
        <f t="shared" si="40"/>
        <v>20513.691133407512</v>
      </c>
      <c r="M36" s="40">
        <f t="shared" si="40"/>
        <v>24048.33050467489</v>
      </c>
    </row>
    <row r="37" spans="1:13" ht="16" hidden="1" outlineLevel="1" thickBot="1" x14ac:dyDescent="0.4">
      <c r="A37" s="41" t="s">
        <v>8</v>
      </c>
      <c r="B37" s="41"/>
      <c r="C37" s="42"/>
      <c r="D37" s="43">
        <f>D34-D36</f>
        <v>2473.8292000000001</v>
      </c>
      <c r="E37" s="43">
        <f t="shared" ref="E37:H37" si="41">E34-E36</f>
        <v>11790.783497877968</v>
      </c>
      <c r="F37" s="43">
        <f t="shared" si="41"/>
        <v>21075.193885131324</v>
      </c>
      <c r="G37" s="43">
        <f t="shared" si="41"/>
        <v>26713.479023595311</v>
      </c>
      <c r="H37" s="43">
        <f t="shared" si="41"/>
        <v>28226.884758580287</v>
      </c>
      <c r="I37" s="43">
        <f t="shared" ref="I37" si="42">I34-I36</f>
        <v>26543.379240000002</v>
      </c>
      <c r="J37" s="43">
        <f t="shared" ref="J37" si="43">J34-J36</f>
        <v>24400.975914000002</v>
      </c>
      <c r="K37" s="43">
        <f t="shared" ref="K37" si="44">K34-K36</f>
        <v>25209.1154097</v>
      </c>
      <c r="L37" s="43">
        <f t="shared" ref="L37" si="45">L34-L36</f>
        <v>52749.491485905019</v>
      </c>
      <c r="M37" s="43">
        <f t="shared" ref="M37" si="46">M34-M36</f>
        <v>61838.564154878288</v>
      </c>
    </row>
    <row r="38" spans="1:13" ht="16" hidden="1" outlineLevel="1" collapsed="1" thickTop="1" x14ac:dyDescent="0.35">
      <c r="D38" s="11"/>
      <c r="E38" s="11"/>
      <c r="F38" s="11"/>
      <c r="G38" s="11"/>
      <c r="H38" s="11"/>
    </row>
    <row r="39" spans="1:13" collapsed="1" x14ac:dyDescent="0.35">
      <c r="D39" s="11"/>
      <c r="E39" s="11"/>
      <c r="F39" s="11"/>
      <c r="G39" s="11"/>
      <c r="H39" s="11"/>
    </row>
    <row r="40" spans="1:13" ht="20" x14ac:dyDescent="0.4">
      <c r="A40" s="69" t="s">
        <v>9</v>
      </c>
      <c r="B40" s="67"/>
      <c r="C40" s="68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1:13" hidden="1" outlineLevel="1" x14ac:dyDescent="0.35">
      <c r="D41" s="11"/>
      <c r="E41" s="11"/>
      <c r="F41" s="11"/>
      <c r="G41" s="11"/>
      <c r="H41" s="11"/>
    </row>
    <row r="42" spans="1:13" hidden="1" outlineLevel="1" x14ac:dyDescent="0.35">
      <c r="A42" s="9" t="s">
        <v>10</v>
      </c>
      <c r="D42" s="11"/>
      <c r="E42" s="11"/>
      <c r="F42" s="11"/>
      <c r="G42" s="11"/>
      <c r="H42" s="11"/>
    </row>
    <row r="43" spans="1:13" hidden="1" outlineLevel="1" x14ac:dyDescent="0.35">
      <c r="A43" s="8" t="s">
        <v>11</v>
      </c>
      <c r="C43" s="44"/>
      <c r="D43" s="11">
        <v>67971.179200000013</v>
      </c>
      <c r="E43" s="11">
        <v>81209.912697877968</v>
      </c>
      <c r="F43" s="11">
        <v>83715.256583009294</v>
      </c>
      <c r="G43" s="11">
        <v>111069.33560660461</v>
      </c>
      <c r="H43" s="11">
        <v>139549.5203651849</v>
      </c>
      <c r="I43" s="8">
        <f>I81</f>
        <v>161049.87490792462</v>
      </c>
      <c r="J43" s="8">
        <f t="shared" ref="J43:M43" si="47">J81</f>
        <v>179174.62685528077</v>
      </c>
      <c r="K43" s="8">
        <f t="shared" si="47"/>
        <v>177826.75042468967</v>
      </c>
      <c r="L43" s="8">
        <f t="shared" si="47"/>
        <v>232675.99986148492</v>
      </c>
      <c r="M43" s="8">
        <f t="shared" si="47"/>
        <v>292140.04203131417</v>
      </c>
    </row>
    <row r="44" spans="1:13" hidden="1" outlineLevel="1" x14ac:dyDescent="0.35">
      <c r="A44" s="8" t="s">
        <v>12</v>
      </c>
      <c r="C44" s="44"/>
      <c r="D44" s="11">
        <v>5100.3500000000004</v>
      </c>
      <c r="E44" s="11">
        <v>5904.3</v>
      </c>
      <c r="F44" s="11">
        <v>6567.25</v>
      </c>
      <c r="G44" s="11">
        <v>7117.05</v>
      </c>
      <c r="H44" s="11">
        <v>7538.6</v>
      </c>
      <c r="I44" s="45">
        <f>I25*I15/365</f>
        <v>8178.8646575342473</v>
      </c>
      <c r="J44" s="45">
        <f t="shared" ref="J44:M44" si="48">J25*J15/365</f>
        <v>8996.7511232876732</v>
      </c>
      <c r="K44" s="45">
        <f t="shared" si="48"/>
        <v>9896.42623561644</v>
      </c>
      <c r="L44" s="45">
        <f t="shared" si="48"/>
        <v>10886.068859178085</v>
      </c>
      <c r="M44" s="45">
        <f t="shared" si="48"/>
        <v>11974.675745095894</v>
      </c>
    </row>
    <row r="45" spans="1:13" hidden="1" outlineLevel="1" x14ac:dyDescent="0.35">
      <c r="A45" s="8" t="s">
        <v>18</v>
      </c>
      <c r="C45" s="44"/>
      <c r="D45" s="11">
        <v>7804.6</v>
      </c>
      <c r="E45" s="11">
        <v>9600.8000000000011</v>
      </c>
      <c r="F45" s="11">
        <v>9824.6</v>
      </c>
      <c r="G45" s="11">
        <v>10530.800000000001</v>
      </c>
      <c r="H45" s="11">
        <v>11342</v>
      </c>
      <c r="I45" s="8">
        <f>I26*I16/365</f>
        <v>15267.21402739726</v>
      </c>
      <c r="J45" s="8">
        <f t="shared" ref="J45:M45" si="49">J26*J16/365</f>
        <v>21142.365139726033</v>
      </c>
      <c r="K45" s="8">
        <f t="shared" si="49"/>
        <v>27490.072876712333</v>
      </c>
      <c r="L45" s="8">
        <f t="shared" si="49"/>
        <v>21772.137718356171</v>
      </c>
      <c r="M45" s="8">
        <f t="shared" si="49"/>
        <v>23284.091726575352</v>
      </c>
    </row>
    <row r="46" spans="1:13" hidden="1" outlineLevel="1" x14ac:dyDescent="0.35">
      <c r="A46" s="8" t="s">
        <v>13</v>
      </c>
      <c r="D46" s="11">
        <v>45500</v>
      </c>
      <c r="E46" s="11">
        <v>42350</v>
      </c>
      <c r="F46" s="11">
        <v>40145</v>
      </c>
      <c r="G46" s="11">
        <v>38601.5</v>
      </c>
      <c r="H46" s="11">
        <v>37521.050000000003</v>
      </c>
      <c r="I46" s="8">
        <f>I98</f>
        <v>39388.68250000001</v>
      </c>
      <c r="J46" s="8">
        <f t="shared" ref="J46:M46" si="50">J98</f>
        <v>40602.643625000012</v>
      </c>
      <c r="K46" s="8">
        <f t="shared" si="50"/>
        <v>41391.718356250007</v>
      </c>
      <c r="L46" s="8">
        <f t="shared" si="50"/>
        <v>41904.616931562501</v>
      </c>
      <c r="M46" s="8">
        <f t="shared" si="50"/>
        <v>42238.001005515631</v>
      </c>
    </row>
    <row r="47" spans="1:13" ht="16" hidden="1" outlineLevel="1" thickBot="1" x14ac:dyDescent="0.4">
      <c r="A47" s="41" t="s">
        <v>19</v>
      </c>
      <c r="B47" s="41"/>
      <c r="C47" s="42"/>
      <c r="D47" s="43">
        <f>SUM(D43:D46)</f>
        <v>126376.12920000002</v>
      </c>
      <c r="E47" s="43">
        <f t="shared" ref="E47:H47" si="51">SUM(E43:E46)</f>
        <v>139065.01269787797</v>
      </c>
      <c r="F47" s="43">
        <f t="shared" si="51"/>
        <v>140252.1065830093</v>
      </c>
      <c r="G47" s="43">
        <f t="shared" si="51"/>
        <v>167318.68560660462</v>
      </c>
      <c r="H47" s="43">
        <f t="shared" si="51"/>
        <v>195951.17036518489</v>
      </c>
      <c r="I47" s="43">
        <f t="shared" ref="I47" si="52">SUM(I43:I46)</f>
        <v>223884.63609285612</v>
      </c>
      <c r="J47" s="43">
        <f t="shared" ref="J47" si="53">SUM(J43:J46)</f>
        <v>249916.38674329448</v>
      </c>
      <c r="K47" s="43">
        <f t="shared" ref="K47" si="54">SUM(K43:K46)</f>
        <v>256604.96789326845</v>
      </c>
      <c r="L47" s="43">
        <f t="shared" ref="L47" si="55">SUM(L43:L46)</f>
        <v>307238.82337058167</v>
      </c>
      <c r="M47" s="43">
        <f t="shared" ref="M47" si="56">SUM(M43:M46)</f>
        <v>369636.81050850102</v>
      </c>
    </row>
    <row r="48" spans="1:13" ht="16" hidden="1" outlineLevel="1" thickTop="1" x14ac:dyDescent="0.35">
      <c r="A48" s="28"/>
      <c r="B48" s="28"/>
      <c r="C48" s="12"/>
      <c r="D48" s="29"/>
      <c r="E48" s="29"/>
      <c r="F48" s="29"/>
      <c r="G48" s="29"/>
      <c r="H48" s="29"/>
      <c r="I48" s="28"/>
      <c r="J48" s="28"/>
      <c r="K48" s="28"/>
      <c r="L48" s="28"/>
      <c r="M48" s="28"/>
    </row>
    <row r="49" spans="1:13" hidden="1" outlineLevel="1" x14ac:dyDescent="0.35">
      <c r="A49" s="9" t="s">
        <v>20</v>
      </c>
      <c r="C49" s="44"/>
      <c r="D49" s="11"/>
      <c r="E49" s="11"/>
      <c r="F49" s="11"/>
      <c r="G49" s="11"/>
      <c r="H49" s="11"/>
    </row>
    <row r="50" spans="1:13" hidden="1" outlineLevel="1" x14ac:dyDescent="0.35">
      <c r="A50" s="8" t="s">
        <v>21</v>
      </c>
      <c r="C50" s="44"/>
      <c r="D50" s="11">
        <v>3902.3</v>
      </c>
      <c r="E50" s="11">
        <v>4800.4000000000005</v>
      </c>
      <c r="F50" s="11">
        <v>4912.3</v>
      </c>
      <c r="G50" s="11">
        <v>5265.4000000000005</v>
      </c>
      <c r="H50" s="11">
        <v>5671</v>
      </c>
      <c r="I50" s="8">
        <f>I26*I17/365</f>
        <v>7061.086487671233</v>
      </c>
      <c r="J50" s="8">
        <f t="shared" ref="J50:M50" si="57">J26*J17/365</f>
        <v>8691.8612241095907</v>
      </c>
      <c r="K50" s="8">
        <f t="shared" si="57"/>
        <v>10171.326964383563</v>
      </c>
      <c r="L50" s="8">
        <f t="shared" si="57"/>
        <v>8055.6909557917834</v>
      </c>
      <c r="M50" s="8">
        <f t="shared" si="57"/>
        <v>8615.1139388328793</v>
      </c>
    </row>
    <row r="51" spans="1:13" hidden="1" outlineLevel="1" x14ac:dyDescent="0.35">
      <c r="A51" s="8" t="s">
        <v>22</v>
      </c>
      <c r="D51" s="11">
        <v>50000</v>
      </c>
      <c r="E51" s="11">
        <v>50000</v>
      </c>
      <c r="F51" s="11">
        <v>30000</v>
      </c>
      <c r="G51" s="11">
        <v>30000</v>
      </c>
      <c r="H51" s="11">
        <v>30000</v>
      </c>
      <c r="I51" s="8">
        <f>I103</f>
        <v>30000.000000000007</v>
      </c>
      <c r="J51" s="8">
        <f t="shared" ref="J51:M51" si="58">J103</f>
        <v>30000.000000000007</v>
      </c>
      <c r="K51" s="8">
        <f t="shared" si="58"/>
        <v>10000.000000000007</v>
      </c>
      <c r="L51" s="8">
        <f t="shared" si="58"/>
        <v>10000.000000000007</v>
      </c>
      <c r="M51" s="8">
        <f t="shared" si="58"/>
        <v>10000.000000000007</v>
      </c>
    </row>
    <row r="52" spans="1:13" hidden="1" outlineLevel="1" x14ac:dyDescent="0.35">
      <c r="A52" s="18" t="s">
        <v>27</v>
      </c>
      <c r="B52" s="18"/>
      <c r="C52" s="19"/>
      <c r="D52" s="34">
        <f>SUM(D50:D51)</f>
        <v>53902.3</v>
      </c>
      <c r="E52" s="34">
        <f t="shared" ref="E52:I52" si="59">SUM(E50:E51)</f>
        <v>54800.4</v>
      </c>
      <c r="F52" s="34">
        <f t="shared" si="59"/>
        <v>34912.300000000003</v>
      </c>
      <c r="G52" s="34">
        <f t="shared" si="59"/>
        <v>35265.4</v>
      </c>
      <c r="H52" s="34">
        <f t="shared" si="59"/>
        <v>35671</v>
      </c>
      <c r="I52" s="34">
        <f t="shared" si="59"/>
        <v>37061.086487671244</v>
      </c>
      <c r="J52" s="34">
        <f t="shared" ref="J52" si="60">SUM(J50:J51)</f>
        <v>38691.861224109598</v>
      </c>
      <c r="K52" s="34">
        <f t="shared" ref="K52" si="61">SUM(K50:K51)</f>
        <v>20171.32696438357</v>
      </c>
      <c r="L52" s="34">
        <f t="shared" ref="L52" si="62">SUM(L50:L51)</f>
        <v>18055.69095579179</v>
      </c>
      <c r="M52" s="34">
        <f t="shared" ref="M52" si="63">SUM(M50:M51)</f>
        <v>18615.113938832888</v>
      </c>
    </row>
    <row r="53" spans="1:13" hidden="1" outlineLevel="1" x14ac:dyDescent="0.35">
      <c r="A53" s="9" t="s">
        <v>28</v>
      </c>
      <c r="D53" s="11"/>
      <c r="E53" s="11"/>
      <c r="F53" s="11"/>
      <c r="G53" s="11"/>
      <c r="H53" s="11"/>
    </row>
    <row r="54" spans="1:13" hidden="1" outlineLevel="1" x14ac:dyDescent="0.35">
      <c r="A54" s="8" t="s">
        <v>29</v>
      </c>
      <c r="D54" s="11">
        <v>70000</v>
      </c>
      <c r="E54" s="11">
        <v>70000</v>
      </c>
      <c r="F54" s="11">
        <v>70000</v>
      </c>
      <c r="G54" s="11">
        <v>70000</v>
      </c>
      <c r="H54" s="11">
        <v>70000</v>
      </c>
      <c r="I54" s="8">
        <f>H54+I76</f>
        <v>70000</v>
      </c>
      <c r="J54" s="8">
        <f t="shared" ref="J54:M54" si="64">I54+J76</f>
        <v>70000</v>
      </c>
      <c r="K54" s="8">
        <f t="shared" si="64"/>
        <v>70000</v>
      </c>
      <c r="L54" s="8">
        <f t="shared" si="64"/>
        <v>70000</v>
      </c>
      <c r="M54" s="8">
        <f t="shared" si="64"/>
        <v>70000</v>
      </c>
    </row>
    <row r="55" spans="1:13" hidden="1" outlineLevel="1" x14ac:dyDescent="0.35">
      <c r="A55" s="8" t="s">
        <v>30</v>
      </c>
      <c r="D55" s="11">
        <v>2473.8292000000001</v>
      </c>
      <c r="E55" s="11">
        <v>14264.612697877968</v>
      </c>
      <c r="F55" s="11">
        <v>35339.806583009296</v>
      </c>
      <c r="G55" s="11">
        <v>62053.285606604608</v>
      </c>
      <c r="H55" s="11">
        <v>90280.170365184895</v>
      </c>
      <c r="I55" s="8">
        <f>H55+I37</f>
        <v>116823.5496051849</v>
      </c>
      <c r="J55" s="8">
        <f t="shared" ref="J55:M55" si="65">I55+J37</f>
        <v>141224.52551918491</v>
      </c>
      <c r="K55" s="8">
        <f t="shared" si="65"/>
        <v>166433.64092888491</v>
      </c>
      <c r="L55" s="8">
        <f t="shared" si="65"/>
        <v>219183.13241478993</v>
      </c>
      <c r="M55" s="8">
        <f t="shared" si="65"/>
        <v>281021.69656966825</v>
      </c>
    </row>
    <row r="56" spans="1:13" hidden="1" outlineLevel="1" x14ac:dyDescent="0.35">
      <c r="A56" s="46" t="s">
        <v>28</v>
      </c>
      <c r="B56" s="46"/>
      <c r="C56" s="47"/>
      <c r="D56" s="48">
        <f>SUM(D54:D55)</f>
        <v>72473.829200000007</v>
      </c>
      <c r="E56" s="48">
        <f t="shared" ref="E56:H56" si="66">SUM(E54:E55)</f>
        <v>84264.612697877965</v>
      </c>
      <c r="F56" s="48">
        <f t="shared" si="66"/>
        <v>105339.8065830093</v>
      </c>
      <c r="G56" s="48">
        <f t="shared" si="66"/>
        <v>132053.28560660459</v>
      </c>
      <c r="H56" s="48">
        <f t="shared" si="66"/>
        <v>160280.17036518489</v>
      </c>
      <c r="I56" s="48">
        <f t="shared" ref="I56" si="67">SUM(I54:I55)</f>
        <v>186823.5496051849</v>
      </c>
      <c r="J56" s="48">
        <f t="shared" ref="J56" si="68">SUM(J54:J55)</f>
        <v>211224.52551918491</v>
      </c>
      <c r="K56" s="48">
        <f t="shared" ref="K56" si="69">SUM(K54:K55)</f>
        <v>236433.64092888491</v>
      </c>
      <c r="L56" s="48">
        <f t="shared" ref="L56" si="70">SUM(L54:L55)</f>
        <v>289183.13241478993</v>
      </c>
      <c r="M56" s="48">
        <f t="shared" ref="M56" si="71">SUM(M54:M55)</f>
        <v>351021.69656966825</v>
      </c>
    </row>
    <row r="57" spans="1:13" ht="16" hidden="1" outlineLevel="1" thickBot="1" x14ac:dyDescent="0.4">
      <c r="A57" s="41" t="s">
        <v>31</v>
      </c>
      <c r="B57" s="41"/>
      <c r="C57" s="42"/>
      <c r="D57" s="43">
        <f>D52+D56</f>
        <v>126376.12920000001</v>
      </c>
      <c r="E57" s="43">
        <f t="shared" ref="E57:H57" si="72">E52+E56</f>
        <v>139065.01269787797</v>
      </c>
      <c r="F57" s="43">
        <f t="shared" si="72"/>
        <v>140252.1065830093</v>
      </c>
      <c r="G57" s="43">
        <f t="shared" si="72"/>
        <v>167318.68560660459</v>
      </c>
      <c r="H57" s="43">
        <f t="shared" si="72"/>
        <v>195951.17036518489</v>
      </c>
      <c r="I57" s="43">
        <f t="shared" ref="I57" si="73">I52+I56</f>
        <v>223884.63609285615</v>
      </c>
      <c r="J57" s="43">
        <f t="shared" ref="J57" si="74">J52+J56</f>
        <v>249916.38674329451</v>
      </c>
      <c r="K57" s="43">
        <f t="shared" ref="K57" si="75">K52+K56</f>
        <v>256604.96789326848</v>
      </c>
      <c r="L57" s="43">
        <f t="shared" ref="L57" si="76">L52+L56</f>
        <v>307238.82337058173</v>
      </c>
      <c r="M57" s="43">
        <f t="shared" ref="M57" si="77">M52+M56</f>
        <v>369636.81050850113</v>
      </c>
    </row>
    <row r="58" spans="1:13" ht="16" hidden="1" outlineLevel="1" thickTop="1" x14ac:dyDescent="0.35">
      <c r="D58" s="11"/>
      <c r="E58" s="11"/>
      <c r="F58" s="11"/>
      <c r="G58" s="11"/>
      <c r="H58" s="11"/>
    </row>
    <row r="59" spans="1:13" hidden="1" outlineLevel="1" x14ac:dyDescent="0.35">
      <c r="A59" s="49" t="s">
        <v>49</v>
      </c>
      <c r="B59" s="50"/>
      <c r="C59" s="51"/>
      <c r="D59" s="50">
        <f t="shared" ref="D59:M59" si="78">D57-D47</f>
        <v>0</v>
      </c>
      <c r="E59" s="50">
        <f t="shared" si="78"/>
        <v>0</v>
      </c>
      <c r="F59" s="50">
        <f t="shared" si="78"/>
        <v>0</v>
      </c>
      <c r="G59" s="50">
        <f t="shared" si="78"/>
        <v>0</v>
      </c>
      <c r="H59" s="50">
        <f t="shared" si="78"/>
        <v>0</v>
      </c>
      <c r="I59" s="50">
        <f t="shared" si="78"/>
        <v>0</v>
      </c>
      <c r="J59" s="50">
        <f t="shared" si="78"/>
        <v>0</v>
      </c>
      <c r="K59" s="50">
        <f t="shared" si="78"/>
        <v>0</v>
      </c>
      <c r="L59" s="50">
        <f t="shared" si="78"/>
        <v>0</v>
      </c>
      <c r="M59" s="50">
        <f t="shared" si="78"/>
        <v>0</v>
      </c>
    </row>
    <row r="60" spans="1:13" hidden="1" outlineLevel="1" x14ac:dyDescent="0.35">
      <c r="A60" s="50"/>
      <c r="B60" s="50"/>
      <c r="C60" s="51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collapsed="1" x14ac:dyDescent="0.35">
      <c r="D61" s="11"/>
      <c r="E61" s="11"/>
      <c r="F61" s="11"/>
      <c r="G61" s="11"/>
      <c r="H61" s="11"/>
    </row>
    <row r="62" spans="1:13" ht="20" x14ac:dyDescent="0.4">
      <c r="A62" s="69" t="s">
        <v>48</v>
      </c>
      <c r="B62" s="67"/>
      <c r="C62" s="68"/>
      <c r="D62" s="67"/>
      <c r="E62" s="67"/>
      <c r="F62" s="67"/>
      <c r="G62" s="67"/>
      <c r="H62" s="67"/>
      <c r="I62" s="67"/>
      <c r="J62" s="67"/>
      <c r="K62" s="67"/>
      <c r="L62" s="67"/>
      <c r="M62" s="67"/>
    </row>
    <row r="63" spans="1:13" hidden="1" outlineLevel="1" x14ac:dyDescent="0.35">
      <c r="A63" s="9"/>
      <c r="D63" s="29"/>
      <c r="E63" s="11"/>
      <c r="F63" s="11"/>
      <c r="G63" s="11"/>
      <c r="H63" s="11"/>
    </row>
    <row r="64" spans="1:13" hidden="1" outlineLevel="1" x14ac:dyDescent="0.35">
      <c r="A64" s="9" t="s">
        <v>32</v>
      </c>
      <c r="D64" s="11"/>
      <c r="E64" s="11"/>
      <c r="F64" s="11"/>
      <c r="G64" s="11"/>
      <c r="H64" s="11"/>
    </row>
    <row r="65" spans="1:13" hidden="1" outlineLevel="1" x14ac:dyDescent="0.35">
      <c r="A65" s="8" t="s">
        <v>8</v>
      </c>
      <c r="D65" s="11">
        <v>2473.8292000000001</v>
      </c>
      <c r="E65" s="11">
        <v>11790.783497877968</v>
      </c>
      <c r="F65" s="11">
        <v>21075.193885131324</v>
      </c>
      <c r="G65" s="11">
        <v>26713.479023595311</v>
      </c>
      <c r="H65" s="11">
        <v>28226.884758580287</v>
      </c>
      <c r="I65" s="8">
        <f>I37</f>
        <v>26543.379240000002</v>
      </c>
      <c r="J65" s="8">
        <f t="shared" ref="J65:M65" si="79">J37</f>
        <v>24400.975914000002</v>
      </c>
      <c r="K65" s="8">
        <f t="shared" si="79"/>
        <v>25209.1154097</v>
      </c>
      <c r="L65" s="8">
        <f t="shared" si="79"/>
        <v>52749.491485905019</v>
      </c>
      <c r="M65" s="8">
        <f t="shared" si="79"/>
        <v>61838.564154878288</v>
      </c>
    </row>
    <row r="66" spans="1:13" hidden="1" outlineLevel="1" x14ac:dyDescent="0.35">
      <c r="A66" s="8" t="s">
        <v>33</v>
      </c>
      <c r="D66" s="11">
        <v>19500</v>
      </c>
      <c r="E66" s="11">
        <v>18150</v>
      </c>
      <c r="F66" s="11">
        <v>17205</v>
      </c>
      <c r="G66" s="11">
        <v>16543.5</v>
      </c>
      <c r="H66" s="11">
        <v>16080.449999999999</v>
      </c>
      <c r="I66" s="8">
        <f>I97</f>
        <v>13132.367500000002</v>
      </c>
      <c r="J66" s="8">
        <f t="shared" ref="J66:M66" si="80">J97</f>
        <v>13786.038875000002</v>
      </c>
      <c r="K66" s="8">
        <f t="shared" si="80"/>
        <v>14210.925268750003</v>
      </c>
      <c r="L66" s="8">
        <f t="shared" si="80"/>
        <v>14487.101424687502</v>
      </c>
      <c r="M66" s="8">
        <f t="shared" si="80"/>
        <v>14666.615926046874</v>
      </c>
    </row>
    <row r="67" spans="1:13" hidden="1" outlineLevel="1" x14ac:dyDescent="0.35">
      <c r="A67" s="8" t="s">
        <v>37</v>
      </c>
      <c r="D67" s="11">
        <v>9002.6500000000015</v>
      </c>
      <c r="E67" s="11">
        <v>1702.0499999999993</v>
      </c>
      <c r="F67" s="11">
        <v>774.84999999999854</v>
      </c>
      <c r="G67" s="11">
        <v>902.90000000000146</v>
      </c>
      <c r="H67" s="11">
        <v>827.14999999999782</v>
      </c>
      <c r="I67" s="8">
        <f>I92</f>
        <v>3175.3921972602766</v>
      </c>
      <c r="J67" s="8">
        <f t="shared" ref="J67:M67" si="81">J92</f>
        <v>5062.2628416438383</v>
      </c>
      <c r="K67" s="8">
        <f t="shared" si="81"/>
        <v>5767.9171090411</v>
      </c>
      <c r="L67" s="8">
        <f t="shared" si="81"/>
        <v>-2612.6565262027398</v>
      </c>
      <c r="M67" s="8">
        <f t="shared" si="81"/>
        <v>2041.1379110958951</v>
      </c>
    </row>
    <row r="68" spans="1:13" hidden="1" outlineLevel="1" x14ac:dyDescent="0.35">
      <c r="A68" s="18" t="s">
        <v>34</v>
      </c>
      <c r="B68" s="5"/>
      <c r="C68" s="52"/>
      <c r="D68" s="34">
        <f>D65+D66-D67</f>
        <v>12971.179199999999</v>
      </c>
      <c r="E68" s="34">
        <f t="shared" ref="E68:I68" si="82">E65+E66-E67</f>
        <v>28238.733497877969</v>
      </c>
      <c r="F68" s="34">
        <f t="shared" si="82"/>
        <v>37505.343885131326</v>
      </c>
      <c r="G68" s="34">
        <f t="shared" si="82"/>
        <v>42354.07902359531</v>
      </c>
      <c r="H68" s="34">
        <f t="shared" si="82"/>
        <v>43480.18475858029</v>
      </c>
      <c r="I68" s="34">
        <f t="shared" si="82"/>
        <v>36500.354542739726</v>
      </c>
      <c r="J68" s="34">
        <f t="shared" ref="J68" si="83">J65+J66-J67</f>
        <v>33124.75194735617</v>
      </c>
      <c r="K68" s="34">
        <f t="shared" ref="K68" si="84">K65+K66-K67</f>
        <v>33652.123569408897</v>
      </c>
      <c r="L68" s="34">
        <f t="shared" ref="L68" si="85">L65+L66-L67</f>
        <v>69849.24943679526</v>
      </c>
      <c r="M68" s="34">
        <f t="shared" ref="M68" si="86">M65+M66-M67</f>
        <v>74464.042169829263</v>
      </c>
    </row>
    <row r="69" spans="1:13" hidden="1" outlineLevel="1" x14ac:dyDescent="0.35">
      <c r="A69" s="28"/>
      <c r="B69" s="7"/>
      <c r="C69" s="20"/>
      <c r="D69" s="29"/>
      <c r="E69" s="29"/>
      <c r="F69" s="29"/>
      <c r="G69" s="29"/>
      <c r="H69" s="29"/>
      <c r="I69" s="28"/>
      <c r="J69" s="28"/>
      <c r="K69" s="28"/>
      <c r="L69" s="28"/>
      <c r="M69" s="28"/>
    </row>
    <row r="70" spans="1:13" hidden="1" outlineLevel="1" x14ac:dyDescent="0.35">
      <c r="A70" s="9" t="s">
        <v>38</v>
      </c>
      <c r="D70" s="33"/>
      <c r="E70" s="33"/>
      <c r="F70" s="33"/>
      <c r="G70" s="33"/>
      <c r="H70" s="33"/>
      <c r="I70" s="7"/>
      <c r="J70" s="7"/>
      <c r="K70" s="7"/>
      <c r="L70" s="7"/>
      <c r="M70" s="7"/>
    </row>
    <row r="71" spans="1:13" hidden="1" outlineLevel="1" x14ac:dyDescent="0.35">
      <c r="A71" s="8" t="s">
        <v>39</v>
      </c>
      <c r="D71" s="33">
        <v>15000</v>
      </c>
      <c r="E71" s="33">
        <v>15000</v>
      </c>
      <c r="F71" s="33">
        <v>15000</v>
      </c>
      <c r="G71" s="33">
        <v>15000</v>
      </c>
      <c r="H71" s="33">
        <v>15000</v>
      </c>
      <c r="I71" s="7">
        <f>I96</f>
        <v>15000</v>
      </c>
      <c r="J71" s="7">
        <f t="shared" ref="J71:M71" si="87">J96</f>
        <v>15000</v>
      </c>
      <c r="K71" s="7">
        <f t="shared" si="87"/>
        <v>15000</v>
      </c>
      <c r="L71" s="7">
        <f t="shared" si="87"/>
        <v>15000</v>
      </c>
      <c r="M71" s="7">
        <f t="shared" si="87"/>
        <v>15000</v>
      </c>
    </row>
    <row r="72" spans="1:13" hidden="1" outlineLevel="1" x14ac:dyDescent="0.35">
      <c r="A72" s="18" t="s">
        <v>40</v>
      </c>
      <c r="B72" s="5"/>
      <c r="C72" s="52"/>
      <c r="D72" s="34">
        <f>SUM(D71)</f>
        <v>15000</v>
      </c>
      <c r="E72" s="34">
        <f t="shared" ref="E72:I72" si="88">SUM(E71)</f>
        <v>15000</v>
      </c>
      <c r="F72" s="34">
        <f t="shared" si="88"/>
        <v>15000</v>
      </c>
      <c r="G72" s="34">
        <f t="shared" si="88"/>
        <v>15000</v>
      </c>
      <c r="H72" s="34">
        <f t="shared" si="88"/>
        <v>15000</v>
      </c>
      <c r="I72" s="34">
        <f t="shared" si="88"/>
        <v>15000</v>
      </c>
      <c r="J72" s="34">
        <f t="shared" ref="J72" si="89">SUM(J71)</f>
        <v>15000</v>
      </c>
      <c r="K72" s="34">
        <f t="shared" ref="K72" si="90">SUM(K71)</f>
        <v>15000</v>
      </c>
      <c r="L72" s="34">
        <f t="shared" ref="L72" si="91">SUM(L71)</f>
        <v>15000</v>
      </c>
      <c r="M72" s="34">
        <f t="shared" ref="M72" si="92">SUM(M71)</f>
        <v>15000</v>
      </c>
    </row>
    <row r="73" spans="1:13" hidden="1" outlineLevel="1" x14ac:dyDescent="0.35">
      <c r="A73" s="28"/>
      <c r="B73" s="7"/>
      <c r="C73" s="20"/>
      <c r="D73" s="29"/>
      <c r="E73" s="29"/>
      <c r="F73" s="29"/>
      <c r="G73" s="29"/>
      <c r="H73" s="29"/>
      <c r="I73" s="28"/>
      <c r="J73" s="28"/>
      <c r="K73" s="28"/>
      <c r="L73" s="28"/>
      <c r="M73" s="28"/>
    </row>
    <row r="74" spans="1:13" hidden="1" outlineLevel="1" x14ac:dyDescent="0.35">
      <c r="A74" s="9" t="s">
        <v>41</v>
      </c>
      <c r="D74" s="33"/>
      <c r="E74" s="33"/>
      <c r="F74" s="33"/>
      <c r="G74" s="33"/>
      <c r="H74" s="33"/>
      <c r="I74" s="7"/>
      <c r="J74" s="7"/>
      <c r="K74" s="7"/>
      <c r="L74" s="7"/>
      <c r="M74" s="7"/>
    </row>
    <row r="75" spans="1:13" hidden="1" outlineLevel="1" x14ac:dyDescent="0.35">
      <c r="A75" s="8" t="s">
        <v>42</v>
      </c>
      <c r="D75" s="33">
        <v>0</v>
      </c>
      <c r="E75" s="33">
        <v>0</v>
      </c>
      <c r="F75" s="33">
        <v>-20000</v>
      </c>
      <c r="G75" s="33">
        <v>0</v>
      </c>
      <c r="H75" s="33">
        <v>0</v>
      </c>
      <c r="I75" s="7">
        <f>I102</f>
        <v>0</v>
      </c>
      <c r="J75" s="7">
        <f t="shared" ref="J75:M75" si="93">J102</f>
        <v>0</v>
      </c>
      <c r="K75" s="7">
        <f t="shared" si="93"/>
        <v>-20000</v>
      </c>
      <c r="L75" s="7">
        <f t="shared" si="93"/>
        <v>0</v>
      </c>
      <c r="M75" s="7">
        <f t="shared" si="93"/>
        <v>0</v>
      </c>
    </row>
    <row r="76" spans="1:13" hidden="1" outlineLevel="1" x14ac:dyDescent="0.35">
      <c r="A76" s="8" t="s">
        <v>43</v>
      </c>
      <c r="D76" s="33">
        <v>70000</v>
      </c>
      <c r="E76" s="33">
        <v>0</v>
      </c>
      <c r="F76" s="33">
        <v>0</v>
      </c>
      <c r="G76" s="33">
        <v>0</v>
      </c>
      <c r="H76" s="33">
        <v>0</v>
      </c>
      <c r="I76" s="7">
        <f>I20</f>
        <v>0</v>
      </c>
      <c r="J76" s="7">
        <f t="shared" ref="J76:M76" si="94">J20</f>
        <v>0</v>
      </c>
      <c r="K76" s="7">
        <f t="shared" si="94"/>
        <v>0</v>
      </c>
      <c r="L76" s="7">
        <f t="shared" si="94"/>
        <v>0</v>
      </c>
      <c r="M76" s="7">
        <f t="shared" si="94"/>
        <v>0</v>
      </c>
    </row>
    <row r="77" spans="1:13" hidden="1" outlineLevel="1" x14ac:dyDescent="0.35">
      <c r="A77" s="18" t="s">
        <v>44</v>
      </c>
      <c r="B77" s="5"/>
      <c r="C77" s="52"/>
      <c r="D77" s="34">
        <f>SUM(D75:D76)</f>
        <v>70000</v>
      </c>
      <c r="E77" s="34">
        <f t="shared" ref="E77:I77" si="95">SUM(E75:E76)</f>
        <v>0</v>
      </c>
      <c r="F77" s="34">
        <f t="shared" si="95"/>
        <v>-20000</v>
      </c>
      <c r="G77" s="34">
        <f t="shared" si="95"/>
        <v>0</v>
      </c>
      <c r="H77" s="34">
        <f t="shared" si="95"/>
        <v>0</v>
      </c>
      <c r="I77" s="34">
        <f t="shared" si="95"/>
        <v>0</v>
      </c>
      <c r="J77" s="34">
        <f t="shared" ref="J77" si="96">SUM(J75:J76)</f>
        <v>0</v>
      </c>
      <c r="K77" s="34">
        <f t="shared" ref="K77" si="97">SUM(K75:K76)</f>
        <v>-20000</v>
      </c>
      <c r="L77" s="34">
        <f t="shared" ref="L77" si="98">SUM(L75:L76)</f>
        <v>0</v>
      </c>
      <c r="M77" s="34">
        <f t="shared" ref="M77" si="99">SUM(M75:M76)</f>
        <v>0</v>
      </c>
    </row>
    <row r="78" spans="1:13" hidden="1" outlineLevel="1" x14ac:dyDescent="0.35">
      <c r="A78" s="28"/>
      <c r="B78" s="7"/>
      <c r="C78" s="20"/>
      <c r="D78" s="29"/>
      <c r="E78" s="29"/>
      <c r="F78" s="29"/>
      <c r="G78" s="29"/>
      <c r="H78" s="29"/>
      <c r="I78" s="28"/>
      <c r="J78" s="28"/>
      <c r="K78" s="28"/>
      <c r="L78" s="28"/>
      <c r="M78" s="28"/>
    </row>
    <row r="79" spans="1:13" hidden="1" outlineLevel="1" x14ac:dyDescent="0.35">
      <c r="A79" s="8" t="s">
        <v>45</v>
      </c>
      <c r="D79" s="53">
        <f>D68-D72+D77</f>
        <v>67971.179199999999</v>
      </c>
      <c r="E79" s="53">
        <f t="shared" ref="E79:I79" si="100">E68-E72+E77</f>
        <v>13238.733497877969</v>
      </c>
      <c r="F79" s="53">
        <f t="shared" si="100"/>
        <v>2505.3438851313258</v>
      </c>
      <c r="G79" s="53">
        <f t="shared" si="100"/>
        <v>27354.07902359531</v>
      </c>
      <c r="H79" s="53">
        <f t="shared" si="100"/>
        <v>28480.18475858029</v>
      </c>
      <c r="I79" s="53">
        <f t="shared" si="100"/>
        <v>21500.354542739726</v>
      </c>
      <c r="J79" s="53">
        <f t="shared" ref="J79:M79" si="101">J68-J72+J77</f>
        <v>18124.75194735617</v>
      </c>
      <c r="K79" s="53">
        <f t="shared" si="101"/>
        <v>-1347.8764305911027</v>
      </c>
      <c r="L79" s="53">
        <f t="shared" si="101"/>
        <v>54849.24943679526</v>
      </c>
      <c r="M79" s="53">
        <f t="shared" si="101"/>
        <v>59464.042169829263</v>
      </c>
    </row>
    <row r="80" spans="1:13" hidden="1" outlineLevel="1" x14ac:dyDescent="0.35">
      <c r="A80" s="8" t="s">
        <v>46</v>
      </c>
      <c r="D80" s="33">
        <v>0</v>
      </c>
      <c r="E80" s="53">
        <f>D81</f>
        <v>67971.179199999999</v>
      </c>
      <c r="F80" s="53">
        <f t="shared" ref="F80:H80" si="102">E81</f>
        <v>81209.912697877968</v>
      </c>
      <c r="G80" s="53">
        <f t="shared" si="102"/>
        <v>83715.256583009294</v>
      </c>
      <c r="H80" s="53">
        <f t="shared" si="102"/>
        <v>111069.33560660461</v>
      </c>
      <c r="I80" s="7">
        <f>H81</f>
        <v>139549.5203651849</v>
      </c>
      <c r="J80" s="7">
        <f t="shared" ref="J80:M80" si="103">I81</f>
        <v>161049.87490792462</v>
      </c>
      <c r="K80" s="7">
        <f t="shared" si="103"/>
        <v>179174.62685528077</v>
      </c>
      <c r="L80" s="7">
        <f t="shared" si="103"/>
        <v>177826.75042468967</v>
      </c>
      <c r="M80" s="7">
        <f t="shared" si="103"/>
        <v>232675.99986148492</v>
      </c>
    </row>
    <row r="81" spans="1:13" hidden="1" outlineLevel="1" x14ac:dyDescent="0.35">
      <c r="A81" s="18" t="s">
        <v>47</v>
      </c>
      <c r="B81" s="5"/>
      <c r="C81" s="52"/>
      <c r="D81" s="34">
        <f>SUM(D79:D80)</f>
        <v>67971.179199999999</v>
      </c>
      <c r="E81" s="34">
        <f t="shared" ref="E81:I81" si="104">SUM(E79:E80)</f>
        <v>81209.912697877968</v>
      </c>
      <c r="F81" s="34">
        <f t="shared" si="104"/>
        <v>83715.256583009294</v>
      </c>
      <c r="G81" s="34">
        <f t="shared" si="104"/>
        <v>111069.33560660461</v>
      </c>
      <c r="H81" s="34">
        <f t="shared" si="104"/>
        <v>139549.5203651849</v>
      </c>
      <c r="I81" s="34">
        <f t="shared" si="104"/>
        <v>161049.87490792462</v>
      </c>
      <c r="J81" s="34">
        <f t="shared" ref="J81" si="105">SUM(J79:J80)</f>
        <v>179174.62685528077</v>
      </c>
      <c r="K81" s="34">
        <f t="shared" ref="K81" si="106">SUM(K79:K80)</f>
        <v>177826.75042468967</v>
      </c>
      <c r="L81" s="34">
        <f t="shared" ref="L81" si="107">SUM(L79:L80)</f>
        <v>232675.99986148492</v>
      </c>
      <c r="M81" s="34">
        <f t="shared" ref="M81" si="108">SUM(M79:M80)</f>
        <v>292140.04203131417</v>
      </c>
    </row>
    <row r="82" spans="1:13" hidden="1" outlineLevel="1" x14ac:dyDescent="0.35">
      <c r="A82" s="9"/>
      <c r="D82" s="29"/>
      <c r="E82" s="29"/>
      <c r="F82" s="29"/>
      <c r="G82" s="29"/>
      <c r="H82" s="29"/>
    </row>
    <row r="83" spans="1:13" hidden="1" outlineLevel="1" x14ac:dyDescent="0.35">
      <c r="A83" s="9"/>
      <c r="D83" s="29"/>
      <c r="E83" s="11"/>
      <c r="F83" s="11"/>
      <c r="G83" s="11"/>
      <c r="H83" s="11"/>
    </row>
    <row r="84" spans="1:13" collapsed="1" x14ac:dyDescent="0.35">
      <c r="D84" s="11"/>
      <c r="E84" s="11"/>
      <c r="F84" s="11"/>
      <c r="G84" s="11"/>
      <c r="H84" s="11"/>
    </row>
    <row r="85" spans="1:13" ht="20" x14ac:dyDescent="0.4">
      <c r="A85" s="69" t="s">
        <v>50</v>
      </c>
      <c r="B85" s="67"/>
      <c r="C85" s="68"/>
      <c r="D85" s="67"/>
      <c r="E85" s="67"/>
      <c r="F85" s="67"/>
      <c r="G85" s="67"/>
      <c r="H85" s="67"/>
      <c r="I85" s="67"/>
      <c r="J85" s="67"/>
      <c r="K85" s="67"/>
      <c r="L85" s="67"/>
      <c r="M85" s="67"/>
    </row>
    <row r="86" spans="1:13" hidden="1" outlineLevel="1" x14ac:dyDescent="0.35">
      <c r="D86" s="11"/>
      <c r="E86" s="11"/>
      <c r="F86" s="11"/>
      <c r="G86" s="11"/>
      <c r="H86" s="11"/>
    </row>
    <row r="87" spans="1:13" hidden="1" outlineLevel="1" x14ac:dyDescent="0.35">
      <c r="A87" s="9" t="s">
        <v>51</v>
      </c>
      <c r="D87" s="11"/>
      <c r="E87" s="11"/>
      <c r="F87" s="11"/>
      <c r="G87" s="11"/>
      <c r="H87" s="11"/>
    </row>
    <row r="88" spans="1:13" hidden="1" outlineLevel="1" x14ac:dyDescent="0.35">
      <c r="A88" s="8" t="s">
        <v>12</v>
      </c>
      <c r="D88" s="13">
        <f>D44</f>
        <v>5100.3500000000004</v>
      </c>
      <c r="E88" s="13">
        <f t="shared" ref="E88:H88" si="109">E44</f>
        <v>5904.3</v>
      </c>
      <c r="F88" s="13">
        <f t="shared" si="109"/>
        <v>6567.25</v>
      </c>
      <c r="G88" s="13">
        <f t="shared" si="109"/>
        <v>7117.05</v>
      </c>
      <c r="H88" s="13">
        <f t="shared" si="109"/>
        <v>7538.6</v>
      </c>
      <c r="I88" s="13">
        <f t="shared" ref="I88:M88" si="110">I44</f>
        <v>8178.8646575342473</v>
      </c>
      <c r="J88" s="13">
        <f t="shared" si="110"/>
        <v>8996.7511232876732</v>
      </c>
      <c r="K88" s="13">
        <f t="shared" si="110"/>
        <v>9896.42623561644</v>
      </c>
      <c r="L88" s="13">
        <f t="shared" si="110"/>
        <v>10886.068859178085</v>
      </c>
      <c r="M88" s="13">
        <f t="shared" si="110"/>
        <v>11974.675745095894</v>
      </c>
    </row>
    <row r="89" spans="1:13" hidden="1" outlineLevel="1" x14ac:dyDescent="0.35">
      <c r="A89" s="8" t="s">
        <v>18</v>
      </c>
      <c r="D89" s="13">
        <f>D45</f>
        <v>7804.6</v>
      </c>
      <c r="E89" s="13">
        <f t="shared" ref="E89:H89" si="111">E45</f>
        <v>9600.8000000000011</v>
      </c>
      <c r="F89" s="13">
        <f t="shared" si="111"/>
        <v>9824.6</v>
      </c>
      <c r="G89" s="13">
        <f t="shared" si="111"/>
        <v>10530.800000000001</v>
      </c>
      <c r="H89" s="13">
        <f t="shared" si="111"/>
        <v>11342</v>
      </c>
      <c r="I89" s="13">
        <f t="shared" ref="I89:M89" si="112">I45</f>
        <v>15267.21402739726</v>
      </c>
      <c r="J89" s="13">
        <f t="shared" si="112"/>
        <v>21142.365139726033</v>
      </c>
      <c r="K89" s="13">
        <f t="shared" si="112"/>
        <v>27490.072876712333</v>
      </c>
      <c r="L89" s="13">
        <f t="shared" si="112"/>
        <v>21772.137718356171</v>
      </c>
      <c r="M89" s="13">
        <f t="shared" si="112"/>
        <v>23284.091726575352</v>
      </c>
    </row>
    <row r="90" spans="1:13" hidden="1" outlineLevel="1" x14ac:dyDescent="0.35">
      <c r="A90" s="8" t="s">
        <v>21</v>
      </c>
      <c r="D90" s="13">
        <f>D50</f>
        <v>3902.3</v>
      </c>
      <c r="E90" s="13">
        <f t="shared" ref="E90:H90" si="113">E50</f>
        <v>4800.4000000000005</v>
      </c>
      <c r="F90" s="13">
        <f t="shared" si="113"/>
        <v>4912.3</v>
      </c>
      <c r="G90" s="13">
        <f t="shared" si="113"/>
        <v>5265.4000000000005</v>
      </c>
      <c r="H90" s="13">
        <f t="shared" si="113"/>
        <v>5671</v>
      </c>
      <c r="I90" s="13">
        <f t="shared" ref="I90:M90" si="114">I50</f>
        <v>7061.086487671233</v>
      </c>
      <c r="J90" s="13">
        <f t="shared" si="114"/>
        <v>8691.8612241095907</v>
      </c>
      <c r="K90" s="13">
        <f t="shared" si="114"/>
        <v>10171.326964383563</v>
      </c>
      <c r="L90" s="13">
        <f t="shared" si="114"/>
        <v>8055.6909557917834</v>
      </c>
      <c r="M90" s="13">
        <f t="shared" si="114"/>
        <v>8615.1139388328793</v>
      </c>
    </row>
    <row r="91" spans="1:13" hidden="1" outlineLevel="1" x14ac:dyDescent="0.35">
      <c r="A91" s="5" t="s">
        <v>36</v>
      </c>
      <c r="B91" s="5"/>
      <c r="C91" s="52"/>
      <c r="D91" s="54">
        <f>D88+D89-D90</f>
        <v>9002.6500000000015</v>
      </c>
      <c r="E91" s="54">
        <f t="shared" ref="E91:H91" si="115">E88+E89-E90</f>
        <v>10704.7</v>
      </c>
      <c r="F91" s="54">
        <f t="shared" si="115"/>
        <v>11479.55</v>
      </c>
      <c r="G91" s="54">
        <f t="shared" si="115"/>
        <v>12382.45</v>
      </c>
      <c r="H91" s="54">
        <f t="shared" si="115"/>
        <v>13209.599999999999</v>
      </c>
      <c r="I91" s="54">
        <f t="shared" ref="I91" si="116">I88+I89-I90</f>
        <v>16384.992197260275</v>
      </c>
      <c r="J91" s="54">
        <f t="shared" ref="J91" si="117">J88+J89-J90</f>
        <v>21447.255038904113</v>
      </c>
      <c r="K91" s="54">
        <f t="shared" ref="K91" si="118">K88+K89-K90</f>
        <v>27215.172147945214</v>
      </c>
      <c r="L91" s="54">
        <f t="shared" ref="L91" si="119">L88+L89-L90</f>
        <v>24602.515621742474</v>
      </c>
      <c r="M91" s="54">
        <f t="shared" ref="M91" si="120">M88+M89-M90</f>
        <v>26643.653532838369</v>
      </c>
    </row>
    <row r="92" spans="1:13" hidden="1" outlineLevel="1" x14ac:dyDescent="0.35">
      <c r="A92" s="8" t="s">
        <v>35</v>
      </c>
      <c r="D92" s="13">
        <f>D91-C91</f>
        <v>9002.6500000000015</v>
      </c>
      <c r="E92" s="13">
        <f t="shared" ref="E92:H92" si="121">E91-D91</f>
        <v>1702.0499999999993</v>
      </c>
      <c r="F92" s="13">
        <f t="shared" si="121"/>
        <v>774.84999999999854</v>
      </c>
      <c r="G92" s="13">
        <f t="shared" si="121"/>
        <v>902.90000000000146</v>
      </c>
      <c r="H92" s="13">
        <f t="shared" si="121"/>
        <v>827.14999999999782</v>
      </c>
      <c r="I92" s="13">
        <f t="shared" ref="I92" si="122">I91-H91</f>
        <v>3175.3921972602766</v>
      </c>
      <c r="J92" s="13">
        <f t="shared" ref="J92" si="123">J91-I91</f>
        <v>5062.2628416438383</v>
      </c>
      <c r="K92" s="13">
        <f t="shared" ref="K92" si="124">K91-J91</f>
        <v>5767.9171090411</v>
      </c>
      <c r="L92" s="13">
        <f t="shared" ref="L92" si="125">L91-K91</f>
        <v>-2612.6565262027398</v>
      </c>
      <c r="M92" s="13">
        <f t="shared" ref="M92" si="126">M91-L91</f>
        <v>2041.1379110958951</v>
      </c>
    </row>
    <row r="93" spans="1:13" hidden="1" outlineLevel="1" x14ac:dyDescent="0.35"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idden="1" outlineLevel="1" x14ac:dyDescent="0.35">
      <c r="A94" s="9" t="s">
        <v>52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idden="1" outlineLevel="1" x14ac:dyDescent="0.35">
      <c r="A95" s="8" t="s">
        <v>14</v>
      </c>
      <c r="D95" s="11">
        <v>50000.000000000007</v>
      </c>
      <c r="E95" s="13">
        <f>D98</f>
        <v>45500.000000000007</v>
      </c>
      <c r="F95" s="13">
        <f t="shared" ref="F95:H95" si="127">E98</f>
        <v>42350.000000000007</v>
      </c>
      <c r="G95" s="13">
        <f t="shared" si="127"/>
        <v>40145.000000000007</v>
      </c>
      <c r="H95" s="13">
        <f t="shared" si="127"/>
        <v>38601.500000000007</v>
      </c>
      <c r="I95" s="13">
        <f t="shared" ref="I95:M95" si="128">H98</f>
        <v>37521.05000000001</v>
      </c>
      <c r="J95" s="13">
        <f t="shared" si="128"/>
        <v>39388.68250000001</v>
      </c>
      <c r="K95" s="13">
        <f t="shared" si="128"/>
        <v>40602.643625000012</v>
      </c>
      <c r="L95" s="13">
        <f t="shared" si="128"/>
        <v>41391.718356250007</v>
      </c>
      <c r="M95" s="13">
        <f t="shared" si="128"/>
        <v>41904.616931562501</v>
      </c>
    </row>
    <row r="96" spans="1:13" hidden="1" outlineLevel="1" x14ac:dyDescent="0.35">
      <c r="A96" s="8" t="s">
        <v>15</v>
      </c>
      <c r="D96" s="13">
        <f>D71</f>
        <v>15000</v>
      </c>
      <c r="E96" s="13">
        <f>E71</f>
        <v>15000</v>
      </c>
      <c r="F96" s="13">
        <f t="shared" ref="F96:H96" si="129">F71</f>
        <v>15000</v>
      </c>
      <c r="G96" s="13">
        <f t="shared" si="129"/>
        <v>15000</v>
      </c>
      <c r="H96" s="13">
        <f t="shared" si="129"/>
        <v>15000</v>
      </c>
      <c r="I96" s="13">
        <f>I18</f>
        <v>15000</v>
      </c>
      <c r="J96" s="13">
        <f t="shared" ref="J96:M96" si="130">J18</f>
        <v>15000</v>
      </c>
      <c r="K96" s="13">
        <f t="shared" si="130"/>
        <v>15000</v>
      </c>
      <c r="L96" s="13">
        <f t="shared" si="130"/>
        <v>15000</v>
      </c>
      <c r="M96" s="13">
        <f t="shared" si="130"/>
        <v>15000</v>
      </c>
    </row>
    <row r="97" spans="1:13" hidden="1" outlineLevel="1" x14ac:dyDescent="0.35">
      <c r="A97" s="8" t="s">
        <v>16</v>
      </c>
      <c r="C97" s="44"/>
      <c r="D97" s="13">
        <f>D66</f>
        <v>19500</v>
      </c>
      <c r="E97" s="13">
        <f>E66</f>
        <v>18150</v>
      </c>
      <c r="F97" s="13">
        <f t="shared" ref="F97:H97" si="131">F66</f>
        <v>17205</v>
      </c>
      <c r="G97" s="13">
        <f t="shared" si="131"/>
        <v>16543.5</v>
      </c>
      <c r="H97" s="13">
        <f t="shared" si="131"/>
        <v>16080.449999999999</v>
      </c>
      <c r="I97" s="13">
        <f>I95*I12</f>
        <v>13132.367500000002</v>
      </c>
      <c r="J97" s="13">
        <f t="shared" ref="J97:M97" si="132">J95*J12</f>
        <v>13786.038875000002</v>
      </c>
      <c r="K97" s="13">
        <f t="shared" si="132"/>
        <v>14210.925268750003</v>
      </c>
      <c r="L97" s="13">
        <f t="shared" si="132"/>
        <v>14487.101424687502</v>
      </c>
      <c r="M97" s="13">
        <f t="shared" si="132"/>
        <v>14666.615926046874</v>
      </c>
    </row>
    <row r="98" spans="1:13" hidden="1" outlineLevel="1" x14ac:dyDescent="0.35">
      <c r="A98" s="5" t="s">
        <v>17</v>
      </c>
      <c r="B98" s="5"/>
      <c r="C98" s="52"/>
      <c r="D98" s="54">
        <f>D95+D96-D97</f>
        <v>45500.000000000007</v>
      </c>
      <c r="E98" s="54">
        <f>E95+E96-E97</f>
        <v>42350.000000000007</v>
      </c>
      <c r="F98" s="54">
        <f t="shared" ref="F98:H98" si="133">F95+F96-F97</f>
        <v>40145.000000000007</v>
      </c>
      <c r="G98" s="54">
        <f t="shared" si="133"/>
        <v>38601.500000000007</v>
      </c>
      <c r="H98" s="54">
        <f t="shared" si="133"/>
        <v>37521.05000000001</v>
      </c>
      <c r="I98" s="54">
        <f t="shared" ref="I98" si="134">I95+I96-I97</f>
        <v>39388.68250000001</v>
      </c>
      <c r="J98" s="54">
        <f t="shared" ref="J98" si="135">J95+J96-J97</f>
        <v>40602.643625000012</v>
      </c>
      <c r="K98" s="54">
        <f t="shared" ref="K98" si="136">K95+K96-K97</f>
        <v>41391.718356250007</v>
      </c>
      <c r="L98" s="54">
        <f t="shared" ref="L98" si="137">L95+L96-L97</f>
        <v>41904.616931562501</v>
      </c>
      <c r="M98" s="54">
        <f t="shared" ref="M98" si="138">M95+M96-M97</f>
        <v>42238.001005515631</v>
      </c>
    </row>
    <row r="99" spans="1:13" hidden="1" outlineLevel="1" x14ac:dyDescent="0.35"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idden="1" outlineLevel="1" x14ac:dyDescent="0.35">
      <c r="A100" s="9" t="s">
        <v>53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idden="1" outlineLevel="1" x14ac:dyDescent="0.35">
      <c r="A101" s="8" t="s">
        <v>23</v>
      </c>
      <c r="D101" s="11">
        <v>50000.000000000007</v>
      </c>
      <c r="E101" s="13">
        <f>D103</f>
        <v>50000.000000000007</v>
      </c>
      <c r="F101" s="13">
        <f t="shared" ref="F101:H101" si="139">E103</f>
        <v>50000.000000000007</v>
      </c>
      <c r="G101" s="13">
        <f t="shared" si="139"/>
        <v>30000.000000000007</v>
      </c>
      <c r="H101" s="13">
        <f t="shared" si="139"/>
        <v>30000.000000000007</v>
      </c>
      <c r="I101" s="13">
        <f t="shared" ref="I101:M101" si="140">H103</f>
        <v>30000.000000000007</v>
      </c>
      <c r="J101" s="13">
        <f t="shared" si="140"/>
        <v>30000.000000000007</v>
      </c>
      <c r="K101" s="13">
        <f t="shared" si="140"/>
        <v>30000.000000000007</v>
      </c>
      <c r="L101" s="13">
        <f t="shared" si="140"/>
        <v>10000.000000000007</v>
      </c>
      <c r="M101" s="13">
        <f t="shared" si="140"/>
        <v>10000.000000000007</v>
      </c>
    </row>
    <row r="102" spans="1:13" hidden="1" outlineLevel="1" x14ac:dyDescent="0.35">
      <c r="A102" s="8" t="s">
        <v>24</v>
      </c>
      <c r="D102" s="13">
        <f>D75</f>
        <v>0</v>
      </c>
      <c r="E102" s="13">
        <f>E75</f>
        <v>0</v>
      </c>
      <c r="F102" s="13">
        <f t="shared" ref="F102:H102" si="141">F75</f>
        <v>-20000</v>
      </c>
      <c r="G102" s="13">
        <f t="shared" si="141"/>
        <v>0</v>
      </c>
      <c r="H102" s="13">
        <f t="shared" si="141"/>
        <v>0</v>
      </c>
      <c r="I102" s="13">
        <f>I19</f>
        <v>0</v>
      </c>
      <c r="J102" s="13">
        <f t="shared" ref="J102:M102" si="142">J19</f>
        <v>0</v>
      </c>
      <c r="K102" s="13">
        <f t="shared" si="142"/>
        <v>-20000</v>
      </c>
      <c r="L102" s="13">
        <f t="shared" si="142"/>
        <v>0</v>
      </c>
      <c r="M102" s="13">
        <f t="shared" si="142"/>
        <v>0</v>
      </c>
    </row>
    <row r="103" spans="1:13" hidden="1" outlineLevel="1" x14ac:dyDescent="0.35">
      <c r="A103" s="5" t="s">
        <v>25</v>
      </c>
      <c r="B103" s="5"/>
      <c r="C103" s="52"/>
      <c r="D103" s="54">
        <f>D101+D102</f>
        <v>50000.000000000007</v>
      </c>
      <c r="E103" s="54">
        <f>E101+E102</f>
        <v>50000.000000000007</v>
      </c>
      <c r="F103" s="54">
        <f t="shared" ref="F103:H103" si="143">F101+F102</f>
        <v>30000.000000000007</v>
      </c>
      <c r="G103" s="54">
        <f t="shared" si="143"/>
        <v>30000.000000000007</v>
      </c>
      <c r="H103" s="54">
        <f t="shared" si="143"/>
        <v>30000.000000000007</v>
      </c>
      <c r="I103" s="54">
        <f t="shared" ref="I103" si="144">I101+I102</f>
        <v>30000.000000000007</v>
      </c>
      <c r="J103" s="54">
        <f t="shared" ref="J103" si="145">J101+J102</f>
        <v>30000.000000000007</v>
      </c>
      <c r="K103" s="54">
        <f t="shared" ref="K103" si="146">K101+K102</f>
        <v>10000.000000000007</v>
      </c>
      <c r="L103" s="54">
        <f t="shared" ref="L103" si="147">L101+L102</f>
        <v>10000.000000000007</v>
      </c>
      <c r="M103" s="54">
        <f t="shared" ref="M103" si="148">M101+M102</f>
        <v>10000.000000000007</v>
      </c>
    </row>
    <row r="104" spans="1:13" hidden="1" outlineLevel="1" x14ac:dyDescent="0.35">
      <c r="A104" s="8" t="s">
        <v>26</v>
      </c>
      <c r="C104" s="44"/>
      <c r="D104" s="13">
        <f>D32</f>
        <v>2500</v>
      </c>
      <c r="E104" s="13">
        <f>E32</f>
        <v>2500</v>
      </c>
      <c r="F104" s="13">
        <f t="shared" ref="F104:H104" si="149">F32</f>
        <v>1500</v>
      </c>
      <c r="G104" s="13">
        <f t="shared" si="149"/>
        <v>1500</v>
      </c>
      <c r="H104" s="13">
        <f t="shared" si="149"/>
        <v>1500</v>
      </c>
      <c r="I104" s="13">
        <f>AVERAGE(I101,I103)*I13</f>
        <v>3000.0000000000009</v>
      </c>
      <c r="J104" s="13">
        <f t="shared" ref="J104:M104" si="150">AVERAGE(J101,J103)*J13</f>
        <v>3000.0000000000009</v>
      </c>
      <c r="K104" s="13">
        <f t="shared" si="150"/>
        <v>2000.0000000000009</v>
      </c>
      <c r="L104" s="13">
        <f t="shared" si="150"/>
        <v>1000.0000000000008</v>
      </c>
      <c r="M104" s="13">
        <f t="shared" si="150"/>
        <v>1000.0000000000008</v>
      </c>
    </row>
    <row r="105" spans="1:13" hidden="1" outlineLevel="1" x14ac:dyDescent="0.35">
      <c r="D105" s="11"/>
      <c r="E105" s="11"/>
      <c r="F105" s="11"/>
      <c r="G105" s="11"/>
      <c r="H105" s="11"/>
    </row>
    <row r="106" spans="1:13" hidden="1" outlineLevel="1" x14ac:dyDescent="0.35">
      <c r="D106" s="11"/>
      <c r="E106" s="11"/>
      <c r="F106" s="11"/>
      <c r="G106" s="11"/>
      <c r="H106" s="11"/>
    </row>
    <row r="107" spans="1:13" collapsed="1" x14ac:dyDescent="0.35">
      <c r="D107" s="11"/>
      <c r="E107" s="11"/>
      <c r="F107" s="11"/>
      <c r="G107" s="11"/>
      <c r="H107" s="11"/>
    </row>
    <row r="108" spans="1:13" ht="20" x14ac:dyDescent="0.4">
      <c r="A108" s="69" t="s">
        <v>77</v>
      </c>
      <c r="B108" s="67"/>
      <c r="C108" s="68"/>
      <c r="D108" s="67"/>
      <c r="E108" s="67"/>
      <c r="F108" s="67"/>
      <c r="G108" s="67"/>
      <c r="H108" s="67"/>
      <c r="I108" s="67"/>
      <c r="J108" s="67"/>
      <c r="K108" s="67"/>
      <c r="L108" s="67"/>
      <c r="M108" s="67"/>
    </row>
    <row r="109" spans="1:13" hidden="1" outlineLevel="1" x14ac:dyDescent="0.35"/>
    <row r="110" spans="1:13" hidden="1" outlineLevel="1" x14ac:dyDescent="0.35">
      <c r="A110" s="8" t="s">
        <v>78</v>
      </c>
      <c r="D110" s="8">
        <f>D25</f>
        <v>102007</v>
      </c>
      <c r="E110" s="8">
        <f t="shared" ref="E110:M110" si="151">E25</f>
        <v>118086</v>
      </c>
      <c r="F110" s="8">
        <f t="shared" si="151"/>
        <v>131345</v>
      </c>
      <c r="G110" s="8">
        <f t="shared" si="151"/>
        <v>142341</v>
      </c>
      <c r="H110" s="8">
        <f t="shared" si="151"/>
        <v>150772</v>
      </c>
      <c r="I110" s="8">
        <f t="shared" si="151"/>
        <v>165849.20000000001</v>
      </c>
      <c r="J110" s="8">
        <f t="shared" si="151"/>
        <v>182434.12000000002</v>
      </c>
      <c r="K110" s="8">
        <f t="shared" si="151"/>
        <v>200677.53200000004</v>
      </c>
      <c r="L110" s="8">
        <f t="shared" si="151"/>
        <v>220745.28520000007</v>
      </c>
      <c r="M110" s="8">
        <f t="shared" si="151"/>
        <v>242819.81372000009</v>
      </c>
    </row>
    <row r="111" spans="1:13" hidden="1" outlineLevel="1" x14ac:dyDescent="0.35">
      <c r="A111" s="8" t="s">
        <v>79</v>
      </c>
      <c r="D111" s="71">
        <f>D27/D25</f>
        <v>0.61744782220827987</v>
      </c>
      <c r="E111" s="71">
        <f t="shared" ref="E111:M111" si="152">E27/E25</f>
        <v>0.59348271598665381</v>
      </c>
      <c r="F111" s="71">
        <f t="shared" si="152"/>
        <v>0.62600022840610603</v>
      </c>
      <c r="G111" s="71">
        <f t="shared" si="152"/>
        <v>0.63008549890755294</v>
      </c>
      <c r="H111" s="71">
        <f t="shared" si="152"/>
        <v>0.62386915342371263</v>
      </c>
      <c r="I111" s="71">
        <f t="shared" si="152"/>
        <v>0.57999999999999996</v>
      </c>
      <c r="J111" s="71">
        <f t="shared" si="152"/>
        <v>0.53</v>
      </c>
      <c r="K111" s="71">
        <f t="shared" si="152"/>
        <v>0.5</v>
      </c>
      <c r="L111" s="71">
        <f t="shared" si="152"/>
        <v>0.64</v>
      </c>
      <c r="M111" s="71">
        <f t="shared" si="152"/>
        <v>0.65</v>
      </c>
    </row>
    <row r="112" spans="1:13" hidden="1" outlineLevel="1" x14ac:dyDescent="0.35"/>
    <row r="113" spans="1:13" hidden="1" outlineLevel="1" x14ac:dyDescent="0.35">
      <c r="A113" s="8" t="s">
        <v>32</v>
      </c>
      <c r="D113" s="8">
        <f>D68</f>
        <v>12971.179199999999</v>
      </c>
      <c r="E113" s="8">
        <f t="shared" ref="E113:M113" si="153">E68</f>
        <v>28238.733497877969</v>
      </c>
      <c r="F113" s="8">
        <f t="shared" si="153"/>
        <v>37505.343885131326</v>
      </c>
      <c r="G113" s="8">
        <f t="shared" si="153"/>
        <v>42354.07902359531</v>
      </c>
      <c r="H113" s="8">
        <f t="shared" si="153"/>
        <v>43480.18475858029</v>
      </c>
      <c r="I113" s="8">
        <f t="shared" si="153"/>
        <v>36500.354542739726</v>
      </c>
      <c r="J113" s="8">
        <f t="shared" si="153"/>
        <v>33124.75194735617</v>
      </c>
      <c r="K113" s="8">
        <f t="shared" si="153"/>
        <v>33652.123569408897</v>
      </c>
      <c r="L113" s="8">
        <f t="shared" si="153"/>
        <v>69849.24943679526</v>
      </c>
      <c r="M113" s="8">
        <f t="shared" si="153"/>
        <v>74464.042169829263</v>
      </c>
    </row>
    <row r="114" spans="1:13" hidden="1" outlineLevel="1" x14ac:dyDescent="0.35">
      <c r="A114" s="8" t="s">
        <v>38</v>
      </c>
      <c r="D114" s="8">
        <f>-D72</f>
        <v>-15000</v>
      </c>
      <c r="E114" s="8">
        <f t="shared" ref="E114:M114" si="154">-E72</f>
        <v>-15000</v>
      </c>
      <c r="F114" s="8">
        <f t="shared" si="154"/>
        <v>-15000</v>
      </c>
      <c r="G114" s="8">
        <f t="shared" si="154"/>
        <v>-15000</v>
      </c>
      <c r="H114" s="8">
        <f t="shared" si="154"/>
        <v>-15000</v>
      </c>
      <c r="I114" s="8">
        <f t="shared" si="154"/>
        <v>-15000</v>
      </c>
      <c r="J114" s="8">
        <f t="shared" si="154"/>
        <v>-15000</v>
      </c>
      <c r="K114" s="8">
        <f t="shared" si="154"/>
        <v>-15000</v>
      </c>
      <c r="L114" s="8">
        <f t="shared" si="154"/>
        <v>-15000</v>
      </c>
      <c r="M114" s="8">
        <f t="shared" si="154"/>
        <v>-15000</v>
      </c>
    </row>
    <row r="115" spans="1:13" hidden="1" outlineLevel="1" x14ac:dyDescent="0.35">
      <c r="A115" s="8" t="s">
        <v>41</v>
      </c>
      <c r="D115" s="8">
        <f>D77</f>
        <v>70000</v>
      </c>
      <c r="E115" s="8">
        <f t="shared" ref="E115:M115" si="155">E77</f>
        <v>0</v>
      </c>
      <c r="F115" s="8">
        <f t="shared" si="155"/>
        <v>-20000</v>
      </c>
      <c r="G115" s="8">
        <f t="shared" si="155"/>
        <v>0</v>
      </c>
      <c r="H115" s="8">
        <f t="shared" si="155"/>
        <v>0</v>
      </c>
      <c r="I115" s="8">
        <f t="shared" si="155"/>
        <v>0</v>
      </c>
      <c r="J115" s="8">
        <f t="shared" si="155"/>
        <v>0</v>
      </c>
      <c r="K115" s="8">
        <f t="shared" si="155"/>
        <v>-20000</v>
      </c>
      <c r="L115" s="8">
        <f t="shared" si="155"/>
        <v>0</v>
      </c>
      <c r="M115" s="8">
        <f t="shared" si="155"/>
        <v>0</v>
      </c>
    </row>
    <row r="116" spans="1:13" hidden="1" outlineLevel="1" x14ac:dyDescent="0.35"/>
    <row r="117" spans="1:13" hidden="1" outlineLevel="1" x14ac:dyDescent="0.35"/>
    <row r="118" spans="1:13" hidden="1" outlineLevel="1" x14ac:dyDescent="0.35"/>
    <row r="119" spans="1:13" hidden="1" outlineLevel="1" x14ac:dyDescent="0.35"/>
    <row r="120" spans="1:13" hidden="1" outlineLevel="1" x14ac:dyDescent="0.35"/>
    <row r="121" spans="1:13" hidden="1" outlineLevel="1" x14ac:dyDescent="0.35"/>
    <row r="122" spans="1:13" hidden="1" outlineLevel="1" x14ac:dyDescent="0.35"/>
    <row r="123" spans="1:13" hidden="1" outlineLevel="1" x14ac:dyDescent="0.35"/>
    <row r="124" spans="1:13" hidden="1" outlineLevel="1" x14ac:dyDescent="0.35"/>
    <row r="125" spans="1:13" hidden="1" outlineLevel="1" x14ac:dyDescent="0.35"/>
    <row r="126" spans="1:13" hidden="1" outlineLevel="1" x14ac:dyDescent="0.35"/>
    <row r="127" spans="1:13" hidden="1" outlineLevel="1" x14ac:dyDescent="0.35"/>
    <row r="128" spans="1:13" hidden="1" outlineLevel="1" x14ac:dyDescent="0.35"/>
    <row r="129" hidden="1" outlineLevel="1" x14ac:dyDescent="0.35"/>
    <row r="130" hidden="1" outlineLevel="1" x14ac:dyDescent="0.35"/>
    <row r="131" hidden="1" outlineLevel="1" x14ac:dyDescent="0.35"/>
    <row r="132" hidden="1" outlineLevel="1" x14ac:dyDescent="0.35"/>
    <row r="133" collapsed="1" x14ac:dyDescent="0.3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 I38:M42 D105:M105 I58:M64 D83:M87 I82:M82 D107:M107 I106:M10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zoomScaleNormal="100" workbookViewId="0"/>
  </sheetViews>
  <sheetFormatPr defaultRowHeight="14.5" x14ac:dyDescent="0.35"/>
  <cols>
    <col min="1" max="1" width="32.90625" bestFit="1" customWidth="1"/>
    <col min="2" max="6" width="11.08984375" style="70" bestFit="1" customWidth="1"/>
  </cols>
  <sheetData>
    <row r="1" spans="1:6" x14ac:dyDescent="0.35">
      <c r="B1" s="70">
        <v>2013</v>
      </c>
      <c r="C1" s="70">
        <v>2014</v>
      </c>
      <c r="D1" s="70">
        <v>2015</v>
      </c>
      <c r="E1" s="70">
        <v>2016</v>
      </c>
      <c r="F1" s="70">
        <v>2017</v>
      </c>
    </row>
    <row r="2" spans="1:6" x14ac:dyDescent="0.35">
      <c r="A2" t="s">
        <v>0</v>
      </c>
    </row>
    <row r="3" spans="1:6" x14ac:dyDescent="0.35">
      <c r="A3" t="s">
        <v>78</v>
      </c>
      <c r="B3" s="70">
        <v>102007</v>
      </c>
      <c r="C3" s="70">
        <v>118086</v>
      </c>
      <c r="D3" s="70">
        <v>131345</v>
      </c>
      <c r="E3" s="70">
        <v>142341</v>
      </c>
      <c r="F3" s="70">
        <v>150772</v>
      </c>
    </row>
    <row r="4" spans="1:6" x14ac:dyDescent="0.35">
      <c r="A4" t="s">
        <v>54</v>
      </c>
      <c r="B4" s="70">
        <v>39023</v>
      </c>
      <c r="C4" s="70">
        <v>48004</v>
      </c>
      <c r="D4" s="70">
        <v>49123</v>
      </c>
      <c r="E4" s="70">
        <v>52654</v>
      </c>
      <c r="F4" s="70">
        <v>56710</v>
      </c>
    </row>
    <row r="5" spans="1:6" x14ac:dyDescent="0.35">
      <c r="A5" t="s">
        <v>1</v>
      </c>
      <c r="B5" s="70">
        <v>62984</v>
      </c>
      <c r="C5" s="70">
        <v>70082</v>
      </c>
      <c r="D5" s="70">
        <v>82222</v>
      </c>
      <c r="E5" s="70">
        <v>89687</v>
      </c>
      <c r="F5" s="70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70">
        <v>26427</v>
      </c>
      <c r="C7" s="70">
        <v>22658</v>
      </c>
      <c r="D7" s="70">
        <v>23872</v>
      </c>
      <c r="E7" s="70">
        <v>23002</v>
      </c>
      <c r="F7" s="70">
        <v>25245</v>
      </c>
    </row>
    <row r="8" spans="1:6" x14ac:dyDescent="0.35">
      <c r="A8" t="s">
        <v>3</v>
      </c>
      <c r="B8" s="70">
        <v>10963</v>
      </c>
      <c r="C8" s="70">
        <v>10125</v>
      </c>
      <c r="D8" s="70">
        <v>10087</v>
      </c>
      <c r="E8" s="70">
        <v>11020</v>
      </c>
      <c r="F8" s="70">
        <v>11412</v>
      </c>
    </row>
    <row r="9" spans="1:6" x14ac:dyDescent="0.35">
      <c r="A9" t="s">
        <v>4</v>
      </c>
      <c r="B9" s="70">
        <v>19500</v>
      </c>
      <c r="C9" s="70">
        <v>18150</v>
      </c>
      <c r="D9" s="70">
        <v>17205</v>
      </c>
      <c r="E9" s="70">
        <v>16543.5</v>
      </c>
      <c r="F9" s="70">
        <v>16080.449999999999</v>
      </c>
    </row>
    <row r="10" spans="1:6" x14ac:dyDescent="0.35">
      <c r="A10" t="s">
        <v>5</v>
      </c>
      <c r="B10" s="70">
        <v>2500</v>
      </c>
      <c r="C10" s="70">
        <v>2500</v>
      </c>
      <c r="D10" s="70">
        <v>1500</v>
      </c>
      <c r="E10" s="70">
        <v>1500</v>
      </c>
      <c r="F10" s="70">
        <v>1500</v>
      </c>
    </row>
    <row r="11" spans="1:6" x14ac:dyDescent="0.35">
      <c r="A11" t="s">
        <v>74</v>
      </c>
      <c r="B11" s="70">
        <v>59390</v>
      </c>
      <c r="C11" s="70">
        <v>53433</v>
      </c>
      <c r="D11" s="70">
        <v>52664</v>
      </c>
      <c r="E11" s="70">
        <v>52065.5</v>
      </c>
      <c r="F11" s="70">
        <v>54237.45</v>
      </c>
    </row>
    <row r="12" spans="1:6" x14ac:dyDescent="0.35">
      <c r="A12" t="s">
        <v>6</v>
      </c>
      <c r="B12" s="70">
        <v>3594</v>
      </c>
      <c r="C12" s="70">
        <v>16649</v>
      </c>
      <c r="D12" s="70">
        <v>29558</v>
      </c>
      <c r="E12" s="70">
        <v>37621.5</v>
      </c>
      <c r="F12" s="70">
        <v>39824.550000000003</v>
      </c>
    </row>
    <row r="14" spans="1:6" x14ac:dyDescent="0.35">
      <c r="A14" t="s">
        <v>7</v>
      </c>
      <c r="B14" s="70">
        <v>1120.1708000000001</v>
      </c>
      <c r="C14" s="70">
        <v>4858.2165021220308</v>
      </c>
      <c r="D14" s="70">
        <v>8482.8061148686775</v>
      </c>
      <c r="E14" s="70">
        <v>10908.02097640469</v>
      </c>
      <c r="F14" s="70">
        <v>11597.665241419718</v>
      </c>
    </row>
    <row r="15" spans="1:6" x14ac:dyDescent="0.35">
      <c r="A15" t="s">
        <v>8</v>
      </c>
      <c r="B15" s="70">
        <v>2473.8292000000001</v>
      </c>
      <c r="C15" s="70">
        <v>11790.783497877968</v>
      </c>
      <c r="D15" s="70">
        <v>21075.193885131324</v>
      </c>
      <c r="E15" s="70">
        <v>26713.479023595311</v>
      </c>
      <c r="F15" s="70">
        <v>28226.884758580287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70">
        <v>67971.179200000013</v>
      </c>
      <c r="C21" s="70">
        <v>81209.912697877968</v>
      </c>
      <c r="D21" s="70">
        <v>83715.256583009294</v>
      </c>
      <c r="E21" s="70">
        <v>111069.33560660461</v>
      </c>
      <c r="F21" s="70">
        <v>139549.5203651849</v>
      </c>
    </row>
    <row r="22" spans="1:6" x14ac:dyDescent="0.35">
      <c r="A22" t="s">
        <v>12</v>
      </c>
      <c r="B22" s="70">
        <v>5100.3500000000004</v>
      </c>
      <c r="C22" s="70">
        <v>5904.3</v>
      </c>
      <c r="D22" s="70">
        <v>6567.25</v>
      </c>
      <c r="E22" s="70">
        <v>7117.05</v>
      </c>
      <c r="F22" s="70">
        <v>7538.6</v>
      </c>
    </row>
    <row r="23" spans="1:6" x14ac:dyDescent="0.35">
      <c r="A23" t="s">
        <v>18</v>
      </c>
      <c r="B23" s="70">
        <v>7804.6</v>
      </c>
      <c r="C23" s="70">
        <v>9600.8000000000011</v>
      </c>
      <c r="D23" s="70">
        <v>9824.6</v>
      </c>
      <c r="E23" s="70">
        <v>10530.800000000001</v>
      </c>
      <c r="F23" s="70">
        <v>11342</v>
      </c>
    </row>
    <row r="24" spans="1:6" x14ac:dyDescent="0.35">
      <c r="A24" t="s">
        <v>13</v>
      </c>
      <c r="B24" s="70">
        <v>45500</v>
      </c>
      <c r="C24" s="70">
        <v>42350</v>
      </c>
      <c r="D24" s="70">
        <v>40145</v>
      </c>
      <c r="E24" s="70">
        <v>38601.5</v>
      </c>
      <c r="F24" s="70">
        <v>37521.050000000003</v>
      </c>
    </row>
    <row r="25" spans="1:6" x14ac:dyDescent="0.35">
      <c r="A25" t="s">
        <v>19</v>
      </c>
      <c r="B25" s="70">
        <v>126376.12920000002</v>
      </c>
      <c r="C25" s="70">
        <v>139065.01269787797</v>
      </c>
      <c r="D25" s="70">
        <v>140252.1065830093</v>
      </c>
      <c r="E25" s="70">
        <v>167318.68560660462</v>
      </c>
      <c r="F25" s="70">
        <v>195951.17036518489</v>
      </c>
    </row>
    <row r="27" spans="1:6" x14ac:dyDescent="0.35">
      <c r="A27" t="s">
        <v>20</v>
      </c>
    </row>
    <row r="28" spans="1:6" x14ac:dyDescent="0.35">
      <c r="A28" t="s">
        <v>21</v>
      </c>
      <c r="B28" s="70">
        <v>3902.3</v>
      </c>
      <c r="C28" s="70">
        <v>4800.4000000000005</v>
      </c>
      <c r="D28" s="70">
        <v>4912.3</v>
      </c>
      <c r="E28" s="70">
        <v>5265.4000000000005</v>
      </c>
      <c r="F28" s="70">
        <v>5671</v>
      </c>
    </row>
    <row r="29" spans="1:6" x14ac:dyDescent="0.35">
      <c r="A29" t="s">
        <v>22</v>
      </c>
      <c r="B29" s="70">
        <v>50000</v>
      </c>
      <c r="C29" s="70">
        <v>50000</v>
      </c>
      <c r="D29" s="70">
        <v>30000</v>
      </c>
      <c r="E29" s="70">
        <v>30000</v>
      </c>
      <c r="F29" s="70">
        <v>30000</v>
      </c>
    </row>
    <row r="30" spans="1:6" x14ac:dyDescent="0.35">
      <c r="A30" t="s">
        <v>27</v>
      </c>
      <c r="B30" s="70">
        <v>53902.3</v>
      </c>
      <c r="C30" s="70">
        <v>54800.4</v>
      </c>
      <c r="D30" s="70">
        <v>34912.300000000003</v>
      </c>
      <c r="E30" s="70">
        <v>35265.4</v>
      </c>
      <c r="F30" s="70">
        <v>35671</v>
      </c>
    </row>
    <row r="31" spans="1:6" x14ac:dyDescent="0.35">
      <c r="A31" t="s">
        <v>28</v>
      </c>
    </row>
    <row r="32" spans="1:6" x14ac:dyDescent="0.35">
      <c r="A32" t="s">
        <v>29</v>
      </c>
      <c r="B32" s="70">
        <v>70000</v>
      </c>
      <c r="C32" s="70">
        <v>70000</v>
      </c>
      <c r="D32" s="70">
        <v>70000</v>
      </c>
      <c r="E32" s="70">
        <v>70000</v>
      </c>
      <c r="F32" s="70">
        <v>70000</v>
      </c>
    </row>
    <row r="33" spans="1:6" x14ac:dyDescent="0.35">
      <c r="A33" t="s">
        <v>30</v>
      </c>
      <c r="B33" s="70">
        <v>2473.8292000000001</v>
      </c>
      <c r="C33" s="70">
        <v>14264.612697877968</v>
      </c>
      <c r="D33" s="70">
        <v>35339.806583009296</v>
      </c>
      <c r="E33" s="70">
        <v>62053.285606604608</v>
      </c>
      <c r="F33" s="70">
        <v>90280.170365184895</v>
      </c>
    </row>
    <row r="34" spans="1:6" x14ac:dyDescent="0.35">
      <c r="A34" t="s">
        <v>28</v>
      </c>
      <c r="B34" s="70">
        <v>72473.829200000007</v>
      </c>
      <c r="C34" s="70">
        <v>84264.612697877965</v>
      </c>
      <c r="D34" s="70">
        <v>105339.8065830093</v>
      </c>
      <c r="E34" s="70">
        <v>132053.28560660459</v>
      </c>
      <c r="F34" s="70">
        <v>160280.17036518489</v>
      </c>
    </row>
    <row r="35" spans="1:6" x14ac:dyDescent="0.35">
      <c r="A35" t="s">
        <v>31</v>
      </c>
      <c r="B35" s="70">
        <v>126376.12920000001</v>
      </c>
      <c r="C35" s="70">
        <v>139065.01269787797</v>
      </c>
      <c r="D35" s="70">
        <v>140252.1065830093</v>
      </c>
      <c r="E35" s="70">
        <v>167318.68560660459</v>
      </c>
      <c r="F35" s="70">
        <v>195951.17036518489</v>
      </c>
    </row>
    <row r="37" spans="1:6" x14ac:dyDescent="0.35">
      <c r="A37" t="s">
        <v>49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70">
        <v>2473.8292000000001</v>
      </c>
      <c r="C43" s="70">
        <v>11790.783497877968</v>
      </c>
      <c r="D43" s="70">
        <v>21075.193885131324</v>
      </c>
      <c r="E43" s="70">
        <v>26713.479023595311</v>
      </c>
      <c r="F43" s="70">
        <v>28226.884758580287</v>
      </c>
    </row>
    <row r="44" spans="1:6" x14ac:dyDescent="0.35">
      <c r="A44" t="s">
        <v>33</v>
      </c>
      <c r="B44" s="70">
        <v>19500</v>
      </c>
      <c r="C44" s="70">
        <v>18150</v>
      </c>
      <c r="D44" s="70">
        <v>17205</v>
      </c>
      <c r="E44" s="70">
        <v>16543.5</v>
      </c>
      <c r="F44" s="70">
        <v>16080.449999999999</v>
      </c>
    </row>
    <row r="45" spans="1:6" x14ac:dyDescent="0.35">
      <c r="A45" t="s">
        <v>37</v>
      </c>
      <c r="B45" s="70">
        <v>9002.6500000000015</v>
      </c>
      <c r="C45" s="70">
        <v>1702.0499999999993</v>
      </c>
      <c r="D45" s="70">
        <v>774.84999999999854</v>
      </c>
      <c r="E45" s="70">
        <v>902.90000000000146</v>
      </c>
      <c r="F45" s="70">
        <v>827.14999999999782</v>
      </c>
    </row>
    <row r="46" spans="1:6" x14ac:dyDescent="0.35">
      <c r="A46" t="s">
        <v>34</v>
      </c>
      <c r="B46" s="70">
        <v>12971.179199999999</v>
      </c>
      <c r="C46" s="70">
        <v>28238.733497877969</v>
      </c>
      <c r="D46" s="70">
        <v>37505.343885131326</v>
      </c>
      <c r="E46" s="70">
        <v>42354.07902359531</v>
      </c>
      <c r="F46" s="70">
        <v>43480.18475858029</v>
      </c>
    </row>
    <row r="48" spans="1:6" x14ac:dyDescent="0.35">
      <c r="A48" t="s">
        <v>38</v>
      </c>
    </row>
    <row r="49" spans="1:6" x14ac:dyDescent="0.35">
      <c r="A49" t="s">
        <v>39</v>
      </c>
      <c r="B49" s="70">
        <v>15000</v>
      </c>
      <c r="C49" s="70">
        <v>15000</v>
      </c>
      <c r="D49" s="70">
        <v>15000</v>
      </c>
      <c r="E49" s="70">
        <v>15000</v>
      </c>
      <c r="F49" s="70">
        <v>15000</v>
      </c>
    </row>
    <row r="50" spans="1:6" x14ac:dyDescent="0.35">
      <c r="A50" t="s">
        <v>40</v>
      </c>
      <c r="B50" s="70">
        <v>15000</v>
      </c>
      <c r="C50" s="70">
        <v>15000</v>
      </c>
      <c r="D50" s="70">
        <v>15000</v>
      </c>
      <c r="E50" s="70">
        <v>15000</v>
      </c>
      <c r="F50" s="70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70">
        <v>0</v>
      </c>
      <c r="C53" s="70">
        <v>0</v>
      </c>
      <c r="D53" s="70">
        <v>-20000</v>
      </c>
      <c r="E53" s="70">
        <v>0</v>
      </c>
      <c r="F53" s="70">
        <v>0</v>
      </c>
    </row>
    <row r="54" spans="1:6" x14ac:dyDescent="0.35">
      <c r="A54" t="s">
        <v>43</v>
      </c>
      <c r="B54" s="70">
        <v>70000</v>
      </c>
      <c r="C54" s="70">
        <v>0</v>
      </c>
      <c r="D54" s="70">
        <v>0</v>
      </c>
      <c r="E54" s="70">
        <v>0</v>
      </c>
      <c r="F54" s="70">
        <v>0</v>
      </c>
    </row>
    <row r="55" spans="1:6" x14ac:dyDescent="0.35">
      <c r="A55" t="s">
        <v>44</v>
      </c>
      <c r="B55" s="70">
        <v>70000</v>
      </c>
      <c r="C55" s="70">
        <v>0</v>
      </c>
      <c r="D55" s="70">
        <v>-20000</v>
      </c>
      <c r="E55" s="70">
        <v>0</v>
      </c>
      <c r="F55" s="70">
        <v>0</v>
      </c>
    </row>
    <row r="57" spans="1:6" x14ac:dyDescent="0.35">
      <c r="A57" t="s">
        <v>45</v>
      </c>
      <c r="B57" s="70">
        <v>67971.179199999999</v>
      </c>
      <c r="C57" s="70">
        <v>13238.733497877969</v>
      </c>
      <c r="D57" s="70">
        <v>2505.3438851313258</v>
      </c>
      <c r="E57" s="70">
        <v>27354.07902359531</v>
      </c>
      <c r="F57" s="70">
        <v>28480.18475858029</v>
      </c>
    </row>
    <row r="58" spans="1:6" x14ac:dyDescent="0.35">
      <c r="A58" t="s">
        <v>46</v>
      </c>
      <c r="B58" s="70">
        <v>0</v>
      </c>
      <c r="C58" s="70">
        <v>67971.179200000013</v>
      </c>
      <c r="D58" s="70">
        <v>81209.912697877968</v>
      </c>
      <c r="E58" s="70">
        <v>83715.256583009294</v>
      </c>
      <c r="F58" s="70">
        <v>111069.33560660461</v>
      </c>
    </row>
    <row r="59" spans="1:6" x14ac:dyDescent="0.35">
      <c r="A59" t="s">
        <v>47</v>
      </c>
      <c r="B59" s="70">
        <v>67971.179199999999</v>
      </c>
      <c r="C59" s="70">
        <v>81209.912697877982</v>
      </c>
      <c r="D59" s="70">
        <v>83715.256583009294</v>
      </c>
      <c r="E59" s="70">
        <v>111069.33560660461</v>
      </c>
      <c r="F59" s="70">
        <v>139549.5203651849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2014-12-13T23:43:21Z</cp:lastPrinted>
  <dcterms:created xsi:type="dcterms:W3CDTF">2014-11-08T22:00:02Z</dcterms:created>
  <dcterms:modified xsi:type="dcterms:W3CDTF">2020-05-22T16:49:25Z</dcterms:modified>
</cp:coreProperties>
</file>