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c\OneDrive\Documentos\cultivate\"/>
    </mc:Choice>
  </mc:AlternateContent>
  <xr:revisionPtr revIDLastSave="0" documentId="13_ncr:1_{04DF2685-CA3E-4934-8481-06B8366F125F}" xr6:coauthVersionLast="47" xr6:coauthVersionMax="47" xr10:uidLastSave="{00000000-0000-0000-0000-000000000000}"/>
  <bookViews>
    <workbookView xWindow="-120" yWindow="-120" windowWidth="20730" windowHeight="11760" firstSheet="3" activeTab="9" xr2:uid="{00000000-000D-0000-FFFF-FFFF00000000}"/>
  </bookViews>
  <sheets>
    <sheet name="Main" sheetId="9" r:id="rId1"/>
    <sheet name="Ventas Diarias" sheetId="1" r:id="rId2"/>
    <sheet name="Compras" sheetId="4" r:id="rId3"/>
    <sheet name="Gastos" sheetId="5" r:id="rId4"/>
    <sheet name="Resumen" sheetId="2" r:id="rId5"/>
    <sheet name="Resumen Mensual" sheetId="6" r:id="rId6"/>
    <sheet name="Stock" sheetId="7" r:id="rId7"/>
    <sheet name="Usar Prod" sheetId="8" r:id="rId8"/>
    <sheet name="Inversiones" sheetId="10" r:id="rId9"/>
    <sheet name="Deudores" sheetId="12" r:id="rId10"/>
  </sheets>
  <definedNames>
    <definedName name="DatosExternos_1" localSheetId="6" hidden="1">Stock!$B$3:$I$4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2" l="1"/>
  <c r="Q4" i="12"/>
  <c r="C4" i="1"/>
  <c r="D4" i="1"/>
  <c r="E4" i="1"/>
  <c r="H4" i="1"/>
  <c r="I4" i="1"/>
  <c r="K4" i="1"/>
  <c r="C4" i="4"/>
  <c r="F4" i="4"/>
  <c r="G4" i="4"/>
  <c r="J4" i="7"/>
  <c r="H4" i="7"/>
  <c r="C5" i="1"/>
  <c r="D5" i="1"/>
  <c r="E5" i="1"/>
  <c r="H5" i="1"/>
  <c r="I5" i="1"/>
  <c r="K5" i="1"/>
  <c r="K4" i="7"/>
  <c r="B1" i="7"/>
  <c r="G4" i="7"/>
  <c r="D4" i="10" l="1"/>
  <c r="F4" i="2"/>
  <c r="F18" i="2"/>
  <c r="F24" i="2"/>
  <c r="F25" i="2"/>
  <c r="F32" i="2"/>
  <c r="F39" i="2"/>
  <c r="F46" i="2"/>
  <c r="F53" i="2"/>
  <c r="F66" i="2"/>
  <c r="F67" i="2"/>
  <c r="F74" i="2"/>
  <c r="F81" i="2"/>
  <c r="F85" i="2"/>
  <c r="F88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91" i="2" l="1"/>
  <c r="F90" i="2" l="1"/>
  <c r="F89" i="2" l="1"/>
  <c r="F87" i="2" l="1"/>
  <c r="F86" i="2" l="1"/>
  <c r="F84" i="2" l="1"/>
  <c r="F83" i="2" l="1"/>
  <c r="F82" i="2" l="1"/>
  <c r="F80" i="2" l="1"/>
  <c r="E80" i="2"/>
  <c r="G80" i="2" l="1"/>
  <c r="F79" i="2"/>
  <c r="J5" i="2" l="1"/>
  <c r="J6" i="2"/>
  <c r="J7" i="2"/>
  <c r="J8" i="2"/>
  <c r="J9" i="2"/>
  <c r="J10" i="2"/>
  <c r="J11" i="2"/>
  <c r="J15" i="2"/>
  <c r="J17" i="2"/>
  <c r="J18" i="2"/>
  <c r="J19" i="2"/>
  <c r="J20" i="2"/>
  <c r="J21" i="2"/>
  <c r="J24" i="2"/>
  <c r="J25" i="2"/>
  <c r="J27" i="2"/>
  <c r="J28" i="2"/>
  <c r="J29" i="2"/>
  <c r="J30" i="2"/>
  <c r="J31" i="2"/>
  <c r="J32" i="2"/>
  <c r="J34" i="2"/>
  <c r="J37" i="2"/>
  <c r="J39" i="2"/>
  <c r="J41" i="2"/>
  <c r="J43" i="2"/>
  <c r="J44" i="2"/>
  <c r="J45" i="2"/>
  <c r="J46" i="2"/>
  <c r="J48" i="2"/>
  <c r="J50" i="2"/>
  <c r="J51" i="2"/>
  <c r="J52" i="2"/>
  <c r="J53" i="2"/>
  <c r="J54" i="2"/>
  <c r="J55" i="2"/>
  <c r="J56" i="2"/>
  <c r="J60" i="2"/>
  <c r="J61" i="2"/>
  <c r="J63" i="2"/>
  <c r="J64" i="2"/>
  <c r="J65" i="2"/>
  <c r="J66" i="2"/>
  <c r="J67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I18" i="2"/>
  <c r="I24" i="2"/>
  <c r="I25" i="2"/>
  <c r="I32" i="2"/>
  <c r="I39" i="2"/>
  <c r="I46" i="2"/>
  <c r="I53" i="2"/>
  <c r="I66" i="2"/>
  <c r="I67" i="2"/>
  <c r="I71" i="2"/>
  <c r="I72" i="2"/>
  <c r="I73" i="2"/>
  <c r="I74" i="2"/>
  <c r="I75" i="2"/>
  <c r="I76" i="2"/>
  <c r="I77" i="2"/>
  <c r="I78" i="2"/>
  <c r="I79" i="2"/>
  <c r="I80" i="2"/>
  <c r="H80" i="2" s="1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E18" i="2"/>
  <c r="E24" i="2"/>
  <c r="E25" i="2"/>
  <c r="E32" i="2"/>
  <c r="E39" i="2"/>
  <c r="E46" i="2"/>
  <c r="E53" i="2"/>
  <c r="E66" i="2"/>
  <c r="E67" i="2"/>
  <c r="E71" i="2"/>
  <c r="H71" i="2" s="1"/>
  <c r="E72" i="2"/>
  <c r="H72" i="2" s="1"/>
  <c r="E73" i="2"/>
  <c r="H73" i="2" s="1"/>
  <c r="E74" i="2"/>
  <c r="E75" i="2"/>
  <c r="H75" i="2" s="1"/>
  <c r="E76" i="2"/>
  <c r="H76" i="2" s="1"/>
  <c r="E77" i="2"/>
  <c r="H77" i="2" s="1"/>
  <c r="E78" i="2"/>
  <c r="H78" i="2" s="1"/>
  <c r="E79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J70" i="2"/>
  <c r="J68" i="2"/>
  <c r="J62" i="2"/>
  <c r="J26" i="2"/>
  <c r="J47" i="2"/>
  <c r="J35" i="2"/>
  <c r="J22" i="2"/>
  <c r="F5" i="4"/>
  <c r="G5" i="4" s="1"/>
  <c r="C5" i="4"/>
  <c r="D4" i="8"/>
  <c r="F4" i="7" l="1"/>
  <c r="L4" i="7" s="1"/>
  <c r="G368" i="2"/>
  <c r="H368" i="2"/>
  <c r="G367" i="2"/>
  <c r="H367" i="2"/>
  <c r="G366" i="2"/>
  <c r="H366" i="2"/>
  <c r="G365" i="2"/>
  <c r="H365" i="2"/>
  <c r="G364" i="2"/>
  <c r="H364" i="2"/>
  <c r="G363" i="2"/>
  <c r="H363" i="2"/>
  <c r="G362" i="2"/>
  <c r="H362" i="2"/>
  <c r="G361" i="2"/>
  <c r="H361" i="2"/>
  <c r="G360" i="2"/>
  <c r="H360" i="2"/>
  <c r="G359" i="2"/>
  <c r="H359" i="2"/>
  <c r="G358" i="2"/>
  <c r="H358" i="2"/>
  <c r="G357" i="2"/>
  <c r="H357" i="2"/>
  <c r="G356" i="2"/>
  <c r="H356" i="2"/>
  <c r="G355" i="2"/>
  <c r="H355" i="2"/>
  <c r="G354" i="2"/>
  <c r="H354" i="2"/>
  <c r="G353" i="2"/>
  <c r="H353" i="2"/>
  <c r="G352" i="2"/>
  <c r="H352" i="2"/>
  <c r="G351" i="2"/>
  <c r="H351" i="2"/>
  <c r="G350" i="2"/>
  <c r="H350" i="2"/>
  <c r="G349" i="2"/>
  <c r="H349" i="2"/>
  <c r="G348" i="2"/>
  <c r="H348" i="2"/>
  <c r="G347" i="2"/>
  <c r="H347" i="2"/>
  <c r="G346" i="2"/>
  <c r="H346" i="2"/>
  <c r="G345" i="2"/>
  <c r="H345" i="2"/>
  <c r="G344" i="2"/>
  <c r="H344" i="2"/>
  <c r="G343" i="2"/>
  <c r="H343" i="2"/>
  <c r="G342" i="2"/>
  <c r="H342" i="2"/>
  <c r="G341" i="2"/>
  <c r="H341" i="2"/>
  <c r="G340" i="2"/>
  <c r="H340" i="2"/>
  <c r="G339" i="2"/>
  <c r="H339" i="2"/>
  <c r="G338" i="2"/>
  <c r="H338" i="2"/>
  <c r="G337" i="2"/>
  <c r="H337" i="2"/>
  <c r="G336" i="2"/>
  <c r="H336" i="2"/>
  <c r="G335" i="2"/>
  <c r="H335" i="2"/>
  <c r="G334" i="2"/>
  <c r="H334" i="2"/>
  <c r="G333" i="2"/>
  <c r="H333" i="2"/>
  <c r="G332" i="2"/>
  <c r="H332" i="2"/>
  <c r="G331" i="2"/>
  <c r="H331" i="2"/>
  <c r="G330" i="2"/>
  <c r="H330" i="2"/>
  <c r="G329" i="2"/>
  <c r="H329" i="2"/>
  <c r="G328" i="2"/>
  <c r="H328" i="2"/>
  <c r="G327" i="2"/>
  <c r="H327" i="2"/>
  <c r="G326" i="2"/>
  <c r="H326" i="2"/>
  <c r="G325" i="2"/>
  <c r="H325" i="2"/>
  <c r="G324" i="2"/>
  <c r="H324" i="2"/>
  <c r="G323" i="2"/>
  <c r="H323" i="2"/>
  <c r="G322" i="2"/>
  <c r="H322" i="2"/>
  <c r="G321" i="2"/>
  <c r="H321" i="2"/>
  <c r="G320" i="2"/>
  <c r="H320" i="2"/>
  <c r="G319" i="2"/>
  <c r="H319" i="2"/>
  <c r="G318" i="2"/>
  <c r="H318" i="2"/>
  <c r="G317" i="2"/>
  <c r="H317" i="2"/>
  <c r="G316" i="2"/>
  <c r="H316" i="2"/>
  <c r="G315" i="2"/>
  <c r="H315" i="2"/>
  <c r="G314" i="2"/>
  <c r="H314" i="2"/>
  <c r="G313" i="2"/>
  <c r="H313" i="2"/>
  <c r="G312" i="2"/>
  <c r="H312" i="2"/>
  <c r="G311" i="2"/>
  <c r="H311" i="2"/>
  <c r="G310" i="2"/>
  <c r="H310" i="2"/>
  <c r="G309" i="2"/>
  <c r="H309" i="2"/>
  <c r="G308" i="2"/>
  <c r="H308" i="2"/>
  <c r="G307" i="2"/>
  <c r="H307" i="2"/>
  <c r="G306" i="2"/>
  <c r="H306" i="2"/>
  <c r="G305" i="2"/>
  <c r="H305" i="2"/>
  <c r="G304" i="2"/>
  <c r="H304" i="2"/>
  <c r="G303" i="2"/>
  <c r="H303" i="2"/>
  <c r="G302" i="2"/>
  <c r="H302" i="2"/>
  <c r="G301" i="2"/>
  <c r="H301" i="2"/>
  <c r="G300" i="2"/>
  <c r="H300" i="2"/>
  <c r="G299" i="2"/>
  <c r="H299" i="2"/>
  <c r="G298" i="2"/>
  <c r="H298" i="2"/>
  <c r="G297" i="2"/>
  <c r="H297" i="2"/>
  <c r="G296" i="2"/>
  <c r="H296" i="2"/>
  <c r="G295" i="2"/>
  <c r="H295" i="2"/>
  <c r="G294" i="2"/>
  <c r="H294" i="2"/>
  <c r="G293" i="2"/>
  <c r="H293" i="2"/>
  <c r="G292" i="2"/>
  <c r="H292" i="2"/>
  <c r="G291" i="2"/>
  <c r="H291" i="2"/>
  <c r="G290" i="2"/>
  <c r="H290" i="2"/>
  <c r="G289" i="2"/>
  <c r="H289" i="2"/>
  <c r="G288" i="2"/>
  <c r="H288" i="2"/>
  <c r="G287" i="2"/>
  <c r="H287" i="2"/>
  <c r="G286" i="2"/>
  <c r="H286" i="2"/>
  <c r="G285" i="2"/>
  <c r="H285" i="2"/>
  <c r="G284" i="2"/>
  <c r="H284" i="2"/>
  <c r="G283" i="2"/>
  <c r="H283" i="2"/>
  <c r="G282" i="2"/>
  <c r="H282" i="2"/>
  <c r="G281" i="2"/>
  <c r="H281" i="2"/>
  <c r="G280" i="2"/>
  <c r="H280" i="2"/>
  <c r="G279" i="2"/>
  <c r="H279" i="2"/>
  <c r="G278" i="2"/>
  <c r="H278" i="2"/>
  <c r="G277" i="2"/>
  <c r="H277" i="2"/>
  <c r="G276" i="2"/>
  <c r="H276" i="2"/>
  <c r="G275" i="2"/>
  <c r="H275" i="2"/>
  <c r="G274" i="2"/>
  <c r="H274" i="2"/>
  <c r="G273" i="2"/>
  <c r="H273" i="2"/>
  <c r="G272" i="2"/>
  <c r="H272" i="2"/>
  <c r="G271" i="2"/>
  <c r="H271" i="2"/>
  <c r="G270" i="2"/>
  <c r="H270" i="2"/>
  <c r="G269" i="2"/>
  <c r="H269" i="2"/>
  <c r="G268" i="2"/>
  <c r="H268" i="2"/>
  <c r="G267" i="2"/>
  <c r="H267" i="2"/>
  <c r="G266" i="2"/>
  <c r="H266" i="2"/>
  <c r="G265" i="2"/>
  <c r="H265" i="2"/>
  <c r="G264" i="2"/>
  <c r="H264" i="2"/>
  <c r="G263" i="2"/>
  <c r="H263" i="2"/>
  <c r="G262" i="2"/>
  <c r="H262" i="2"/>
  <c r="G261" i="2"/>
  <c r="H261" i="2"/>
  <c r="G260" i="2"/>
  <c r="H260" i="2"/>
  <c r="G259" i="2"/>
  <c r="H259" i="2"/>
  <c r="G258" i="2"/>
  <c r="H258" i="2"/>
  <c r="G257" i="2"/>
  <c r="H257" i="2"/>
  <c r="G256" i="2"/>
  <c r="H256" i="2"/>
  <c r="G255" i="2"/>
  <c r="H255" i="2"/>
  <c r="G254" i="2"/>
  <c r="H254" i="2"/>
  <c r="G253" i="2"/>
  <c r="H253" i="2"/>
  <c r="G252" i="2"/>
  <c r="H252" i="2"/>
  <c r="G251" i="2"/>
  <c r="H251" i="2"/>
  <c r="G250" i="2"/>
  <c r="H250" i="2"/>
  <c r="G249" i="2"/>
  <c r="H249" i="2"/>
  <c r="G248" i="2"/>
  <c r="H248" i="2"/>
  <c r="G247" i="2"/>
  <c r="H247" i="2"/>
  <c r="G246" i="2"/>
  <c r="H246" i="2"/>
  <c r="G245" i="2"/>
  <c r="H245" i="2"/>
  <c r="G244" i="2"/>
  <c r="H244" i="2"/>
  <c r="G243" i="2"/>
  <c r="H243" i="2"/>
  <c r="G242" i="2"/>
  <c r="H242" i="2"/>
  <c r="G241" i="2"/>
  <c r="H241" i="2"/>
  <c r="G240" i="2"/>
  <c r="H240" i="2"/>
  <c r="G239" i="2"/>
  <c r="H239" i="2"/>
  <c r="G238" i="2"/>
  <c r="H238" i="2"/>
  <c r="G237" i="2"/>
  <c r="H237" i="2"/>
  <c r="G236" i="2"/>
  <c r="H236" i="2"/>
  <c r="G235" i="2"/>
  <c r="H235" i="2"/>
  <c r="G234" i="2"/>
  <c r="H234" i="2"/>
  <c r="G233" i="2"/>
  <c r="H233" i="2"/>
  <c r="G232" i="2"/>
  <c r="H232" i="2"/>
  <c r="G231" i="2"/>
  <c r="H231" i="2"/>
  <c r="G230" i="2"/>
  <c r="H230" i="2"/>
  <c r="G229" i="2"/>
  <c r="H229" i="2"/>
  <c r="G228" i="2"/>
  <c r="H228" i="2"/>
  <c r="G227" i="2"/>
  <c r="H227" i="2"/>
  <c r="G226" i="2"/>
  <c r="H226" i="2"/>
  <c r="G225" i="2"/>
  <c r="H225" i="2"/>
  <c r="G224" i="2"/>
  <c r="H224" i="2"/>
  <c r="G223" i="2"/>
  <c r="H223" i="2"/>
  <c r="G222" i="2"/>
  <c r="H222" i="2"/>
  <c r="G221" i="2"/>
  <c r="H221" i="2"/>
  <c r="G220" i="2"/>
  <c r="H220" i="2"/>
  <c r="G219" i="2"/>
  <c r="H219" i="2"/>
  <c r="G218" i="2"/>
  <c r="H218" i="2"/>
  <c r="G217" i="2"/>
  <c r="H217" i="2"/>
  <c r="G216" i="2"/>
  <c r="H216" i="2"/>
  <c r="G215" i="2"/>
  <c r="H215" i="2"/>
  <c r="G214" i="2"/>
  <c r="H214" i="2"/>
  <c r="G213" i="2"/>
  <c r="H213" i="2"/>
  <c r="G212" i="2"/>
  <c r="H212" i="2"/>
  <c r="G211" i="2"/>
  <c r="H211" i="2"/>
  <c r="G210" i="2"/>
  <c r="H210" i="2"/>
  <c r="G209" i="2"/>
  <c r="H209" i="2"/>
  <c r="G208" i="2"/>
  <c r="H208" i="2"/>
  <c r="G207" i="2"/>
  <c r="H207" i="2"/>
  <c r="G206" i="2"/>
  <c r="H206" i="2"/>
  <c r="G205" i="2"/>
  <c r="H205" i="2"/>
  <c r="G204" i="2"/>
  <c r="H204" i="2"/>
  <c r="G203" i="2"/>
  <c r="H203" i="2"/>
  <c r="G202" i="2"/>
  <c r="H202" i="2"/>
  <c r="G201" i="2"/>
  <c r="H201" i="2"/>
  <c r="G200" i="2"/>
  <c r="H200" i="2"/>
  <c r="G199" i="2"/>
  <c r="H199" i="2"/>
  <c r="G198" i="2"/>
  <c r="H198" i="2"/>
  <c r="G197" i="2"/>
  <c r="H197" i="2"/>
  <c r="G196" i="2"/>
  <c r="H196" i="2"/>
  <c r="G195" i="2"/>
  <c r="H195" i="2"/>
  <c r="G194" i="2"/>
  <c r="H194" i="2"/>
  <c r="G193" i="2"/>
  <c r="H193" i="2"/>
  <c r="G192" i="2"/>
  <c r="H192" i="2"/>
  <c r="G191" i="2"/>
  <c r="H191" i="2"/>
  <c r="G190" i="2"/>
  <c r="H190" i="2"/>
  <c r="G189" i="2"/>
  <c r="H189" i="2"/>
  <c r="G188" i="2"/>
  <c r="H188" i="2"/>
  <c r="G187" i="2"/>
  <c r="H187" i="2"/>
  <c r="G186" i="2"/>
  <c r="H186" i="2"/>
  <c r="G185" i="2"/>
  <c r="H185" i="2"/>
  <c r="G184" i="2"/>
  <c r="H184" i="2"/>
  <c r="G183" i="2"/>
  <c r="H183" i="2"/>
  <c r="G182" i="2"/>
  <c r="H182" i="2"/>
  <c r="G181" i="2"/>
  <c r="H181" i="2"/>
  <c r="G180" i="2"/>
  <c r="H180" i="2"/>
  <c r="G179" i="2"/>
  <c r="H179" i="2"/>
  <c r="G178" i="2"/>
  <c r="H178" i="2"/>
  <c r="G177" i="2"/>
  <c r="H177" i="2"/>
  <c r="G176" i="2"/>
  <c r="H176" i="2"/>
  <c r="G175" i="2"/>
  <c r="H175" i="2"/>
  <c r="G174" i="2"/>
  <c r="H174" i="2"/>
  <c r="G173" i="2"/>
  <c r="H173" i="2"/>
  <c r="G172" i="2"/>
  <c r="H172" i="2"/>
  <c r="G171" i="2"/>
  <c r="H171" i="2"/>
  <c r="G170" i="2"/>
  <c r="H170" i="2"/>
  <c r="G169" i="2"/>
  <c r="H169" i="2"/>
  <c r="G168" i="2"/>
  <c r="H168" i="2"/>
  <c r="G167" i="2"/>
  <c r="H167" i="2"/>
  <c r="G166" i="2"/>
  <c r="H166" i="2"/>
  <c r="G165" i="2"/>
  <c r="H165" i="2"/>
  <c r="G164" i="2"/>
  <c r="H164" i="2"/>
  <c r="G163" i="2"/>
  <c r="H163" i="2"/>
  <c r="G162" i="2"/>
  <c r="H162" i="2"/>
  <c r="G161" i="2"/>
  <c r="H161" i="2"/>
  <c r="G160" i="2"/>
  <c r="H160" i="2"/>
  <c r="G159" i="2"/>
  <c r="H159" i="2"/>
  <c r="G158" i="2"/>
  <c r="H158" i="2"/>
  <c r="G157" i="2"/>
  <c r="H157" i="2"/>
  <c r="G156" i="2"/>
  <c r="H156" i="2"/>
  <c r="G155" i="2"/>
  <c r="H155" i="2"/>
  <c r="G154" i="2"/>
  <c r="H154" i="2"/>
  <c r="G153" i="2"/>
  <c r="H153" i="2"/>
  <c r="G152" i="2"/>
  <c r="H152" i="2"/>
  <c r="G151" i="2"/>
  <c r="H151" i="2"/>
  <c r="G150" i="2"/>
  <c r="H150" i="2"/>
  <c r="G149" i="2"/>
  <c r="H149" i="2"/>
  <c r="G148" i="2"/>
  <c r="H148" i="2"/>
  <c r="G147" i="2"/>
  <c r="H147" i="2"/>
  <c r="G146" i="2"/>
  <c r="H146" i="2"/>
  <c r="G145" i="2"/>
  <c r="H145" i="2"/>
  <c r="G144" i="2"/>
  <c r="H144" i="2"/>
  <c r="G143" i="2"/>
  <c r="H143" i="2"/>
  <c r="G142" i="2"/>
  <c r="H142" i="2"/>
  <c r="G141" i="2"/>
  <c r="H141" i="2"/>
  <c r="G140" i="2"/>
  <c r="H140" i="2"/>
  <c r="G139" i="2"/>
  <c r="H139" i="2"/>
  <c r="G138" i="2"/>
  <c r="H138" i="2"/>
  <c r="G137" i="2"/>
  <c r="H137" i="2"/>
  <c r="G136" i="2"/>
  <c r="H136" i="2"/>
  <c r="G135" i="2"/>
  <c r="H135" i="2"/>
  <c r="G134" i="2"/>
  <c r="H134" i="2"/>
  <c r="G133" i="2"/>
  <c r="H133" i="2"/>
  <c r="G132" i="2"/>
  <c r="H132" i="2"/>
  <c r="G131" i="2"/>
  <c r="H131" i="2"/>
  <c r="G130" i="2"/>
  <c r="H130" i="2"/>
  <c r="G129" i="2"/>
  <c r="H129" i="2"/>
  <c r="G128" i="2"/>
  <c r="H128" i="2"/>
  <c r="G127" i="2"/>
  <c r="H127" i="2"/>
  <c r="G126" i="2"/>
  <c r="H126" i="2"/>
  <c r="G125" i="2"/>
  <c r="H125" i="2"/>
  <c r="G124" i="2"/>
  <c r="H124" i="2"/>
  <c r="G123" i="2"/>
  <c r="H123" i="2"/>
  <c r="G122" i="2"/>
  <c r="H122" i="2"/>
  <c r="G121" i="2"/>
  <c r="H121" i="2"/>
  <c r="G120" i="2"/>
  <c r="H120" i="2"/>
  <c r="G119" i="2"/>
  <c r="H119" i="2"/>
  <c r="G118" i="2"/>
  <c r="H118" i="2"/>
  <c r="G117" i="2"/>
  <c r="H117" i="2"/>
  <c r="G116" i="2"/>
  <c r="H116" i="2"/>
  <c r="G115" i="2"/>
  <c r="H115" i="2"/>
  <c r="G114" i="2"/>
  <c r="H114" i="2"/>
  <c r="G113" i="2"/>
  <c r="H113" i="2"/>
  <c r="G112" i="2"/>
  <c r="H112" i="2"/>
  <c r="G111" i="2"/>
  <c r="H111" i="2"/>
  <c r="G110" i="2"/>
  <c r="H110" i="2"/>
  <c r="G109" i="2"/>
  <c r="H109" i="2"/>
  <c r="G108" i="2"/>
  <c r="H108" i="2"/>
  <c r="G107" i="2"/>
  <c r="H107" i="2"/>
  <c r="G106" i="2"/>
  <c r="H106" i="2"/>
  <c r="G105" i="2"/>
  <c r="H105" i="2"/>
  <c r="G104" i="2"/>
  <c r="H104" i="2"/>
  <c r="G103" i="2"/>
  <c r="H103" i="2"/>
  <c r="G102" i="2"/>
  <c r="H102" i="2"/>
  <c r="G101" i="2"/>
  <c r="H101" i="2"/>
  <c r="G100" i="2"/>
  <c r="H100" i="2"/>
  <c r="G99" i="2"/>
  <c r="H99" i="2"/>
  <c r="G98" i="2"/>
  <c r="H98" i="2"/>
  <c r="G97" i="2"/>
  <c r="H97" i="2"/>
  <c r="G96" i="2"/>
  <c r="H96" i="2"/>
  <c r="G95" i="2"/>
  <c r="H95" i="2"/>
  <c r="G94" i="2"/>
  <c r="H94" i="2"/>
  <c r="G93" i="2"/>
  <c r="H93" i="2"/>
  <c r="G92" i="2"/>
  <c r="H92" i="2"/>
  <c r="G91" i="2"/>
  <c r="H91" i="2"/>
  <c r="G90" i="2"/>
  <c r="H90" i="2"/>
  <c r="G89" i="2"/>
  <c r="H89" i="2"/>
  <c r="G88" i="2"/>
  <c r="H88" i="2"/>
  <c r="G87" i="2"/>
  <c r="H87" i="2"/>
  <c r="G86" i="2"/>
  <c r="H86" i="2"/>
  <c r="G85" i="2"/>
  <c r="H85" i="2"/>
  <c r="G84" i="2"/>
  <c r="H84" i="2"/>
  <c r="G83" i="2"/>
  <c r="H83" i="2"/>
  <c r="G82" i="2"/>
  <c r="H82" i="2"/>
  <c r="G81" i="2"/>
  <c r="H81" i="2"/>
  <c r="G79" i="2"/>
  <c r="H79" i="2"/>
  <c r="G74" i="2"/>
  <c r="H74" i="2"/>
  <c r="G67" i="2"/>
  <c r="H67" i="2"/>
  <c r="G66" i="2"/>
  <c r="H66" i="2"/>
  <c r="G53" i="2"/>
  <c r="H53" i="2"/>
  <c r="G46" i="2"/>
  <c r="H46" i="2"/>
  <c r="G39" i="2"/>
  <c r="H39" i="2"/>
  <c r="G32" i="2"/>
  <c r="H32" i="2"/>
  <c r="G25" i="2"/>
  <c r="H25" i="2"/>
  <c r="G24" i="2"/>
  <c r="H24" i="2"/>
  <c r="G18" i="2"/>
  <c r="H18" i="2"/>
  <c r="F71" i="2"/>
  <c r="G71" i="2" s="1"/>
  <c r="F72" i="2"/>
  <c r="G72" i="2" s="1"/>
  <c r="F73" i="2"/>
  <c r="G73" i="2" s="1"/>
  <c r="F75" i="2"/>
  <c r="G75" i="2" s="1"/>
  <c r="F76" i="2"/>
  <c r="G76" i="2" s="1"/>
  <c r="F77" i="2"/>
  <c r="G77" i="2" s="1"/>
  <c r="F78" i="2"/>
  <c r="G78" i="2" s="1"/>
  <c r="F5" i="2"/>
  <c r="F6" i="2"/>
  <c r="F7" i="2"/>
  <c r="F8" i="2"/>
  <c r="F9" i="2"/>
  <c r="F10" i="2"/>
  <c r="F11" i="2"/>
  <c r="F12" i="2"/>
  <c r="F13" i="2"/>
  <c r="F15" i="2"/>
  <c r="F16" i="2"/>
  <c r="F14" i="2"/>
  <c r="F17" i="2"/>
  <c r="F19" i="2"/>
  <c r="F20" i="2"/>
  <c r="F21" i="2"/>
  <c r="F22" i="2"/>
  <c r="F23" i="2"/>
  <c r="F26" i="2"/>
  <c r="F27" i="2"/>
  <c r="F28" i="2"/>
  <c r="F29" i="2"/>
  <c r="F30" i="2"/>
  <c r="F31" i="2"/>
  <c r="F33" i="2"/>
  <c r="F34" i="2"/>
  <c r="F35" i="2"/>
  <c r="F36" i="2"/>
  <c r="F37" i="2"/>
  <c r="F38" i="2"/>
  <c r="F40" i="2"/>
  <c r="F41" i="2"/>
  <c r="F42" i="2"/>
  <c r="F43" i="2"/>
  <c r="F44" i="2"/>
  <c r="F45" i="2"/>
  <c r="F47" i="2"/>
  <c r="F48" i="2"/>
  <c r="F49" i="2"/>
  <c r="F50" i="2"/>
  <c r="F51" i="2"/>
  <c r="F52" i="2"/>
  <c r="F54" i="2"/>
  <c r="F55" i="2"/>
  <c r="F56" i="2"/>
  <c r="F57" i="2"/>
  <c r="F58" i="2"/>
  <c r="F59" i="2"/>
  <c r="F60" i="2"/>
  <c r="F61" i="2"/>
  <c r="F62" i="2"/>
  <c r="F63" i="2"/>
  <c r="F64" i="2"/>
  <c r="F65" i="2"/>
  <c r="F68" i="2"/>
  <c r="F69" i="2"/>
  <c r="F70" i="2"/>
  <c r="J12" i="2"/>
  <c r="J13" i="2"/>
  <c r="J14" i="2"/>
  <c r="J16" i="2"/>
  <c r="J23" i="2"/>
  <c r="J33" i="2"/>
  <c r="J36" i="2"/>
  <c r="J38" i="2"/>
  <c r="J40" i="2"/>
  <c r="J42" i="2"/>
  <c r="J57" i="2"/>
  <c r="J58" i="2"/>
  <c r="J49" i="2"/>
  <c r="J59" i="2"/>
  <c r="J69" i="2"/>
  <c r="I70" i="2"/>
  <c r="E70" i="2"/>
  <c r="I5" i="2"/>
  <c r="E5" i="2"/>
  <c r="I6" i="2"/>
  <c r="E6" i="2"/>
  <c r="I9" i="2"/>
  <c r="E9" i="2"/>
  <c r="I12" i="2"/>
  <c r="E12" i="2"/>
  <c r="I11" i="2"/>
  <c r="E11" i="2"/>
  <c r="I8" i="2"/>
  <c r="E8" i="2"/>
  <c r="I7" i="2"/>
  <c r="E7" i="2"/>
  <c r="I10" i="2"/>
  <c r="E10" i="2"/>
  <c r="I13" i="2"/>
  <c r="E13" i="2"/>
  <c r="I15" i="2"/>
  <c r="E15" i="2"/>
  <c r="I16" i="2"/>
  <c r="E16" i="2"/>
  <c r="I14" i="2"/>
  <c r="E14" i="2"/>
  <c r="I17" i="2"/>
  <c r="E17" i="2"/>
  <c r="I19" i="2"/>
  <c r="E19" i="2"/>
  <c r="I20" i="2"/>
  <c r="E20" i="2"/>
  <c r="I21" i="2"/>
  <c r="E21" i="2"/>
  <c r="I22" i="2"/>
  <c r="E22" i="2"/>
  <c r="I23" i="2"/>
  <c r="E23" i="2"/>
  <c r="I26" i="2"/>
  <c r="E26" i="2"/>
  <c r="I27" i="2"/>
  <c r="E27" i="2"/>
  <c r="I28" i="2"/>
  <c r="E28" i="2"/>
  <c r="I31" i="2"/>
  <c r="E31" i="2"/>
  <c r="I30" i="2"/>
  <c r="E30" i="2"/>
  <c r="I29" i="2"/>
  <c r="E29" i="2"/>
  <c r="I33" i="2"/>
  <c r="E33" i="2"/>
  <c r="I34" i="2"/>
  <c r="E34" i="2"/>
  <c r="I35" i="2"/>
  <c r="E35" i="2"/>
  <c r="I36" i="2"/>
  <c r="E36" i="2"/>
  <c r="I37" i="2"/>
  <c r="E37" i="2"/>
  <c r="I38" i="2"/>
  <c r="E38" i="2"/>
  <c r="I40" i="2"/>
  <c r="E40" i="2"/>
  <c r="I41" i="2"/>
  <c r="E41" i="2"/>
  <c r="I42" i="2"/>
  <c r="E42" i="2"/>
  <c r="I43" i="2"/>
  <c r="E43" i="2"/>
  <c r="I44" i="2"/>
  <c r="E44" i="2"/>
  <c r="I45" i="2"/>
  <c r="E45" i="2"/>
  <c r="I47" i="2"/>
  <c r="E47" i="2"/>
  <c r="I48" i="2"/>
  <c r="E48" i="2"/>
  <c r="I49" i="2"/>
  <c r="E49" i="2"/>
  <c r="I50" i="2"/>
  <c r="E50" i="2"/>
  <c r="I51" i="2"/>
  <c r="E51" i="2"/>
  <c r="I52" i="2"/>
  <c r="E52" i="2"/>
  <c r="I54" i="2"/>
  <c r="E54" i="2"/>
  <c r="I55" i="2"/>
  <c r="E55" i="2"/>
  <c r="I56" i="2"/>
  <c r="E56" i="2"/>
  <c r="I57" i="2"/>
  <c r="E57" i="2"/>
  <c r="I58" i="2"/>
  <c r="E58" i="2"/>
  <c r="I59" i="2"/>
  <c r="E59" i="2"/>
  <c r="I60" i="2"/>
  <c r="E60" i="2"/>
  <c r="I61" i="2"/>
  <c r="E61" i="2"/>
  <c r="I62" i="2"/>
  <c r="E62" i="2"/>
  <c r="I63" i="2"/>
  <c r="E63" i="2"/>
  <c r="I64" i="2"/>
  <c r="E64" i="2"/>
  <c r="I65" i="2"/>
  <c r="E65" i="2"/>
  <c r="I68" i="2"/>
  <c r="E68" i="2"/>
  <c r="I69" i="2"/>
  <c r="E69" i="2"/>
  <c r="G69" i="2" l="1"/>
  <c r="H69" i="2"/>
  <c r="G68" i="2"/>
  <c r="H68" i="2"/>
  <c r="G65" i="2"/>
  <c r="H65" i="2"/>
  <c r="G64" i="2"/>
  <c r="H64" i="2"/>
  <c r="G63" i="2"/>
  <c r="H63" i="2"/>
  <c r="G62" i="2"/>
  <c r="H62" i="2"/>
  <c r="G61" i="2"/>
  <c r="H61" i="2"/>
  <c r="G60" i="2"/>
  <c r="H60" i="2"/>
  <c r="G59" i="2"/>
  <c r="H59" i="2"/>
  <c r="G58" i="2"/>
  <c r="H58" i="2"/>
  <c r="G57" i="2"/>
  <c r="H57" i="2"/>
  <c r="G56" i="2"/>
  <c r="H56" i="2"/>
  <c r="G55" i="2"/>
  <c r="H55" i="2"/>
  <c r="G54" i="2"/>
  <c r="H54" i="2"/>
  <c r="G52" i="2"/>
  <c r="H52" i="2"/>
  <c r="G51" i="2"/>
  <c r="H51" i="2"/>
  <c r="G50" i="2"/>
  <c r="H50" i="2"/>
  <c r="G49" i="2"/>
  <c r="H49" i="2"/>
  <c r="G48" i="2"/>
  <c r="H48" i="2"/>
  <c r="G47" i="2"/>
  <c r="H47" i="2"/>
  <c r="G45" i="2"/>
  <c r="H45" i="2"/>
  <c r="G44" i="2"/>
  <c r="H44" i="2"/>
  <c r="G43" i="2"/>
  <c r="H43" i="2"/>
  <c r="G42" i="2"/>
  <c r="H42" i="2"/>
  <c r="G41" i="2"/>
  <c r="H41" i="2"/>
  <c r="G40" i="2"/>
  <c r="H40" i="2"/>
  <c r="G38" i="2"/>
  <c r="H38" i="2"/>
  <c r="G37" i="2"/>
  <c r="H37" i="2"/>
  <c r="G36" i="2"/>
  <c r="H36" i="2"/>
  <c r="G35" i="2"/>
  <c r="H35" i="2"/>
  <c r="G34" i="2"/>
  <c r="H34" i="2"/>
  <c r="G33" i="2"/>
  <c r="H33" i="2"/>
  <c r="G29" i="2"/>
  <c r="H29" i="2"/>
  <c r="G30" i="2"/>
  <c r="H30" i="2"/>
  <c r="G31" i="2"/>
  <c r="H31" i="2"/>
  <c r="G28" i="2"/>
  <c r="H28" i="2"/>
  <c r="G27" i="2"/>
  <c r="H27" i="2"/>
  <c r="G26" i="2"/>
  <c r="H26" i="2"/>
  <c r="G23" i="2"/>
  <c r="H23" i="2"/>
  <c r="G22" i="2"/>
  <c r="H22" i="2"/>
  <c r="G21" i="2"/>
  <c r="H21" i="2"/>
  <c r="G20" i="2"/>
  <c r="H20" i="2"/>
  <c r="G19" i="2"/>
  <c r="H19" i="2"/>
  <c r="G17" i="2"/>
  <c r="H17" i="2"/>
  <c r="G14" i="2"/>
  <c r="H14" i="2"/>
  <c r="G16" i="2"/>
  <c r="H16" i="2"/>
  <c r="G15" i="2"/>
  <c r="H15" i="2"/>
  <c r="G13" i="2"/>
  <c r="H13" i="2"/>
  <c r="G10" i="2"/>
  <c r="H10" i="2"/>
  <c r="G7" i="2"/>
  <c r="H7" i="2"/>
  <c r="G8" i="2"/>
  <c r="H8" i="2"/>
  <c r="G11" i="2"/>
  <c r="H11" i="2"/>
  <c r="G12" i="2"/>
  <c r="H12" i="2"/>
  <c r="G9" i="2"/>
  <c r="H9" i="2"/>
  <c r="G6" i="2"/>
  <c r="H6" i="2"/>
  <c r="G5" i="2"/>
  <c r="H5" i="2"/>
  <c r="G70" i="2"/>
  <c r="H70" i="2"/>
  <c r="C4" i="8" l="1"/>
  <c r="C308" i="2" l="1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K64" i="2" l="1"/>
  <c r="J4" i="2" l="1"/>
  <c r="I4" i="2" l="1"/>
  <c r="E4" i="2"/>
  <c r="H4" i="2" s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C299" i="2"/>
  <c r="C300" i="2"/>
  <c r="C301" i="2"/>
  <c r="C302" i="2"/>
  <c r="C303" i="2"/>
  <c r="C304" i="2"/>
  <c r="C305" i="2"/>
  <c r="C306" i="2"/>
  <c r="C307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D15" i="6" l="1"/>
  <c r="D14" i="6"/>
  <c r="D13" i="6"/>
  <c r="D12" i="6"/>
  <c r="D11" i="6"/>
  <c r="D10" i="6"/>
  <c r="D9" i="6"/>
  <c r="D8" i="6"/>
  <c r="D7" i="6"/>
  <c r="E15" i="6"/>
  <c r="E14" i="6"/>
  <c r="E13" i="6"/>
  <c r="E12" i="6"/>
  <c r="E11" i="6"/>
  <c r="E10" i="6"/>
  <c r="E9" i="6"/>
  <c r="E8" i="6"/>
  <c r="E7" i="6"/>
  <c r="E6" i="6"/>
  <c r="E5" i="6"/>
  <c r="D6" i="6"/>
  <c r="D5" i="6"/>
  <c r="D4" i="6"/>
  <c r="C4" i="6"/>
  <c r="G4" i="2"/>
  <c r="E4" i="6" s="1"/>
  <c r="H15" i="6"/>
  <c r="H14" i="6"/>
  <c r="H13" i="6"/>
  <c r="H12" i="6"/>
  <c r="H11" i="6"/>
  <c r="H10" i="6"/>
  <c r="H9" i="6"/>
  <c r="H8" i="6"/>
  <c r="H7" i="6"/>
  <c r="H6" i="6"/>
  <c r="H5" i="6"/>
  <c r="L61" i="2"/>
  <c r="H4" i="6"/>
  <c r="C15" i="6"/>
  <c r="C14" i="6"/>
  <c r="C13" i="6"/>
  <c r="C12" i="6"/>
  <c r="C11" i="6"/>
  <c r="C10" i="6"/>
  <c r="C9" i="6"/>
  <c r="C8" i="6"/>
  <c r="C6" i="6"/>
  <c r="F15" i="6"/>
  <c r="J15" i="6" s="1"/>
  <c r="F14" i="6"/>
  <c r="J14" i="6" s="1"/>
  <c r="F13" i="6"/>
  <c r="J13" i="6" s="1"/>
  <c r="F12" i="6"/>
  <c r="J12" i="6" s="1"/>
  <c r="F11" i="6"/>
  <c r="J11" i="6" s="1"/>
  <c r="F10" i="6"/>
  <c r="J10" i="6" s="1"/>
  <c r="F9" i="6"/>
  <c r="J9" i="6" s="1"/>
  <c r="F8" i="6"/>
  <c r="J8" i="6" s="1"/>
  <c r="F6" i="6"/>
  <c r="J6" i="6" s="1"/>
  <c r="F4" i="6"/>
  <c r="J4" i="6" s="1"/>
  <c r="K4" i="6"/>
  <c r="L4" i="6" l="1"/>
  <c r="M4" i="6"/>
  <c r="L6" i="6"/>
  <c r="M6" i="6"/>
  <c r="L8" i="6"/>
  <c r="M8" i="6"/>
  <c r="L9" i="6"/>
  <c r="M9" i="6"/>
  <c r="L10" i="6"/>
  <c r="M10" i="6"/>
  <c r="L11" i="6"/>
  <c r="M11" i="6"/>
  <c r="L12" i="6"/>
  <c r="M12" i="6"/>
  <c r="L13" i="6"/>
  <c r="M13" i="6"/>
  <c r="L14" i="6"/>
  <c r="M14" i="6"/>
  <c r="L15" i="6"/>
  <c r="M15" i="6"/>
  <c r="K6" i="6"/>
  <c r="K8" i="6"/>
  <c r="K9" i="6"/>
  <c r="K10" i="6"/>
  <c r="K11" i="6"/>
  <c r="K12" i="6"/>
  <c r="K13" i="6"/>
  <c r="K14" i="6"/>
  <c r="K15" i="6"/>
  <c r="C5" i="6"/>
  <c r="F5" i="6"/>
  <c r="J5" i="6" s="1"/>
  <c r="C7" i="6"/>
  <c r="F7" i="6"/>
  <c r="J7" i="6" s="1"/>
  <c r="G15" i="6"/>
  <c r="G14" i="6"/>
  <c r="G13" i="6"/>
  <c r="G12" i="6"/>
  <c r="G11" i="6"/>
  <c r="G10" i="6"/>
  <c r="G9" i="6"/>
  <c r="G8" i="6"/>
  <c r="G7" i="6"/>
  <c r="I7" i="6" s="1"/>
  <c r="G6" i="6"/>
  <c r="G5" i="6"/>
  <c r="G4" i="6"/>
  <c r="L307" i="2"/>
  <c r="M307" i="2"/>
  <c r="L306" i="2"/>
  <c r="M306" i="2"/>
  <c r="L305" i="2"/>
  <c r="M305" i="2"/>
  <c r="L304" i="2"/>
  <c r="M304" i="2"/>
  <c r="L303" i="2"/>
  <c r="M303" i="2"/>
  <c r="L302" i="2"/>
  <c r="M302" i="2"/>
  <c r="L301" i="2"/>
  <c r="M301" i="2"/>
  <c r="L300" i="2"/>
  <c r="M300" i="2"/>
  <c r="L299" i="2"/>
  <c r="M299" i="2"/>
  <c r="L298" i="2"/>
  <c r="M298" i="2"/>
  <c r="L297" i="2"/>
  <c r="M297" i="2"/>
  <c r="L296" i="2"/>
  <c r="M296" i="2"/>
  <c r="L295" i="2"/>
  <c r="M295" i="2"/>
  <c r="L294" i="2"/>
  <c r="M294" i="2"/>
  <c r="L293" i="2"/>
  <c r="M293" i="2"/>
  <c r="L292" i="2"/>
  <c r="M292" i="2"/>
  <c r="L291" i="2"/>
  <c r="M291" i="2"/>
  <c r="L290" i="2"/>
  <c r="M290" i="2"/>
  <c r="L289" i="2"/>
  <c r="M289" i="2"/>
  <c r="L288" i="2"/>
  <c r="M288" i="2"/>
  <c r="L287" i="2"/>
  <c r="M287" i="2"/>
  <c r="L286" i="2"/>
  <c r="M286" i="2"/>
  <c r="L285" i="2"/>
  <c r="M285" i="2"/>
  <c r="L284" i="2"/>
  <c r="M284" i="2"/>
  <c r="L283" i="2"/>
  <c r="M283" i="2"/>
  <c r="L282" i="2"/>
  <c r="M282" i="2"/>
  <c r="L281" i="2"/>
  <c r="M281" i="2"/>
  <c r="L280" i="2"/>
  <c r="M280" i="2"/>
  <c r="L279" i="2"/>
  <c r="M279" i="2"/>
  <c r="L278" i="2"/>
  <c r="M278" i="2"/>
  <c r="L277" i="2"/>
  <c r="M277" i="2"/>
  <c r="L276" i="2"/>
  <c r="M276" i="2"/>
  <c r="L275" i="2"/>
  <c r="M275" i="2"/>
  <c r="L274" i="2"/>
  <c r="M274" i="2"/>
  <c r="L273" i="2"/>
  <c r="M273" i="2"/>
  <c r="L272" i="2"/>
  <c r="M272" i="2"/>
  <c r="L271" i="2"/>
  <c r="M271" i="2"/>
  <c r="L270" i="2"/>
  <c r="M270" i="2"/>
  <c r="L269" i="2"/>
  <c r="M269" i="2"/>
  <c r="L268" i="2"/>
  <c r="M268" i="2"/>
  <c r="L267" i="2"/>
  <c r="M267" i="2"/>
  <c r="L266" i="2"/>
  <c r="M266" i="2"/>
  <c r="L265" i="2"/>
  <c r="M265" i="2"/>
  <c r="L264" i="2"/>
  <c r="M264" i="2"/>
  <c r="L263" i="2"/>
  <c r="M263" i="2"/>
  <c r="L262" i="2"/>
  <c r="M262" i="2"/>
  <c r="L261" i="2"/>
  <c r="M261" i="2"/>
  <c r="L260" i="2"/>
  <c r="M260" i="2"/>
  <c r="L259" i="2"/>
  <c r="M259" i="2"/>
  <c r="L258" i="2"/>
  <c r="M258" i="2"/>
  <c r="L257" i="2"/>
  <c r="M257" i="2"/>
  <c r="L256" i="2"/>
  <c r="M256" i="2"/>
  <c r="L255" i="2"/>
  <c r="M255" i="2"/>
  <c r="L254" i="2"/>
  <c r="M254" i="2"/>
  <c r="L253" i="2"/>
  <c r="M253" i="2"/>
  <c r="L252" i="2"/>
  <c r="M252" i="2"/>
  <c r="L251" i="2"/>
  <c r="M251" i="2"/>
  <c r="L250" i="2"/>
  <c r="M250" i="2"/>
  <c r="L249" i="2"/>
  <c r="M249" i="2"/>
  <c r="L248" i="2"/>
  <c r="M248" i="2"/>
  <c r="L247" i="2"/>
  <c r="M247" i="2"/>
  <c r="L246" i="2"/>
  <c r="M246" i="2"/>
  <c r="L245" i="2"/>
  <c r="M245" i="2"/>
  <c r="L244" i="2"/>
  <c r="M244" i="2"/>
  <c r="L243" i="2"/>
  <c r="M243" i="2"/>
  <c r="L242" i="2"/>
  <c r="M242" i="2"/>
  <c r="L241" i="2"/>
  <c r="M241" i="2"/>
  <c r="L240" i="2"/>
  <c r="M240" i="2"/>
  <c r="L239" i="2"/>
  <c r="M239" i="2"/>
  <c r="L238" i="2"/>
  <c r="M238" i="2"/>
  <c r="L237" i="2"/>
  <c r="M237" i="2"/>
  <c r="L236" i="2"/>
  <c r="M236" i="2"/>
  <c r="L235" i="2"/>
  <c r="M235" i="2"/>
  <c r="L234" i="2"/>
  <c r="M234" i="2"/>
  <c r="L233" i="2"/>
  <c r="M233" i="2"/>
  <c r="L232" i="2"/>
  <c r="M232" i="2"/>
  <c r="L231" i="2"/>
  <c r="M231" i="2"/>
  <c r="L230" i="2"/>
  <c r="M230" i="2"/>
  <c r="L229" i="2"/>
  <c r="M229" i="2"/>
  <c r="L228" i="2"/>
  <c r="M228" i="2"/>
  <c r="L227" i="2"/>
  <c r="M227" i="2"/>
  <c r="L226" i="2"/>
  <c r="M226" i="2"/>
  <c r="L225" i="2"/>
  <c r="M225" i="2"/>
  <c r="L224" i="2"/>
  <c r="M224" i="2"/>
  <c r="L223" i="2"/>
  <c r="M223" i="2"/>
  <c r="L222" i="2"/>
  <c r="M222" i="2"/>
  <c r="L221" i="2"/>
  <c r="M221" i="2"/>
  <c r="L220" i="2"/>
  <c r="M220" i="2"/>
  <c r="L219" i="2"/>
  <c r="M219" i="2"/>
  <c r="L218" i="2"/>
  <c r="M218" i="2"/>
  <c r="L217" i="2"/>
  <c r="M217" i="2"/>
  <c r="L216" i="2"/>
  <c r="M216" i="2"/>
  <c r="L215" i="2"/>
  <c r="M215" i="2"/>
  <c r="L214" i="2"/>
  <c r="M214" i="2"/>
  <c r="L213" i="2"/>
  <c r="M213" i="2"/>
  <c r="L212" i="2"/>
  <c r="M212" i="2"/>
  <c r="L211" i="2"/>
  <c r="M211" i="2"/>
  <c r="L210" i="2"/>
  <c r="M210" i="2"/>
  <c r="L209" i="2"/>
  <c r="M209" i="2"/>
  <c r="L208" i="2"/>
  <c r="M208" i="2"/>
  <c r="L207" i="2"/>
  <c r="M207" i="2"/>
  <c r="L206" i="2"/>
  <c r="M206" i="2"/>
  <c r="L205" i="2"/>
  <c r="M205" i="2"/>
  <c r="L204" i="2"/>
  <c r="M204" i="2"/>
  <c r="L203" i="2"/>
  <c r="M203" i="2"/>
  <c r="L202" i="2"/>
  <c r="M202" i="2"/>
  <c r="L201" i="2"/>
  <c r="M201" i="2"/>
  <c r="L200" i="2"/>
  <c r="M200" i="2"/>
  <c r="L199" i="2"/>
  <c r="M199" i="2"/>
  <c r="L198" i="2"/>
  <c r="M198" i="2"/>
  <c r="L197" i="2"/>
  <c r="M197" i="2"/>
  <c r="L196" i="2"/>
  <c r="M196" i="2"/>
  <c r="L195" i="2"/>
  <c r="M195" i="2"/>
  <c r="L194" i="2"/>
  <c r="M194" i="2"/>
  <c r="L193" i="2"/>
  <c r="M193" i="2"/>
  <c r="L192" i="2"/>
  <c r="M192" i="2"/>
  <c r="L191" i="2"/>
  <c r="M191" i="2"/>
  <c r="L190" i="2"/>
  <c r="M190" i="2"/>
  <c r="L189" i="2"/>
  <c r="M189" i="2"/>
  <c r="L188" i="2"/>
  <c r="M188" i="2"/>
  <c r="L187" i="2"/>
  <c r="M187" i="2"/>
  <c r="L186" i="2"/>
  <c r="M186" i="2"/>
  <c r="L185" i="2"/>
  <c r="M185" i="2"/>
  <c r="L184" i="2"/>
  <c r="M184" i="2"/>
  <c r="L183" i="2"/>
  <c r="M183" i="2"/>
  <c r="L182" i="2"/>
  <c r="M182" i="2"/>
  <c r="L181" i="2"/>
  <c r="M181" i="2"/>
  <c r="L180" i="2"/>
  <c r="M180" i="2"/>
  <c r="L179" i="2"/>
  <c r="M179" i="2"/>
  <c r="L178" i="2"/>
  <c r="M178" i="2"/>
  <c r="L177" i="2"/>
  <c r="M177" i="2"/>
  <c r="L176" i="2"/>
  <c r="M176" i="2"/>
  <c r="L175" i="2"/>
  <c r="M175" i="2"/>
  <c r="L174" i="2"/>
  <c r="M174" i="2"/>
  <c r="L173" i="2"/>
  <c r="M173" i="2"/>
  <c r="L172" i="2"/>
  <c r="M172" i="2"/>
  <c r="L171" i="2"/>
  <c r="M171" i="2"/>
  <c r="L170" i="2"/>
  <c r="M170" i="2"/>
  <c r="L169" i="2"/>
  <c r="M169" i="2"/>
  <c r="L168" i="2"/>
  <c r="M168" i="2"/>
  <c r="L167" i="2"/>
  <c r="M167" i="2"/>
  <c r="L166" i="2"/>
  <c r="M166" i="2"/>
  <c r="L165" i="2"/>
  <c r="M165" i="2"/>
  <c r="L164" i="2"/>
  <c r="M164" i="2"/>
  <c r="L163" i="2"/>
  <c r="M163" i="2"/>
  <c r="L162" i="2"/>
  <c r="M162" i="2"/>
  <c r="L161" i="2"/>
  <c r="M161" i="2"/>
  <c r="L160" i="2"/>
  <c r="M160" i="2"/>
  <c r="L159" i="2"/>
  <c r="M159" i="2"/>
  <c r="L158" i="2"/>
  <c r="M158" i="2"/>
  <c r="L157" i="2"/>
  <c r="M157" i="2"/>
  <c r="L156" i="2"/>
  <c r="M156" i="2"/>
  <c r="L155" i="2"/>
  <c r="M155" i="2"/>
  <c r="L154" i="2"/>
  <c r="M154" i="2"/>
  <c r="L153" i="2"/>
  <c r="M153" i="2"/>
  <c r="L152" i="2"/>
  <c r="M152" i="2"/>
  <c r="L151" i="2"/>
  <c r="M151" i="2"/>
  <c r="L150" i="2"/>
  <c r="M150" i="2"/>
  <c r="L149" i="2"/>
  <c r="M149" i="2"/>
  <c r="L148" i="2"/>
  <c r="M148" i="2"/>
  <c r="L147" i="2"/>
  <c r="M147" i="2"/>
  <c r="L146" i="2"/>
  <c r="M146" i="2"/>
  <c r="L145" i="2"/>
  <c r="M145" i="2"/>
  <c r="L144" i="2"/>
  <c r="M144" i="2"/>
  <c r="L143" i="2"/>
  <c r="M143" i="2"/>
  <c r="L142" i="2"/>
  <c r="M142" i="2"/>
  <c r="L141" i="2"/>
  <c r="M141" i="2"/>
  <c r="L140" i="2"/>
  <c r="M140" i="2"/>
  <c r="L139" i="2"/>
  <c r="M139" i="2"/>
  <c r="L138" i="2"/>
  <c r="M138" i="2"/>
  <c r="L137" i="2"/>
  <c r="M137" i="2"/>
  <c r="L136" i="2"/>
  <c r="M136" i="2"/>
  <c r="L135" i="2"/>
  <c r="M135" i="2"/>
  <c r="L134" i="2"/>
  <c r="M134" i="2"/>
  <c r="L133" i="2"/>
  <c r="M133" i="2"/>
  <c r="L132" i="2"/>
  <c r="M132" i="2"/>
  <c r="L131" i="2"/>
  <c r="M131" i="2"/>
  <c r="L130" i="2"/>
  <c r="M130" i="2"/>
  <c r="L129" i="2"/>
  <c r="M129" i="2"/>
  <c r="L128" i="2"/>
  <c r="M128" i="2"/>
  <c r="L127" i="2"/>
  <c r="M127" i="2"/>
  <c r="L126" i="2"/>
  <c r="M126" i="2"/>
  <c r="L125" i="2"/>
  <c r="M125" i="2"/>
  <c r="L124" i="2"/>
  <c r="M124" i="2"/>
  <c r="L123" i="2"/>
  <c r="M123" i="2"/>
  <c r="L122" i="2"/>
  <c r="M122" i="2"/>
  <c r="L121" i="2"/>
  <c r="M121" i="2"/>
  <c r="L120" i="2"/>
  <c r="M120" i="2"/>
  <c r="L119" i="2"/>
  <c r="M119" i="2"/>
  <c r="L118" i="2"/>
  <c r="M118" i="2"/>
  <c r="L117" i="2"/>
  <c r="M117" i="2"/>
  <c r="L116" i="2"/>
  <c r="M116" i="2"/>
  <c r="L115" i="2"/>
  <c r="M115" i="2"/>
  <c r="L114" i="2"/>
  <c r="M114" i="2"/>
  <c r="L113" i="2"/>
  <c r="M113" i="2"/>
  <c r="L112" i="2"/>
  <c r="M112" i="2"/>
  <c r="L111" i="2"/>
  <c r="M111" i="2"/>
  <c r="L110" i="2"/>
  <c r="M110" i="2"/>
  <c r="L109" i="2"/>
  <c r="M109" i="2"/>
  <c r="L108" i="2"/>
  <c r="M108" i="2"/>
  <c r="L107" i="2"/>
  <c r="M107" i="2"/>
  <c r="L106" i="2"/>
  <c r="M106" i="2"/>
  <c r="L105" i="2"/>
  <c r="M105" i="2"/>
  <c r="L104" i="2"/>
  <c r="M104" i="2"/>
  <c r="L103" i="2"/>
  <c r="M103" i="2"/>
  <c r="L102" i="2"/>
  <c r="M102" i="2"/>
  <c r="L101" i="2"/>
  <c r="M101" i="2"/>
  <c r="L100" i="2"/>
  <c r="M100" i="2"/>
  <c r="L99" i="2"/>
  <c r="M99" i="2"/>
  <c r="L98" i="2"/>
  <c r="M98" i="2"/>
  <c r="L97" i="2"/>
  <c r="M97" i="2"/>
  <c r="L96" i="2"/>
  <c r="M96" i="2"/>
  <c r="L95" i="2"/>
  <c r="M95" i="2"/>
  <c r="L94" i="2"/>
  <c r="M94" i="2"/>
  <c r="L93" i="2"/>
  <c r="M93" i="2"/>
  <c r="L92" i="2"/>
  <c r="M92" i="2"/>
  <c r="L91" i="2"/>
  <c r="M91" i="2"/>
  <c r="L90" i="2"/>
  <c r="M90" i="2"/>
  <c r="L89" i="2"/>
  <c r="M89" i="2"/>
  <c r="L88" i="2"/>
  <c r="M88" i="2"/>
  <c r="L87" i="2"/>
  <c r="M87" i="2"/>
  <c r="L86" i="2"/>
  <c r="M86" i="2"/>
  <c r="L85" i="2"/>
  <c r="M85" i="2"/>
  <c r="L84" i="2"/>
  <c r="M84" i="2"/>
  <c r="L83" i="2"/>
  <c r="M83" i="2"/>
  <c r="L82" i="2"/>
  <c r="M82" i="2"/>
  <c r="L81" i="2"/>
  <c r="M81" i="2"/>
  <c r="L80" i="2"/>
  <c r="M80" i="2"/>
  <c r="L79" i="2"/>
  <c r="M79" i="2"/>
  <c r="L78" i="2"/>
  <c r="M78" i="2"/>
  <c r="L77" i="2"/>
  <c r="M77" i="2"/>
  <c r="L76" i="2"/>
  <c r="M76" i="2"/>
  <c r="L75" i="2"/>
  <c r="M75" i="2"/>
  <c r="L74" i="2"/>
  <c r="M74" i="2"/>
  <c r="L73" i="2"/>
  <c r="M73" i="2"/>
  <c r="L72" i="2"/>
  <c r="M72" i="2"/>
  <c r="L71" i="2"/>
  <c r="M71" i="2"/>
  <c r="L70" i="2"/>
  <c r="M70" i="2"/>
  <c r="L69" i="2"/>
  <c r="M69" i="2"/>
  <c r="L68" i="2"/>
  <c r="M68" i="2"/>
  <c r="L67" i="2"/>
  <c r="M67" i="2"/>
  <c r="L66" i="2"/>
  <c r="M66" i="2"/>
  <c r="L65" i="2"/>
  <c r="M65" i="2"/>
  <c r="L64" i="2"/>
  <c r="M64" i="2"/>
  <c r="L63" i="2"/>
  <c r="M63" i="2"/>
  <c r="L62" i="2"/>
  <c r="M62" i="2"/>
  <c r="M61" i="2"/>
  <c r="L60" i="2"/>
  <c r="M60" i="2"/>
  <c r="L59" i="2"/>
  <c r="M59" i="2"/>
  <c r="L58" i="2"/>
  <c r="M58" i="2"/>
  <c r="L57" i="2"/>
  <c r="M57" i="2"/>
  <c r="L56" i="2"/>
  <c r="M56" i="2"/>
  <c r="L55" i="2"/>
  <c r="M55" i="2"/>
  <c r="L54" i="2"/>
  <c r="M54" i="2"/>
  <c r="L53" i="2"/>
  <c r="M53" i="2"/>
  <c r="L52" i="2"/>
  <c r="M52" i="2"/>
  <c r="L51" i="2"/>
  <c r="M51" i="2"/>
  <c r="L50" i="2"/>
  <c r="M50" i="2"/>
  <c r="L49" i="2"/>
  <c r="M49" i="2"/>
  <c r="L48" i="2"/>
  <c r="M48" i="2"/>
  <c r="L47" i="2"/>
  <c r="M47" i="2"/>
  <c r="L46" i="2"/>
  <c r="M46" i="2"/>
  <c r="L45" i="2"/>
  <c r="M45" i="2"/>
  <c r="L44" i="2"/>
  <c r="M44" i="2"/>
  <c r="L43" i="2"/>
  <c r="M43" i="2"/>
  <c r="L42" i="2"/>
  <c r="M42" i="2"/>
  <c r="L41" i="2"/>
  <c r="M41" i="2"/>
  <c r="L40" i="2"/>
  <c r="M40" i="2"/>
  <c r="L39" i="2"/>
  <c r="M39" i="2"/>
  <c r="L38" i="2"/>
  <c r="M38" i="2"/>
  <c r="L37" i="2"/>
  <c r="M37" i="2"/>
  <c r="L36" i="2"/>
  <c r="M36" i="2"/>
  <c r="L35" i="2"/>
  <c r="M35" i="2"/>
  <c r="L34" i="2"/>
  <c r="M34" i="2"/>
  <c r="L33" i="2"/>
  <c r="M33" i="2"/>
  <c r="L32" i="2"/>
  <c r="M32" i="2"/>
  <c r="L31" i="2"/>
  <c r="M31" i="2"/>
  <c r="L30" i="2"/>
  <c r="M30" i="2"/>
  <c r="L29" i="2"/>
  <c r="M29" i="2"/>
  <c r="L28" i="2"/>
  <c r="M28" i="2"/>
  <c r="L27" i="2"/>
  <c r="M27" i="2"/>
  <c r="L26" i="2"/>
  <c r="M26" i="2"/>
  <c r="L25" i="2"/>
  <c r="M25" i="2"/>
  <c r="L24" i="2"/>
  <c r="M24" i="2"/>
  <c r="L23" i="2"/>
  <c r="M23" i="2"/>
  <c r="L22" i="2"/>
  <c r="M22" i="2"/>
  <c r="L21" i="2"/>
  <c r="M21" i="2"/>
  <c r="L20" i="2"/>
  <c r="M20" i="2"/>
  <c r="L19" i="2"/>
  <c r="M19" i="2"/>
  <c r="L18" i="2"/>
  <c r="M18" i="2"/>
  <c r="L17" i="2"/>
  <c r="M17" i="2"/>
  <c r="L16" i="2"/>
  <c r="M16" i="2"/>
  <c r="L15" i="2"/>
  <c r="M15" i="2"/>
  <c r="L14" i="2"/>
  <c r="M14" i="2"/>
  <c r="L13" i="2"/>
  <c r="M13" i="2"/>
  <c r="L12" i="2"/>
  <c r="M12" i="2"/>
  <c r="L11" i="2"/>
  <c r="M11" i="2"/>
  <c r="L10" i="2"/>
  <c r="M10" i="2"/>
  <c r="L9" i="2"/>
  <c r="M9" i="2"/>
  <c r="L8" i="2"/>
  <c r="M8" i="2"/>
  <c r="L7" i="2"/>
  <c r="M7" i="2"/>
  <c r="L6" i="2"/>
  <c r="M6" i="2"/>
  <c r="L5" i="2"/>
  <c r="M5" i="2"/>
  <c r="L4" i="2"/>
  <c r="M4" i="2"/>
  <c r="L7" i="6" l="1"/>
  <c r="M7" i="6"/>
  <c r="L5" i="6"/>
  <c r="M5" i="6"/>
  <c r="K7" i="6"/>
  <c r="K5" i="6"/>
  <c r="I4" i="6"/>
  <c r="I5" i="6"/>
  <c r="I6" i="6"/>
  <c r="I8" i="6"/>
  <c r="I9" i="6"/>
  <c r="I10" i="6"/>
  <c r="I11" i="6"/>
  <c r="I12" i="6"/>
  <c r="I13" i="6"/>
  <c r="I14" i="6"/>
  <c r="I15" i="6"/>
  <c r="I4" i="7"/>
  <c r="B4" i="10"/>
  <c r="C4" i="10"/>
  <c r="E4" i="10"/>
  <c r="R4" i="12"/>
  <c r="S4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Stock" description="Conexión a la consulta 'Stock' en el libro." type="5" refreshedVersion="8" background="1" saveData="1">
    <dbPr connection="Provider=Microsoft.Mashup.OleDb.1;Data Source=$Workbook$;Location=Stock;Extended Properties=&quot;&quot;" command="SELECT * FROM [Stock]"/>
  </connection>
</connections>
</file>

<file path=xl/sharedStrings.xml><?xml version="1.0" encoding="utf-8"?>
<sst xmlns="http://schemas.openxmlformats.org/spreadsheetml/2006/main" count="486" uniqueCount="92">
  <si>
    <t>Fecha</t>
  </si>
  <si>
    <t>Producto</t>
  </si>
  <si>
    <t>VENTAS</t>
  </si>
  <si>
    <t>COMPRAS</t>
  </si>
  <si>
    <t>GASTOS</t>
  </si>
  <si>
    <t>Descripción</t>
  </si>
  <si>
    <t>Monto</t>
  </si>
  <si>
    <t>Mes</t>
  </si>
  <si>
    <t>Compras</t>
  </si>
  <si>
    <t>Gastos</t>
  </si>
  <si>
    <t>RESUMEN DIARIO</t>
  </si>
  <si>
    <t>RESUMEN MENSUAL</t>
  </si>
  <si>
    <t>Precio de Compra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</si>
  <si>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</si>
  <si>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</si>
  <si>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</si>
  <si>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</si>
  <si>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</si>
  <si>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</si>
  <si>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</si>
  <si>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</si>
  <si>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</si>
  <si>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</si>
  <si>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</si>
  <si>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</si>
  <si>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CropSecret 250ml Full Roots</t>
  </si>
  <si>
    <t>Entradas</t>
  </si>
  <si>
    <t>Salidas</t>
  </si>
  <si>
    <t>Dia</t>
  </si>
  <si>
    <t>Cantidad</t>
  </si>
  <si>
    <t>Codigo</t>
  </si>
  <si>
    <t>Inversion</t>
  </si>
  <si>
    <t>Unidad</t>
  </si>
  <si>
    <t>LISTA DE STOCK</t>
  </si>
  <si>
    <t>Total</t>
  </si>
  <si>
    <t>Precio Venta</t>
  </si>
  <si>
    <t>Precio compra</t>
  </si>
  <si>
    <t>Ingresos Brutos</t>
  </si>
  <si>
    <t>Ganancias Brutas</t>
  </si>
  <si>
    <t>Ganancias Finales</t>
  </si>
  <si>
    <t>Total 2</t>
  </si>
  <si>
    <t>Domingo</t>
  </si>
  <si>
    <t>Lunes</t>
  </si>
  <si>
    <t>Martes</t>
  </si>
  <si>
    <t>Miércoles</t>
  </si>
  <si>
    <t>Jueves</t>
  </si>
  <si>
    <t>Viernes</t>
  </si>
  <si>
    <t>Sábado</t>
  </si>
  <si>
    <t>Ingresos Finales</t>
  </si>
  <si>
    <t>v</t>
  </si>
  <si>
    <t>Precio</t>
  </si>
  <si>
    <t>Usados</t>
  </si>
  <si>
    <t>DESCONTAR PRODUCTOS</t>
  </si>
  <si>
    <t>Motivo</t>
  </si>
  <si>
    <t>Precio de Venta</t>
  </si>
  <si>
    <t>Dinero para Reinversión</t>
  </si>
  <si>
    <t>Porcentaje de Ganancias</t>
  </si>
  <si>
    <t>Dinero Libre</t>
  </si>
  <si>
    <t>Total 3</t>
  </si>
  <si>
    <t>Total 4</t>
  </si>
  <si>
    <t>Transferencia</t>
  </si>
  <si>
    <t>Efectivo</t>
  </si>
  <si>
    <t>Productos diferentes del Stock</t>
  </si>
  <si>
    <t>Inversion Venta</t>
  </si>
  <si>
    <t>INVERSIONES</t>
  </si>
  <si>
    <t>Tipo de Venta</t>
  </si>
  <si>
    <t>Descuento</t>
  </si>
  <si>
    <t>09/05/2023</t>
  </si>
  <si>
    <t>Ganancia</t>
  </si>
  <si>
    <t>Costo</t>
  </si>
  <si>
    <t>bolsas</t>
  </si>
  <si>
    <t>04/06/2024</t>
  </si>
  <si>
    <t>Total de Productos  en Stock</t>
  </si>
  <si>
    <t>Invertido en Stock</t>
  </si>
  <si>
    <t>Ganancia total en Stock</t>
  </si>
  <si>
    <t>Stock</t>
  </si>
  <si>
    <t>Nombre</t>
  </si>
  <si>
    <t>Debe</t>
  </si>
  <si>
    <t>Pagó</t>
  </si>
  <si>
    <t>PAGOS</t>
  </si>
  <si>
    <t>PRODUCTOS</t>
  </si>
  <si>
    <t>Debe bruto</t>
  </si>
  <si>
    <t>Pago Bruto</t>
  </si>
  <si>
    <t>Celular</t>
  </si>
  <si>
    <t>Direccion</t>
  </si>
  <si>
    <t>Código</t>
  </si>
  <si>
    <t>Fiados</t>
  </si>
  <si>
    <t>V</t>
  </si>
  <si>
    <t>Frank</t>
  </si>
  <si>
    <t>deudor</t>
  </si>
  <si>
    <t>pepi</t>
  </si>
  <si>
    <t>sdfsd3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</si>
</sst>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&quot;$&quot;\ #,##0.00"/>
    <numFmt numFmtId="165" formatCode="dd/mm/yyyy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u/>
      <sz val="2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u/>
      <sz val="36"/>
      <color theme="0"/>
      <name val="Harlow Solid Italic"/>
      <family val="5"/>
    </font>
    <font>
      <i/>
      <u/>
      <sz val="48"/>
      <color theme="0"/>
      <name val="Harlow Solid Italic"/>
      <family val="5"/>
    </font>
    <font>
      <sz val="48"/>
      <color theme="0"/>
      <name val="Harlow Solid Italic"/>
      <family val="5"/>
    </font>
    <font>
      <sz val="11"/>
      <name val="Calibri"/>
      <family val="2"/>
      <scheme val="minor"/>
    </font>
    <font>
      <sz val="11"/>
      <name val="Calibri"/>
      <scheme val="minor"/>
    </font>
    <font>
      <i/>
      <u/>
      <sz val="48"/>
      <color theme="0"/>
      <name val="Algerian"/>
      <family val="5"/>
    </font>
    <font>
      <sz val="48"/>
      <color theme="0"/>
      <name val="Algerian"/>
      <family val="5"/>
    </font>
  </fonts>
  <fills count="6">
    <fill>
      <patternFill patternType="none"/>
    </fill>
    <fill>
      <patternFill patternType="gray125"/>
    </fill>
    <fill>
      <patternFill patternType="solid">
        <fgColor theme="0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1"/>
        <bgColor auto="1"/>
      </patternFill>
    </fill>
    <fill>
      <gradientFill>
        <stop position="0">
          <color theme="1"/>
        </stop>
        <stop position="0.5">
          <color theme="1" tint="0.49803155613879818"/>
        </stop>
        <stop position="1">
          <color theme="1"/>
        </stop>
      </gradient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3" fillId="2" borderId="0" xfId="0" applyFont="1" applyFill="1"/>
    <xf numFmtId="14" fontId="0" fillId="0" borderId="0" xfId="0" applyNumberFormat="1"/>
    <xf numFmtId="0" fontId="0" fillId="3" borderId="0" xfId="0" applyFill="1"/>
    <xf numFmtId="0" fontId="0" fillId="3" borderId="0" xfId="0" applyFill="1" applyAlignment="1">
      <alignment horizontal="right"/>
    </xf>
    <xf numFmtId="0" fontId="3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/>
    </xf>
    <xf numFmtId="164" fontId="0" fillId="0" borderId="0" xfId="0" applyNumberFormat="1" applyAlignment="1">
      <alignment horizontal="left"/>
    </xf>
    <xf numFmtId="0" fontId="8" fillId="0" borderId="0" xfId="0" applyFont="1"/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/>
    <xf numFmtId="44" fontId="0" fillId="0" borderId="0" xfId="0" applyNumberFormat="1"/>
    <xf numFmtId="1" fontId="0" fillId="0" borderId="0" xfId="0" applyNumberFormat="1" applyAlignment="1">
      <alignment horizontal="right"/>
    </xf>
    <xf numFmtId="0" fontId="7" fillId="4" borderId="0" xfId="0" applyFont="1" applyFill="1"/>
    <xf numFmtId="0" fontId="8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6" fillId="4" borderId="0" xfId="0" applyFont="1" applyFill="1" applyAlignment="1"/>
    <xf numFmtId="0" fontId="4" fillId="5" borderId="0" xfId="0" applyFont="1" applyFill="1"/>
    <xf numFmtId="0" fontId="10" fillId="5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8" fillId="0" borderId="0" xfId="0" applyNumberFormat="1" applyFont="1" applyFill="1"/>
    <xf numFmtId="44" fontId="4" fillId="0" borderId="0" xfId="0" applyNumberFormat="1" applyFont="1" applyFill="1"/>
    <xf numFmtId="0" fontId="8" fillId="3" borderId="0" xfId="0" applyFont="1" applyFill="1"/>
    <xf numFmtId="165" fontId="8" fillId="0" borderId="0" xfId="0" applyNumberFormat="1" applyFont="1" applyFill="1" applyAlignment="1">
      <alignment horizontal="left"/>
    </xf>
    <xf numFmtId="44" fontId="8" fillId="0" borderId="0" xfId="1" applyNumberFormat="1" applyFont="1" applyFill="1" applyAlignment="1">
      <alignment horizontal="left"/>
    </xf>
    <xf numFmtId="44" fontId="8" fillId="0" borderId="0" xfId="0" applyNumberFormat="1" applyFont="1" applyFill="1" applyAlignment="1">
      <alignment horizontal="left"/>
    </xf>
    <xf numFmtId="0" fontId="8" fillId="0" borderId="0" xfId="0" applyFont="1" applyFill="1" applyAlignment="1">
      <alignment horizontal="center"/>
    </xf>
    <xf numFmtId="0" fontId="8" fillId="0" borderId="0" xfId="0" applyFont="1" applyFill="1"/>
    <xf numFmtId="44" fontId="8" fillId="0" borderId="0" xfId="0" applyNumberFormat="1" applyFont="1" applyFill="1"/>
    <xf numFmtId="44" fontId="8" fillId="0" borderId="0" xfId="1" applyFont="1" applyFill="1" applyAlignment="1">
      <alignment horizontal="left"/>
    </xf>
    <xf numFmtId="44" fontId="8" fillId="0" borderId="0" xfId="0" applyNumberFormat="1" applyFont="1" applyAlignment="1">
      <alignment horizontal="left"/>
    </xf>
    <xf numFmtId="44" fontId="8" fillId="0" borderId="0" xfId="0" applyNumberFormat="1" applyFont="1"/>
    <xf numFmtId="14" fontId="8" fillId="0" borderId="0" xfId="0" applyNumberFormat="1" applyFont="1" applyFill="1" applyAlignment="1">
      <alignment horizontal="left"/>
    </xf>
    <xf numFmtId="0" fontId="8" fillId="0" borderId="0" xfId="0" applyFont="1" applyFill="1" applyAlignment="1">
      <alignment horizontal="left"/>
    </xf>
    <xf numFmtId="164" fontId="8" fillId="0" borderId="0" xfId="0" applyNumberFormat="1" applyFont="1" applyFill="1" applyAlignment="1">
      <alignment horizontal="right"/>
    </xf>
    <xf numFmtId="0" fontId="0" fillId="5" borderId="0" xfId="0" applyFill="1" applyAlignment="1">
      <alignment horizontal="left"/>
    </xf>
    <xf numFmtId="164" fontId="8" fillId="0" borderId="0" xfId="0" applyNumberFormat="1" applyFont="1" applyFill="1"/>
    <xf numFmtId="0" fontId="6" fillId="5" borderId="0" xfId="0" applyFont="1" applyFill="1" applyAlignment="1">
      <alignment horizontal="center"/>
    </xf>
    <xf numFmtId="164" fontId="0" fillId="0" borderId="0" xfId="0" applyNumberFormat="1" applyFill="1"/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164" fontId="0" fillId="0" borderId="0" xfId="0" applyNumberFormat="1" applyFill="1" applyAlignment="1">
      <alignment horizontal="left"/>
    </xf>
    <xf numFmtId="0" fontId="7" fillId="5" borderId="0" xfId="0" applyFont="1" applyFill="1" applyAlignment="1">
      <alignment horizontal="center"/>
    </xf>
    <xf numFmtId="0" fontId="4" fillId="5" borderId="1" xfId="0" applyFont="1" applyFill="1" applyBorder="1"/>
    <xf numFmtId="14" fontId="8" fillId="0" borderId="0" xfId="0" applyNumberFormat="1" applyFont="1" applyFill="1" applyAlignment="1">
      <alignment horizontal="center"/>
    </xf>
    <xf numFmtId="0" fontId="11" fillId="5" borderId="0" xfId="0" applyFont="1" applyFill="1" applyAlignment="1">
      <alignment horizontal="center"/>
    </xf>
    <xf numFmtId="14" fontId="8" fillId="0" borderId="0" xfId="0" applyNumberFormat="1" applyFont="1" applyFill="1"/>
    <xf numFmtId="0" fontId="0" fillId="5" borderId="0" xfId="0" applyFill="1" applyAlignment="1">
      <alignment horizontal="center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105">
    <dxf>
      <font>
        <b/>
        <i val="0"/>
        <strike val="0"/>
        <color rgb="FFFF0000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\ 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gradientFill>
          <stop position="0">
            <color theme="1"/>
          </stop>
          <stop position="0.5">
            <color theme="1" tint="0.49803155613879818"/>
          </stop>
          <stop position="1">
            <color theme="1"/>
          </stop>
        </gradient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\ 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\ 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gradientFill>
          <stop position="0">
            <color theme="1"/>
          </stop>
          <stop position="0.5">
            <color theme="1" tint="0.49803155613879818"/>
          </stop>
          <stop position="1">
            <color theme="1"/>
          </stop>
        </gradient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gradientFill>
          <stop position="0">
            <color theme="1"/>
          </stop>
          <stop position="0.5">
            <color theme="1" tint="0.49803155613879818"/>
          </stop>
          <stop position="1">
            <color theme="1"/>
          </stop>
        </gradient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gradientFill>
          <stop position="0">
            <color theme="1"/>
          </stop>
          <stop position="0.5">
            <color theme="1" tint="0.49803155613879818"/>
          </stop>
          <stop position="1">
            <color theme="1"/>
          </stop>
        </gradient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$&quot;\ 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gradientFill>
          <stop position="0">
            <color theme="1"/>
          </stop>
          <stop position="0.5">
            <color theme="1" tint="0.49803155613879818"/>
          </stop>
          <stop position="1">
            <color theme="1"/>
          </stop>
        </gradient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gradientFill>
          <stop position="0">
            <color theme="1"/>
          </stop>
          <stop position="0.5">
            <color theme="1" tint="0.49803155613879818"/>
          </stop>
          <stop position="1">
            <color theme="1"/>
          </stop>
        </gradientFill>
      </fill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0" formatCode="General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&quot;$&quot;\ #,##0.00"/>
      <alignment horizontal="left" vertical="bottom" textRotation="0" wrapText="0" indent="0" justifyLastLine="0" shrinkToFit="0" readingOrder="0"/>
    </dxf>
    <dxf>
      <numFmt numFmtId="164" formatCode="&quot;$&quot;\ #,##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gradientFill>
          <stop position="0">
            <color theme="1"/>
          </stop>
          <stop position="0.5">
            <color theme="1" tint="0.49803155613879818"/>
          </stop>
          <stop position="1">
            <color theme="1"/>
          </stop>
        </gradientFill>
      </fill>
    </dxf>
    <dxf>
      <numFmt numFmtId="30" formatCode="@"/>
      <alignment horizontal="left" vertical="bottom" textRotation="0" wrapText="0" indent="0" justifyLastLine="0" shrinkToFit="0" readingOrder="0"/>
    </dxf>
    <dxf>
      <numFmt numFmtId="164" formatCode="&quot;$&quot;\ #,##0.0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gradientFill>
          <stop position="0">
            <color theme="1"/>
          </stop>
          <stop position="0.5">
            <color theme="1" tint="0.49803155613879818"/>
          </stop>
          <stop position="1">
            <color theme="1"/>
          </stop>
        </gradientFill>
      </fill>
    </dxf>
    <dxf>
      <numFmt numFmtId="164" formatCode="&quot;$&quot;\ #,##0.00"/>
      <fill>
        <patternFill patternType="none">
          <fgColor indexed="64"/>
          <bgColor auto="1"/>
        </patternFill>
      </fill>
    </dxf>
    <dxf>
      <numFmt numFmtId="164" formatCode="&quot;$&quot;\ #,##0.00"/>
    </dxf>
    <dxf>
      <numFmt numFmtId="164" formatCode="&quot;$&quot;\ 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gradientFill>
          <stop position="0">
            <color theme="1"/>
          </stop>
          <stop position="0.5">
            <color theme="1" tint="0.49803155613879818"/>
          </stop>
          <stop position="1">
            <color theme="1"/>
          </stop>
        </gradient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\ #,##0.00"/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  <alignment horizontal="left" vertical="bottom" textRotation="0" wrapText="0" indent="0" justifyLastLine="0" shrinkToFit="0" readingOrder="0"/>
    </dxf>
    <dxf>
      <fill>
        <gradientFill>
          <stop position="0">
            <color theme="1"/>
          </stop>
          <stop position="0.5">
            <color theme="1" tint="0.49803155613879818"/>
          </stop>
          <stop position="1">
            <color theme="1"/>
          </stop>
        </gradient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\ #,##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&quot;$&quot;\ #,##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/m/yyyy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$&quot;\ * #,##0.00_-;\-&quot;$&quot;\ * #,##0.00_-;_-&quot;$&quot;\ * &quot;-&quot;??_-;_-@_-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$&quot;\ * #,##0.00_-;\-&quot;$&quot;\ * #,##0.00_-;_-&quot;$&quot;\ * &quot;-&quot;??_-;_-@_-"/>
      <fill>
        <patternFill patternType="none">
          <fgColor indexed="64"/>
          <bgColor auto="1"/>
        </patternFill>
      </fill>
    </dxf>
    <dxf>
      <numFmt numFmtId="34" formatCode="_-&quot;$&quot;\ * #,##0.00_-;\-&quot;$&quot;\ * #,##0.00_-;_-&quot;$&quot;\ * &quot;-&quot;??_-;_-@_-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$&quot;\ * #,##0.00_-;\-&quot;$&quot;\ * #,##0.00_-;_-&quot;$&quot;\ * &quot;-&quot;??_-;_-@_-"/>
      <fill>
        <patternFill patternType="none">
          <fgColor indexed="64"/>
          <bgColor auto="1"/>
        </patternFill>
      </fill>
    </dxf>
    <dxf>
      <numFmt numFmtId="34" formatCode="_-&quot;$&quot;\ * #,##0.00_-;\-&quot;$&quot;\ * #,##0.00_-;_-&quot;$&quot;\ * &quot;-&quot;??_-;_-@_-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$&quot;\ * #,##0.00_-;\-&quot;$&quot;\ * #,##0.00_-;_-&quot;$&quot;\ * &quot;-&quot;??_-;_-@_-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$&quot;\ * #,##0.00_-;\-&quot;$&quot;\ * #,##0.00_-;_-&quot;$&quot;\ * &quot;-&quot;??_-;_-@_-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/mm/yyyy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gradientFill>
          <stop position="0">
            <color theme="1"/>
          </stop>
          <stop position="0.5">
            <color theme="1" tint="0.49803155613879818"/>
          </stop>
          <stop position="1">
            <color theme="1"/>
          </stop>
        </gradient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164" formatCode="&quot;$&quot;\ #,##0.0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numFmt numFmtId="164" formatCode="&quot;$&quot;\ #,##0.00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64" formatCode="&quot;$&quot;\ 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&quot;$&quot;\ 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4" formatCode="_-&quot;$&quot;\ * #,##0.00_-;\-&quot;$&quot;\ * #,##0.00_-;_-&quot;$&quot;\ * &quot;-&quot;??_-;_-@_-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60005B"/>
      <color rgb="FFB482DA"/>
      <color rgb="FFFF0000"/>
      <color rgb="FFFF4747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Usar Prod'!A1"/><Relationship Id="rId3" Type="http://schemas.openxmlformats.org/officeDocument/2006/relationships/hyperlink" Target="#Stock!A1"/><Relationship Id="rId7" Type="http://schemas.openxmlformats.org/officeDocument/2006/relationships/hyperlink" Target="#Inversiones!A1"/><Relationship Id="rId2" Type="http://schemas.openxmlformats.org/officeDocument/2006/relationships/hyperlink" Target="#'Ventas Diarias'!A1"/><Relationship Id="rId1" Type="http://schemas.openxmlformats.org/officeDocument/2006/relationships/image" Target="../media/image1.jpeg"/><Relationship Id="rId6" Type="http://schemas.openxmlformats.org/officeDocument/2006/relationships/hyperlink" Target="#Deudores!A1"/><Relationship Id="rId5" Type="http://schemas.openxmlformats.org/officeDocument/2006/relationships/hyperlink" Target="#'Resumen Mensual'!A1"/><Relationship Id="rId10" Type="http://schemas.openxmlformats.org/officeDocument/2006/relationships/hyperlink" Target="#'Compras'!A1"/><Relationship Id="rId4" Type="http://schemas.openxmlformats.org/officeDocument/2006/relationships/hyperlink" Target="#Resumen!A1"/><Relationship Id="rId9" Type="http://schemas.openxmlformats.org/officeDocument/2006/relationships/hyperlink" Target="#Gasto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38100</xdr:colOff>
      <xdr:row>36</xdr:row>
      <xdr:rowOff>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F572D08D-DB7C-50E0-7C73-526A437B42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3030200" cy="6858000"/>
        </a:xfrm>
        <a:prstGeom prst="rect">
          <a:avLst/>
        </a:prstGeom>
        <a:noFill/>
        <a:effectLst>
          <a:innerShdw blurRad="63500" dist="50800" dir="13500000">
            <a:prstClr val="black">
              <a:alpha val="50000"/>
            </a:prstClr>
          </a:innerShdw>
        </a:effectLst>
        <a:scene3d>
          <a:camera prst="orthographicFront"/>
          <a:lightRig rig="freezing" dir="t"/>
        </a:scene3d>
        <a:sp3d contourW="12700" prstMaterial="metal">
          <a:contourClr>
            <a:schemeClr val="tx1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104775</xdr:colOff>
      <xdr:row>1</xdr:row>
      <xdr:rowOff>104775</xdr:rowOff>
    </xdr:from>
    <xdr:to>
      <xdr:col>4</xdr:col>
      <xdr:colOff>619125</xdr:colOff>
      <xdr:row>7</xdr:row>
      <xdr:rowOff>171450</xdr:rowOff>
    </xdr:to>
    <xdr:sp macro="" textlink="">
      <xdr:nvSpPr>
        <xdr:cNvPr id="5" name="Rectángulo: esquinas redonde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4FD1AB0-3B15-36A3-F09B-442D8264D721}"/>
            </a:ext>
          </a:extLst>
        </xdr:cNvPr>
        <xdr:cNvSpPr/>
      </xdr:nvSpPr>
      <xdr:spPr>
        <a:xfrm>
          <a:off x="104775" y="295275"/>
          <a:ext cx="2838450" cy="1209675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vENDER PRODUCTO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285749</xdr:colOff>
      <xdr:row>1</xdr:row>
      <xdr:rowOff>133351</xdr:rowOff>
    </xdr:from>
    <xdr:to>
      <xdr:col>8</xdr:col>
      <xdr:colOff>685800</xdr:colOff>
      <xdr:row>8</xdr:row>
      <xdr:rowOff>38101</xdr:rowOff>
    </xdr:to>
    <xdr:sp macro="" textlink="">
      <xdr:nvSpPr>
        <xdr:cNvPr id="10" name="Rectángulo: esquinas redondeada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5B2B46-125E-4C00-9F55-C327B87BF7CC}"/>
            </a:ext>
          </a:extLst>
        </xdr:cNvPr>
        <xdr:cNvSpPr/>
      </xdr:nvSpPr>
      <xdr:spPr>
        <a:xfrm>
          <a:off x="3371849" y="323851"/>
          <a:ext cx="2686051" cy="12382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lISTA DE STOCK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514350</xdr:colOff>
      <xdr:row>1</xdr:row>
      <xdr:rowOff>142875</xdr:rowOff>
    </xdr:from>
    <xdr:to>
      <xdr:col>13</xdr:col>
      <xdr:colOff>152401</xdr:colOff>
      <xdr:row>8</xdr:row>
      <xdr:rowOff>47625</xdr:rowOff>
    </xdr:to>
    <xdr:sp macro="" textlink="">
      <xdr:nvSpPr>
        <xdr:cNvPr id="11" name="Rectángulo: esquinas redondeada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08044F8-DC89-4ADD-A23E-C2E26EFF1CE6}"/>
            </a:ext>
          </a:extLst>
        </xdr:cNvPr>
        <xdr:cNvSpPr/>
      </xdr:nvSpPr>
      <xdr:spPr>
        <a:xfrm>
          <a:off x="6648450" y="333375"/>
          <a:ext cx="2686051" cy="12382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RESUMEN DIARIO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0</xdr:colOff>
      <xdr:row>1</xdr:row>
      <xdr:rowOff>142875</xdr:rowOff>
    </xdr:from>
    <xdr:to>
      <xdr:col>17</xdr:col>
      <xdr:colOff>400051</xdr:colOff>
      <xdr:row>8</xdr:row>
      <xdr:rowOff>47625</xdr:rowOff>
    </xdr:to>
    <xdr:sp macro="" textlink="">
      <xdr:nvSpPr>
        <xdr:cNvPr id="12" name="Rectángulo: esquinas redondeadas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7E0F686-1E96-4387-8F7C-207B866F7A05}"/>
            </a:ext>
          </a:extLst>
        </xdr:cNvPr>
        <xdr:cNvSpPr/>
      </xdr:nvSpPr>
      <xdr:spPr>
        <a:xfrm>
          <a:off x="9944100" y="333375"/>
          <a:ext cx="2686051" cy="12382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RESUMEN MENSUAL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66675</xdr:colOff>
      <xdr:row>25</xdr:row>
      <xdr:rowOff>123825</xdr:rowOff>
    </xdr:from>
    <xdr:to>
      <xdr:col>4</xdr:col>
      <xdr:colOff>133350</xdr:colOff>
      <xdr:row>32</xdr:row>
      <xdr:rowOff>28575</xdr:rowOff>
    </xdr:to>
    <xdr:sp macro="" textlink="">
      <xdr:nvSpPr>
        <xdr:cNvPr id="14" name="Rectángulo: esquinas redondeada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6CE08A1-77BD-4470-A14D-1F087F4E0095}"/>
            </a:ext>
          </a:extLst>
        </xdr:cNvPr>
        <xdr:cNvSpPr/>
      </xdr:nvSpPr>
      <xdr:spPr>
        <a:xfrm>
          <a:off x="66675" y="4886325"/>
          <a:ext cx="2390775" cy="12382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lISTA DE DEUDORES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314326</xdr:colOff>
      <xdr:row>25</xdr:row>
      <xdr:rowOff>142875</xdr:rowOff>
    </xdr:from>
    <xdr:to>
      <xdr:col>7</xdr:col>
      <xdr:colOff>504826</xdr:colOff>
      <xdr:row>32</xdr:row>
      <xdr:rowOff>47625</xdr:rowOff>
    </xdr:to>
    <xdr:sp macro="" textlink="">
      <xdr:nvSpPr>
        <xdr:cNvPr id="15" name="Rectángulo: esquinas redondeadas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94F0D23-E2B8-478A-BF19-3A908457DCCE}"/>
            </a:ext>
          </a:extLst>
        </xdr:cNvPr>
        <xdr:cNvSpPr/>
      </xdr:nvSpPr>
      <xdr:spPr>
        <a:xfrm>
          <a:off x="2638426" y="4905375"/>
          <a:ext cx="2476500" cy="12382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VER INVERSIONES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714376</xdr:colOff>
      <xdr:row>25</xdr:row>
      <xdr:rowOff>161925</xdr:rowOff>
    </xdr:from>
    <xdr:to>
      <xdr:col>10</xdr:col>
      <xdr:colOff>676276</xdr:colOff>
      <xdr:row>32</xdr:row>
      <xdr:rowOff>66675</xdr:rowOff>
    </xdr:to>
    <xdr:sp macro="" textlink="">
      <xdr:nvSpPr>
        <xdr:cNvPr id="16" name="Rectángulo: esquinas redondeadas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82968CA-8A05-4F78-937C-89E91160F29C}"/>
            </a:ext>
          </a:extLst>
        </xdr:cNvPr>
        <xdr:cNvSpPr/>
      </xdr:nvSpPr>
      <xdr:spPr>
        <a:xfrm>
          <a:off x="5324476" y="4924425"/>
          <a:ext cx="2247900" cy="12382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USAR PRODUCTO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200026</xdr:colOff>
      <xdr:row>25</xdr:row>
      <xdr:rowOff>152400</xdr:rowOff>
    </xdr:from>
    <xdr:to>
      <xdr:col>14</xdr:col>
      <xdr:colOff>200026</xdr:colOff>
      <xdr:row>32</xdr:row>
      <xdr:rowOff>57150</xdr:rowOff>
    </xdr:to>
    <xdr:sp macro="" textlink="">
      <xdr:nvSpPr>
        <xdr:cNvPr id="18" name="Rectángulo: esquinas redondeadas 1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67E7E4F-21AB-42FF-BC69-B5CC6CCF32CC}"/>
            </a:ext>
          </a:extLst>
        </xdr:cNvPr>
        <xdr:cNvSpPr/>
      </xdr:nvSpPr>
      <xdr:spPr>
        <a:xfrm>
          <a:off x="7858126" y="4914900"/>
          <a:ext cx="2286000" cy="12382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AÑADIR GASTO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428625</xdr:colOff>
      <xdr:row>25</xdr:row>
      <xdr:rowOff>142875</xdr:rowOff>
    </xdr:from>
    <xdr:to>
      <xdr:col>17</xdr:col>
      <xdr:colOff>400051</xdr:colOff>
      <xdr:row>32</xdr:row>
      <xdr:rowOff>47625</xdr:rowOff>
    </xdr:to>
    <xdr:sp macro="" textlink="">
      <xdr:nvSpPr>
        <xdr:cNvPr id="20" name="Rectángulo: esquinas redondeadas 1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B2B6903-D254-4D7D-A7EC-BDA35A977071}"/>
            </a:ext>
          </a:extLst>
        </xdr:cNvPr>
        <xdr:cNvSpPr/>
      </xdr:nvSpPr>
      <xdr:spPr>
        <a:xfrm>
          <a:off x="10372725" y="4905375"/>
          <a:ext cx="2257426" cy="12382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COMPRAR PRODUCTO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304800</xdr:colOff>
      <xdr:row>0</xdr:row>
      <xdr:rowOff>66676</xdr:rowOff>
    </xdr:from>
    <xdr:to>
      <xdr:col>2</xdr:col>
      <xdr:colOff>2590800</xdr:colOff>
      <xdr:row>0</xdr:row>
      <xdr:rowOff>1266826</xdr:rowOff>
    </xdr:to>
    <xdr:sp macro="" textlink="">
      <xdr:nvSpPr>
        <xdr:cNvPr id="6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3607825-817E-4492-AEA1-A3CA463F1F9D}"/>
            </a:ext>
          </a:extLst>
        </xdr:cNvPr>
        <xdr:cNvSpPr/>
      </xdr:nvSpPr>
      <xdr:spPr>
        <a:xfrm>
          <a:off x="1190625" y="66676"/>
          <a:ext cx="2286000" cy="12001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VOLVER AL MENÚ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3324225</xdr:colOff>
      <xdr:row>0</xdr:row>
      <xdr:rowOff>66675</xdr:rowOff>
    </xdr:from>
    <xdr:to>
      <xdr:col>3</xdr:col>
      <xdr:colOff>647700</xdr:colOff>
      <xdr:row>0</xdr:row>
      <xdr:rowOff>1285875</xdr:rowOff>
    </xdr:to>
    <xdr:sp macro="[0]!llamar_salida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6C5D75A4-3485-4E88-B79E-95CFC9EA88E6}"/>
            </a:ext>
          </a:extLst>
        </xdr:cNvPr>
        <xdr:cNvSpPr/>
      </xdr:nvSpPr>
      <xdr:spPr>
        <a:xfrm>
          <a:off x="4210050" y="66675"/>
          <a:ext cx="2286000" cy="121920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AÑADIR VENTA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1390650</xdr:colOff>
      <xdr:row>0</xdr:row>
      <xdr:rowOff>123825</xdr:rowOff>
    </xdr:from>
    <xdr:to>
      <xdr:col>2</xdr:col>
      <xdr:colOff>1895475</xdr:colOff>
      <xdr:row>0</xdr:row>
      <xdr:rowOff>1323975</xdr:rowOff>
    </xdr:to>
    <xdr:sp macro="" textlink="">
      <xdr:nvSpPr>
        <xdr:cNvPr id="9" name="Rectángulo: esquinas redondeadas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DAFC6B-A525-43A3-88BD-2EF74254886B}"/>
            </a:ext>
          </a:extLst>
        </xdr:cNvPr>
        <xdr:cNvSpPr/>
      </xdr:nvSpPr>
      <xdr:spPr>
        <a:xfrm>
          <a:off x="1495425" y="123825"/>
          <a:ext cx="2286000" cy="12001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VOLVER AL MENÚ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104775</xdr:colOff>
      <xdr:row>0</xdr:row>
      <xdr:rowOff>180975</xdr:rowOff>
    </xdr:from>
    <xdr:to>
      <xdr:col>4</xdr:col>
      <xdr:colOff>647700</xdr:colOff>
      <xdr:row>0</xdr:row>
      <xdr:rowOff>1381125</xdr:rowOff>
    </xdr:to>
    <xdr:sp macro="[0]!llamar_entrada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7241B99-7BBF-4460-A657-D33410C62EA3}"/>
            </a:ext>
          </a:extLst>
        </xdr:cNvPr>
        <xdr:cNvSpPr/>
      </xdr:nvSpPr>
      <xdr:spPr>
        <a:xfrm>
          <a:off x="5953125" y="180975"/>
          <a:ext cx="2286000" cy="12001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REALIZAR COMPRA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1476375</xdr:colOff>
      <xdr:row>0</xdr:row>
      <xdr:rowOff>209550</xdr:rowOff>
    </xdr:from>
    <xdr:to>
      <xdr:col>2</xdr:col>
      <xdr:colOff>2057400</xdr:colOff>
      <xdr:row>0</xdr:row>
      <xdr:rowOff>1409700</xdr:rowOff>
    </xdr:to>
    <xdr:sp macro="" textlink="">
      <xdr:nvSpPr>
        <xdr:cNvPr id="6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2BD166-9DCE-4E8D-B257-1E16AD957CAD}"/>
            </a:ext>
          </a:extLst>
        </xdr:cNvPr>
        <xdr:cNvSpPr/>
      </xdr:nvSpPr>
      <xdr:spPr>
        <a:xfrm>
          <a:off x="1819275" y="209550"/>
          <a:ext cx="2286000" cy="12001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VOLVER AL MENÚ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3228975</xdr:colOff>
      <xdr:row>0</xdr:row>
      <xdr:rowOff>219075</xdr:rowOff>
    </xdr:from>
    <xdr:to>
      <xdr:col>3</xdr:col>
      <xdr:colOff>485775</xdr:colOff>
      <xdr:row>0</xdr:row>
      <xdr:rowOff>1419225</xdr:rowOff>
    </xdr:to>
    <xdr:sp macro="[0]!llamar_addgast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F906A09-5E2B-4771-8415-39CBFB531358}"/>
            </a:ext>
          </a:extLst>
        </xdr:cNvPr>
        <xdr:cNvSpPr/>
      </xdr:nvSpPr>
      <xdr:spPr>
        <a:xfrm>
          <a:off x="5276850" y="219075"/>
          <a:ext cx="2286000" cy="12001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AÑADIR GASTO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171450</xdr:rowOff>
    </xdr:from>
    <xdr:to>
      <xdr:col>6</xdr:col>
      <xdr:colOff>0</xdr:colOff>
      <xdr:row>0</xdr:row>
      <xdr:rowOff>1371600</xdr:rowOff>
    </xdr:to>
    <xdr:sp macro="" textlink="">
      <xdr:nvSpPr>
        <xdr:cNvPr id="5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B3FDA2-7552-45E7-AA76-3DE6782DF567}"/>
            </a:ext>
          </a:extLst>
        </xdr:cNvPr>
        <xdr:cNvSpPr/>
      </xdr:nvSpPr>
      <xdr:spPr>
        <a:xfrm>
          <a:off x="2457450" y="171450"/>
          <a:ext cx="2286000" cy="12001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VOLVER AL MENÚ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1123950</xdr:colOff>
      <xdr:row>0</xdr:row>
      <xdr:rowOff>76200</xdr:rowOff>
    </xdr:from>
    <xdr:to>
      <xdr:col>6</xdr:col>
      <xdr:colOff>19050</xdr:colOff>
      <xdr:row>0</xdr:row>
      <xdr:rowOff>1276350</xdr:rowOff>
    </xdr:to>
    <xdr:sp macro="" textlink="">
      <xdr:nvSpPr>
        <xdr:cNvPr id="5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322CE5-1B7B-42EB-80BA-27D9743731B9}"/>
            </a:ext>
          </a:extLst>
        </xdr:cNvPr>
        <xdr:cNvSpPr/>
      </xdr:nvSpPr>
      <xdr:spPr>
        <a:xfrm>
          <a:off x="3067050" y="76200"/>
          <a:ext cx="2286000" cy="12001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VOLVER AL MENÚ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2143125</xdr:colOff>
      <xdr:row>0</xdr:row>
      <xdr:rowOff>168671</xdr:rowOff>
    </xdr:from>
    <xdr:to>
      <xdr:col>3</xdr:col>
      <xdr:colOff>777875</xdr:colOff>
      <xdr:row>0</xdr:row>
      <xdr:rowOff>1368821</xdr:rowOff>
    </xdr:to>
    <xdr:sp macro="" textlink="">
      <xdr:nvSpPr>
        <xdr:cNvPr id="5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96556C-A96D-48A3-87B5-5D3AC2AA4A79}"/>
            </a:ext>
          </a:extLst>
        </xdr:cNvPr>
        <xdr:cNvSpPr/>
      </xdr:nvSpPr>
      <xdr:spPr>
        <a:xfrm>
          <a:off x="2698750" y="168671"/>
          <a:ext cx="2286000" cy="12001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VOLVER AL MENÚ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261541</xdr:colOff>
      <xdr:row>0</xdr:row>
      <xdr:rowOff>172244</xdr:rowOff>
    </xdr:from>
    <xdr:to>
      <xdr:col>8</xdr:col>
      <xdr:colOff>186135</xdr:colOff>
      <xdr:row>0</xdr:row>
      <xdr:rowOff>1372394</xdr:rowOff>
    </xdr:to>
    <xdr:sp macro="[0]!llamar_addstock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85A8370-784C-4221-A7F1-7DAAB2D03AE4}"/>
            </a:ext>
          </a:extLst>
        </xdr:cNvPr>
        <xdr:cNvSpPr/>
      </xdr:nvSpPr>
      <xdr:spPr>
        <a:xfrm>
          <a:off x="7107635" y="172244"/>
          <a:ext cx="2286000" cy="12001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VOLVER AL MENÚ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1790700</xdr:colOff>
      <xdr:row>0</xdr:row>
      <xdr:rowOff>266700</xdr:rowOff>
    </xdr:from>
    <xdr:to>
      <xdr:col>2</xdr:col>
      <xdr:colOff>4076700</xdr:colOff>
      <xdr:row>0</xdr:row>
      <xdr:rowOff>1466850</xdr:rowOff>
    </xdr:to>
    <xdr:sp macro="" textlink="">
      <xdr:nvSpPr>
        <xdr:cNvPr id="6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D0A71A-0363-47F0-92BA-D8DF97500E41}"/>
            </a:ext>
          </a:extLst>
        </xdr:cNvPr>
        <xdr:cNvSpPr/>
      </xdr:nvSpPr>
      <xdr:spPr>
        <a:xfrm>
          <a:off x="3019425" y="266700"/>
          <a:ext cx="2286000" cy="12001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VOLVER AL MENÚ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1238250</xdr:colOff>
      <xdr:row>0</xdr:row>
      <xdr:rowOff>266700</xdr:rowOff>
    </xdr:from>
    <xdr:to>
      <xdr:col>5</xdr:col>
      <xdr:colOff>904875</xdr:colOff>
      <xdr:row>0</xdr:row>
      <xdr:rowOff>1466850</xdr:rowOff>
    </xdr:to>
    <xdr:sp macro="[0]!llamar_descstock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B5B9940F-0AF8-48BC-8C9C-36EC5F86E69C}"/>
            </a:ext>
          </a:extLst>
        </xdr:cNvPr>
        <xdr:cNvSpPr/>
      </xdr:nvSpPr>
      <xdr:spPr>
        <a:xfrm>
          <a:off x="6915150" y="266700"/>
          <a:ext cx="2286000" cy="12001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DESCONTAR PRODUCTO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1333500</xdr:colOff>
      <xdr:row>0</xdr:row>
      <xdr:rowOff>209550</xdr:rowOff>
    </xdr:from>
    <xdr:to>
      <xdr:col>3</xdr:col>
      <xdr:colOff>495300</xdr:colOff>
      <xdr:row>0</xdr:row>
      <xdr:rowOff>1409700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A063FF-D146-4B0F-BDAB-E879BD6B5624}"/>
            </a:ext>
          </a:extLst>
        </xdr:cNvPr>
        <xdr:cNvSpPr/>
      </xdr:nvSpPr>
      <xdr:spPr>
        <a:xfrm>
          <a:off x="1628775" y="209550"/>
          <a:ext cx="2286000" cy="12001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VOLVER AL MENÚ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0</xdr:row>
      <xdr:rowOff>190500</xdr:rowOff>
    </xdr:from>
    <xdr:to>
      <xdr:col>3</xdr:col>
      <xdr:colOff>847725</xdr:colOff>
      <xdr:row>0</xdr:row>
      <xdr:rowOff>1390650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ABE8D2E-0211-4F8B-A967-BF072460754D}"/>
            </a:ext>
          </a:extLst>
        </xdr:cNvPr>
        <xdr:cNvSpPr/>
      </xdr:nvSpPr>
      <xdr:spPr>
        <a:xfrm>
          <a:off x="514350" y="190500"/>
          <a:ext cx="2286000" cy="12001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VOLVER AL MENÚ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1533525</xdr:colOff>
      <xdr:row>0</xdr:row>
      <xdr:rowOff>219075</xdr:rowOff>
    </xdr:from>
    <xdr:to>
      <xdr:col>6</xdr:col>
      <xdr:colOff>371475</xdr:colOff>
      <xdr:row>0</xdr:row>
      <xdr:rowOff>1419225</xdr:rowOff>
    </xdr:to>
    <xdr:sp macro="[0]!llamar_add_new_deud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BE0C3F-08A7-4A2E-8434-FAA48B0B7900}"/>
            </a:ext>
          </a:extLst>
        </xdr:cNvPr>
        <xdr:cNvSpPr/>
      </xdr:nvSpPr>
      <xdr:spPr>
        <a:xfrm>
          <a:off x="3486150" y="219075"/>
          <a:ext cx="2286000" cy="12001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AÑADIR PRODUCTO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762000</xdr:colOff>
      <xdr:row>0</xdr:row>
      <xdr:rowOff>314325</xdr:rowOff>
    </xdr:from>
    <xdr:to>
      <xdr:col>18</xdr:col>
      <xdr:colOff>266700</xdr:colOff>
      <xdr:row>0</xdr:row>
      <xdr:rowOff>1514475</xdr:rowOff>
    </xdr:to>
    <xdr:sp macro="[0]!llamar_addNewDeudo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EBCF321-0A3B-4237-AE78-739700C7F5D0}"/>
            </a:ext>
          </a:extLst>
        </xdr:cNvPr>
        <xdr:cNvSpPr/>
      </xdr:nvSpPr>
      <xdr:spPr>
        <a:xfrm>
          <a:off x="10515600" y="314325"/>
          <a:ext cx="1685925" cy="12001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NUEVO DEUDOR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180975</xdr:colOff>
      <xdr:row>0</xdr:row>
      <xdr:rowOff>314325</xdr:rowOff>
    </xdr:from>
    <xdr:to>
      <xdr:col>11</xdr:col>
      <xdr:colOff>276225</xdr:colOff>
      <xdr:row>0</xdr:row>
      <xdr:rowOff>1514475</xdr:rowOff>
    </xdr:to>
    <xdr:sp macro="[0]!llamar_addNewPay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FEC3911C-D01C-4774-A467-481415E3F99F}"/>
            </a:ext>
          </a:extLst>
        </xdr:cNvPr>
        <xdr:cNvSpPr/>
      </xdr:nvSpPr>
      <xdr:spPr>
        <a:xfrm>
          <a:off x="7372350" y="314325"/>
          <a:ext cx="1838325" cy="1200150"/>
        </a:xfrm>
        <a:prstGeom prst="roundRect">
          <a:avLst/>
        </a:prstGeom>
        <a:solidFill>
          <a:schemeClr val="tx1"/>
        </a:solidFill>
        <a:ln w="57150">
          <a:solidFill>
            <a:schemeClr val="tx1"/>
          </a:solidFill>
        </a:ln>
        <a:effectLst>
          <a:glow rad="419100">
            <a:schemeClr val="bg1">
              <a:alpha val="18000"/>
            </a:schemeClr>
          </a:glow>
          <a:outerShdw blurRad="50800" dist="50800" dir="7800000" algn="ctr" rotWithShape="0">
            <a:srgbClr val="000000">
              <a:alpha val="43137"/>
            </a:srgbClr>
          </a:outerShdw>
          <a:reflection stA="46000" endPos="15000" dist="50800" dir="5400000" sy="-100000" algn="bl" rotWithShape="0"/>
          <a:softEdge rad="114300"/>
        </a:effectLst>
        <a:scene3d>
          <a:camera prst="perspectiveAbove"/>
          <a:lightRig rig="threePt" dir="t"/>
        </a:scene3d>
        <a:sp3d extrusionH="76200" contourW="12700" prstMaterial="metal">
          <a:bevelT w="165100" prst="coolSlant"/>
          <a:bevelB w="152400" h="50800" prst="softRound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aseline="0">
              <a:solidFill>
                <a:schemeClr val="bg1"/>
              </a:solidFill>
              <a:latin typeface="Algerian" panose="04020705040A02060702" pitchFamily="82" charset="0"/>
            </a:rPr>
            <a:t>PAGAR DEUDA</a:t>
          </a:r>
          <a:endParaRPr lang="es-AR" sz="2800">
            <a:solidFill>
              <a:sysClr val="windowText" lastClr="000000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600-000000000000}" autoFormatId="16" applyNumberFormats="0" applyBorderFormats="0" applyFontFormats="0" applyPatternFormats="0" applyAlignmentFormats="0" applyWidthHeightFormats="0">
  <queryTableRefresh nextId="20" unboundColumnsRight="3">
    <queryTableFields count="11">
      <queryTableField id="1" name="Codigo" tableColumnId="1"/>
      <queryTableField id="2" name="Producto" tableColumnId="2"/>
      <queryTableField id="3" name="Precio de Compra" tableColumnId="3"/>
      <queryTableField id="4" name="Precio de Venta" tableColumnId="4"/>
      <queryTableField id="5" name="Stock" tableColumnId="5"/>
      <queryTableField id="6" name="Entradas" tableColumnId="6"/>
      <queryTableField id="7" name="Salidas" tableColumnId="7"/>
      <queryTableField id="8" name="Inversion" tableColumnId="8"/>
      <queryTableField id="19" dataBound="0" tableColumnId="11"/>
      <queryTableField id="9" dataBound="0" tableColumnId="9"/>
      <queryTableField id="12" dataBound="0" tableColumnId="10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entas" displayName="Ventas" ref="B3:M5" totalsRowShown="0" headerRowDxfId="70" dataDxfId="104">
  <autoFilter ref="B3:M5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2">
    <tableColumn id="1" xr3:uid="{00000000-0010-0000-0000-000001000000}" name="Fecha" dataDxfId="69"/>
    <tableColumn id="2" xr3:uid="{00000000-0010-0000-0000-000002000000}" name="Producto" dataDxfId="68">
      <calculatedColumnFormula>VLOOKUP(Ventas[[#This Row],[Codigo]],Stock[#Data],2,FALSE)</calculatedColumnFormula>
    </tableColumn>
    <tableColumn id="3" xr3:uid="{00000000-0010-0000-0000-000003000000}" name="Precio Venta" dataDxfId="67" dataCellStyle="Moneda">
      <calculatedColumnFormula>VLOOKUP(Ventas[[#This Row],[Codigo]],Stock[#Data],4,FALSE)</calculatedColumnFormula>
    </tableColumn>
    <tableColumn id="8" xr3:uid="{00000000-0010-0000-0000-000008000000}" name="Precio compra" dataDxfId="66">
      <calculatedColumnFormula>VLOOKUP(Ventas[[#This Row],[Codigo]],Stock[#Data],3,FALSE)</calculatedColumnFormula>
    </tableColumn>
    <tableColumn id="4" xr3:uid="{00000000-0010-0000-0000-000004000000}" name="Cantidad" dataDxfId="65"/>
    <tableColumn id="5" xr3:uid="{00000000-0010-0000-0000-000005000000}" name="Codigo" dataDxfId="64"/>
    <tableColumn id="6" xr3:uid="{00000000-0010-0000-0000-000006000000}" name="Total" dataDxfId="62">
      <calculatedColumnFormula>Ventas[[#This Row],[Precio Venta]]*Ventas[[#This Row],[Cantidad]]-Ventas[[#This Row],[Descuento]]</calculatedColumnFormula>
    </tableColumn>
    <tableColumn id="9" xr3:uid="{00000000-0010-0000-0000-000009000000}" name="Total 2" dataDxfId="63">
      <calculatedColumnFormula>Ventas[[#This Row],[Total]]-Ventas[[#This Row],[Precio compra]]*Ventas[[#This Row],[Cantidad]]</calculatedColumnFormula>
    </tableColumn>
    <tableColumn id="10" xr3:uid="{00000000-0010-0000-0000-00000A000000}" name="Total 3" dataDxfId="103"/>
    <tableColumn id="11" xr3:uid="{00000000-0010-0000-0000-00000B000000}" name="Total 4" dataDxfId="61">
      <calculatedColumnFormula>Ventas[[#This Row],[Total]]*Ventas[[#This Row],[Total 3]]</calculatedColumnFormula>
    </tableColumn>
    <tableColumn id="12" xr3:uid="{00000000-0010-0000-0000-00000C000000}" name="Tipo de Venta" dataDxfId="60"/>
    <tableColumn id="7" xr3:uid="{C0500C31-9135-4688-A031-DF8C6BB5F147}" name="Descuento" dataDxfId="59"/>
  </tableColumns>
  <tableStyleInfo name="TableStyleMedium18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ompras" displayName="Compras" ref="B3:G5" headerRowDxfId="51" dataDxfId="52">
  <autoFilter ref="B3:G5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100-000001000000}" name="Fecha" totalsRowLabel="Total" dataDxfId="58" totalsRowDxfId="102"/>
    <tableColumn id="2" xr3:uid="{00000000-0010-0000-0100-000002000000}" name="Producto" dataDxfId="57">
      <calculatedColumnFormula>VLOOKUP(Compras[[#This Row],[Codigo]],Stock[#Data],2,FALSE)</calculatedColumnFormula>
    </tableColumn>
    <tableColumn id="4" xr3:uid="{00000000-0010-0000-0100-000004000000}" name="Cantidad" dataDxfId="56"/>
    <tableColumn id="5" xr3:uid="{00000000-0010-0000-0100-000005000000}" name="Codigo" dataDxfId="55"/>
    <tableColumn id="7" xr3:uid="{00000000-0010-0000-0100-000007000000}" name="Unidad" dataDxfId="54" totalsRowDxfId="101">
      <calculatedColumnFormula>VLOOKUP(Compras[[#This Row],[Codigo]],Stock[#Data],3,FALSE)</calculatedColumnFormula>
    </tableColumn>
    <tableColumn id="8" xr3:uid="{00000000-0010-0000-0100-000008000000}" name="Monto" totalsRowFunction="sum" dataDxfId="53" totalsRowDxfId="100">
      <calculatedColumnFormula>Compras[[#This Row],[Unidad]]*Compras[[#This Row],[Cantidad]]</calculatedColumnFormula>
    </tableColumn>
  </tableColumns>
  <tableStyleInfo name="TableStyleMedium4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Gastos" displayName="TGastos" ref="B3:D4" totalsRowShown="0" headerRowDxfId="46" dataDxfId="47">
  <autoFilter ref="B3:D4" xr:uid="{00000000-0009-0000-0100-000003000000}">
    <filterColumn colId="0" hiddenButton="1"/>
    <filterColumn colId="1" hiddenButton="1"/>
    <filterColumn colId="2" hiddenButton="1"/>
  </autoFilter>
  <tableColumns count="3">
    <tableColumn id="1" xr3:uid="{00000000-0010-0000-0200-000001000000}" name="Fecha" dataDxfId="50"/>
    <tableColumn id="2" xr3:uid="{00000000-0010-0000-0200-000002000000}" name="Descripción" dataDxfId="49"/>
    <tableColumn id="3" xr3:uid="{00000000-0010-0000-0200-000003000000}" name="Monto" dataDxfId="4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Rdiario" displayName="Rdiario" ref="B3:M368" headerRowDxfId="42">
  <autoFilter ref="B3:M36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00000000-0010-0000-0300-000001000000}" name="Fecha" totalsRowLabel="Total" dataDxfId="99" totalsRowDxfId="98"/>
    <tableColumn id="2" xr3:uid="{00000000-0010-0000-0300-000002000000}" name="Mes" dataDxfId="41">
      <calculatedColumnFormula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calculatedColumnFormula>
    </tableColumn>
    <tableColumn id="3" xr3:uid="{00000000-0010-0000-0300-000003000000}" name="Dia" dataDxfId="39" totalsRowDxfId="97">
      <calculatedColumnFormula>SUMIF(Ventas[[#This Row],[Fecha]],Rdiario[[#This Row],[Fecha]],Ventas[[#This Row],[Precio Venta]])</calculatedColumnFormula>
    </tableColumn>
    <tableColumn id="4" xr3:uid="{00000000-0010-0000-0300-000004000000}" name="Ingresos Brutos" dataDxfId="40">
      <calculatedColumnFormula>SUMIF(Ventas[Fecha],Rdiario[[#This Row],[Fecha]],Ventas[Total])</calculatedColumnFormula>
    </tableColumn>
    <tableColumn id="11" xr3:uid="{00000000-0010-0000-0300-00000B000000}" name="Transferencia" dataDxfId="45">
      <calculatedColumnFormula>SUMIF(Ventas[Fecha],Rdiario[[#This Row],[Fecha]],Ventas[Total 4])</calculatedColumnFormula>
    </tableColumn>
    <tableColumn id="12" xr3:uid="{00000000-0010-0000-0300-00000C000000}" name="Efectivo" dataDxfId="43">
      <calculatedColumnFormula>Rdiario[[#This Row],[Ingresos Brutos]]-Rdiario[[#This Row],[Transferencia]]</calculatedColumnFormula>
    </tableColumn>
    <tableColumn id="8" xr3:uid="{296F7E68-BE6D-4F7F-865D-E2BE696375C8}" name="Costo" dataDxfId="44">
      <calculatedColumnFormula>Rdiario[[#This Row],[Ingresos Brutos]]-Rdiario[[#This Row],[Ganancia]]</calculatedColumnFormula>
    </tableColumn>
    <tableColumn id="9" xr3:uid="{00000000-0010-0000-0300-000009000000}" name="Ganancia" dataDxfId="96">
      <calculatedColumnFormula>SUMIF(Ventas[Fecha],Rdiario[[#This Row],[Fecha]],Ventas[Total 2])</calculatedColumnFormula>
    </tableColumn>
    <tableColumn id="5" xr3:uid="{00000000-0010-0000-0300-000005000000}" name="Compras" dataDxfId="95">
      <calculatedColumnFormula>SUMIF(Compras[Fecha],Rdiario[[#This Row],[Fecha]],Compras[Monto])</calculatedColumnFormula>
    </tableColumn>
    <tableColumn id="6" xr3:uid="{00000000-0010-0000-0300-000006000000}" name="Gastos" dataDxfId="94">
      <calculatedColumnFormula>SUMIF(TGastos[Fecha],Rdiario[[#This Row],[Fecha]],TGastos[Monto])</calculatedColumnFormula>
    </tableColumn>
    <tableColumn id="7" xr3:uid="{00000000-0010-0000-0300-000007000000}" name="Ganancias Brutas" dataDxfId="93">
      <calculatedColumnFormula>Rdiario[[#This Row],[Ingresos Brutos]]-Rdiario[[#This Row],[Compras]]-Rdiario[[#This Row],[Gastos]]</calculatedColumnFormula>
    </tableColumn>
    <tableColumn id="10" xr3:uid="{00000000-0010-0000-0300-00000A000000}" name="Ganancias Finales" totalsRowFunction="sum" dataDxfId="92" totalsRowDxfId="91">
      <calculatedColumnFormula>Rdiario[[#This Row],[Ganancia]]-Rdiario[[#This Row],[Compras]]-Rdiario[[#This Row],[Gastos]]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Rmensual" displayName="Rmensual" ref="B3:M15" totalsRowShown="0" headerRowDxfId="38">
  <autoFilter ref="B3:M15" xr:uid="{00000000-0009-0000-0100-000005000000}">
    <filterColumn colId="0" hiddenButton="1"/>
    <filterColumn colId="1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12">
    <tableColumn id="1" xr3:uid="{00000000-0010-0000-0400-000001000000}" name="Mes"/>
    <tableColumn id="2" xr3:uid="{00000000-0010-0000-0400-000002000000}" name="Ingresos Brutos" dataDxfId="90">
      <calculatedColumnFormula>SUMIF(Rdiario[Mes],Rmensual[[#This Row],[Mes]],Rdiario[Ingresos Brutos])</calculatedColumnFormula>
    </tableColumn>
    <tableColumn id="11" xr3:uid="{00000000-0010-0000-0400-00000B000000}" name="Transferencia" dataDxfId="89">
      <calculatedColumnFormula>SUMIF(Rdiario[Mes],Rmensual[[#This Row],[Mes]],Rdiario[Transferencia])</calculatedColumnFormula>
    </tableColumn>
    <tableColumn id="12" xr3:uid="{00000000-0010-0000-0400-00000C000000}" name="Efectivo" dataDxfId="88">
      <calculatedColumnFormula>SUMIF(Rdiario[Mes],Rmensual[[#This Row],[Mes]],Rdiario[Efectivo])</calculatedColumnFormula>
    </tableColumn>
    <tableColumn id="6" xr3:uid="{00000000-0010-0000-0400-000006000000}" name="Ingresos Finales" dataDxfId="87">
      <calculatedColumnFormula>SUMIF(Rdiario[Mes],Rmensual[[#This Row],[Mes]],Rdiario[Ganancia])</calculatedColumnFormula>
    </tableColumn>
    <tableColumn id="3" xr3:uid="{00000000-0010-0000-0400-000003000000}" name="Compras" dataDxfId="86">
      <calculatedColumnFormula>SUMIF(Rdiario[Mes],Rmensual[[#This Row],[Mes]],Rdiario[Compras])</calculatedColumnFormula>
    </tableColumn>
    <tableColumn id="4" xr3:uid="{00000000-0010-0000-0400-000004000000}" name="Gastos" dataDxfId="85">
      <calculatedColumnFormula>SUMIF(Rdiario[Mes],Rmensual[[#This Row],[Mes]],Rdiario[Gastos])</calculatedColumnFormula>
    </tableColumn>
    <tableColumn id="5" xr3:uid="{00000000-0010-0000-0400-000005000000}" name="Ganancias Brutas" dataDxfId="84">
      <calculatedColumnFormula>Rmensual[[#This Row],[Ingresos Brutos]]-Rmensual[[#This Row],[Compras]]-Rmensual[[#This Row],[Gastos]]</calculatedColumnFormula>
    </tableColumn>
    <tableColumn id="7" xr3:uid="{00000000-0010-0000-0400-000007000000}" name="Ganancias Finales" dataDxfId="83">
      <calculatedColumnFormula>Rmensual[[#This Row],[Ingresos Finales]]-Rmensual[[#This Row],[Gastos]]</calculatedColumnFormula>
    </tableColumn>
    <tableColumn id="8" xr3:uid="{00000000-0010-0000-0400-000008000000}" name="Dinero para Reinversión" dataDxfId="82">
      <calculatedColumnFormula>Rmensual[[#This Row],[Ingresos Brutos]]-Rmensual[[#This Row],[Ingresos Finales]]</calculatedColumnFormula>
    </tableColumn>
    <tableColumn id="9" xr3:uid="{00000000-0010-0000-0400-000009000000}" name="Porcentaje de Ganancias" dataDxfId="81">
      <calculatedColumnFormula>Rmensual[[#This Row],[Ganancias Finales]]*10/100</calculatedColumnFormula>
    </tableColumn>
    <tableColumn id="10" xr3:uid="{00000000-0010-0000-0400-00000A000000}" name="Dinero Libre" dataDxfId="80">
      <calculatedColumnFormula>Rmensual[[#This Row],[Ganancias Finales]]-Rmensual[[#This Row],[Porcentaje de Ganancias]]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Stock" displayName="Stock" ref="B3:L4" tableType="queryTable" totalsRowShown="0" headerRowDxfId="31">
  <autoFilter ref="B3:L4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sortState xmlns:xlrd2="http://schemas.microsoft.com/office/spreadsheetml/2017/richdata2" ref="B3:K4">
    <sortCondition descending="1" ref="B3"/>
  </sortState>
  <tableColumns count="11">
    <tableColumn id="1" xr3:uid="{00000000-0010-0000-0500-000001000000}" uniqueName="1" name="Codigo" queryTableFieldId="1" dataDxfId="32"/>
    <tableColumn id="2" xr3:uid="{00000000-0010-0000-0500-000002000000}" uniqueName="2" name="Producto" queryTableFieldId="2" dataDxfId="33"/>
    <tableColumn id="3" xr3:uid="{00000000-0010-0000-0500-000003000000}" uniqueName="3" name="Precio de Compra" queryTableFieldId="3" dataDxfId="37"/>
    <tableColumn id="4" xr3:uid="{00000000-0010-0000-0500-000004000000}" uniqueName="4" name="Precio de Venta" queryTableFieldId="4" dataDxfId="36"/>
    <tableColumn id="5" xr3:uid="{00000000-0010-0000-0500-000005000000}" uniqueName="5" name="Stock" queryTableFieldId="5" dataDxfId="34"/>
    <tableColumn id="6" xr3:uid="{00000000-0010-0000-0500-000006000000}" uniqueName="6" name="Entradas" queryTableFieldId="6" dataDxfId="35"/>
    <tableColumn id="7" xr3:uid="{00000000-0010-0000-0500-000007000000}" uniqueName="7" name="Salidas" queryTableFieldId="7" dataDxfId="79"/>
    <tableColumn id="8" xr3:uid="{00000000-0010-0000-0500-000008000000}" uniqueName="8" name="Inversion" queryTableFieldId="8" dataDxfId="78"/>
    <tableColumn id="11" xr3:uid="{123E33E7-E794-428C-AA65-FCD4E31EEF41}" uniqueName="11" name="Fiados" queryTableFieldId="19" dataDxfId="77">
      <calculatedColumnFormula>SUMIFS(Tabla9[[#This Row],[Cantidad]],Tabla9[[#This Row],[Código]],Stock[[#This Row],[Codigo]])</calculatedColumnFormula>
    </tableColumn>
    <tableColumn id="9" xr3:uid="{00000000-0010-0000-0500-000009000000}" uniqueName="9" name="Usados" queryTableFieldId="9" dataDxfId="76">
      <calculatedColumnFormula>SUMIFS(ProdDesc[Cantidad],ProdDesc[Codigo],Stock[Codigo])</calculatedColumnFormula>
    </tableColumn>
    <tableColumn id="10" xr3:uid="{00000000-0010-0000-0500-00000A000000}" uniqueName="10" name="Inversion Venta" queryTableFieldId="12" dataDxfId="75">
      <calculatedColumnFormula>Stock[Stock]*Stock[Precio de Venta]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ProdDesc" displayName="ProdDesc" ref="B3:G4" totalsRowShown="0" headerRowDxfId="30" dataDxfId="74">
  <autoFilter ref="B3:G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2" xr3:uid="{00000000-0010-0000-0600-000002000000}" name="Codigo" dataDxfId="29"/>
    <tableColumn id="3" xr3:uid="{00000000-0010-0000-0600-000003000000}" name="Producto" dataDxfId="28">
      <calculatedColumnFormula>VLOOKUP(ProdDesc[[#This Row],[Codigo]],Stock[],2,FALSE)</calculatedColumnFormula>
    </tableColumn>
    <tableColumn id="4" xr3:uid="{00000000-0010-0000-0600-000004000000}" name="Precio" dataDxfId="27">
      <calculatedColumnFormula>VLOOKUP(ProdDesc[[#This Row],[Codigo]],Stock[],3,FALSE)</calculatedColumnFormula>
    </tableColumn>
    <tableColumn id="5" xr3:uid="{00000000-0010-0000-0600-000005000000}" name="Cantidad" dataDxfId="26"/>
    <tableColumn id="1" xr3:uid="{00000000-0010-0000-0600-000001000000}" name="Fecha" dataDxfId="24"/>
    <tableColumn id="6" xr3:uid="{00000000-0010-0000-0600-000006000000}" name="Motivo" dataDxfId="25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a8" displayName="Tabla8" ref="B3:E4" totalsRowShown="0" headerRowDxfId="23">
  <autoFilter ref="B3:E4" xr:uid="{00000000-0009-0000-0100-000008000000}"/>
  <tableColumns count="4">
    <tableColumn id="1" xr3:uid="{00000000-0010-0000-0700-000001000000}" name="Invertido en Stock" dataDxfId="73">
      <calculatedColumnFormula>SUM(Stock[Inversion])</calculatedColumnFormula>
    </tableColumn>
    <tableColumn id="2" xr3:uid="{00000000-0010-0000-0700-000002000000}" name="Ganancia total en Stock">
      <calculatedColumnFormula>SUM(Stock[Inversion Venta])</calculatedColumnFormula>
    </tableColumn>
    <tableColumn id="3" xr3:uid="{00000000-0010-0000-0700-000003000000}" name="Productos diferentes del Stock" dataDxfId="72">
      <calculatedColumnFormula>Stock[[#This Row],[Codigo]]</calculatedColumnFormula>
    </tableColumn>
    <tableColumn id="5" xr3:uid="{00000000-0010-0000-0700-000005000000}" name="Total de Productos  en Stock">
      <calculatedColumnFormula>SUM(Stock[Stock])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2CF333F-4112-426B-A168-DCEFE5B82105}" name="Tabla9" displayName="Tabla9" ref="B3:H4" totalsRowShown="0" headerRowDxfId="22" dataDxfId="71">
  <autoFilter ref="B3:H4" xr:uid="{42CF333F-4112-426B-A168-DCEFE5B82105}"/>
  <tableColumns count="7">
    <tableColumn id="1" xr3:uid="{FF07D697-7917-4EA1-B610-588F8AE26CF5}" name="Fecha" dataDxfId="8"/>
    <tableColumn id="2" xr3:uid="{049C7C37-40E9-48B6-88A5-97F75AA87F2A}" name="Nombre" dataDxfId="7"/>
    <tableColumn id="3" xr3:uid="{C38725D4-0876-4019-81D9-87D9ED3DA556}" name="Producto" dataDxfId="6"/>
    <tableColumn id="6" xr3:uid="{410EDB5D-DA56-449A-87E7-8ED39C31463F}" name="Cantidad" dataDxfId="5"/>
    <tableColumn id="5" xr3:uid="{2DEBC34B-B73E-4024-B6F6-7D3198765D43}" name="Código" dataDxfId="4"/>
    <tableColumn id="4" xr3:uid="{A32A0DB5-700A-44D9-86D2-D4C93D7343CF}" name="Precio" dataDxfId="3"/>
    <tableColumn id="7" xr3:uid="{65C094F0-DE76-4438-B78B-DBE688708DA2}" name="Total" dataDxfId="2">
      <calculatedColumnFormula>Tabla9[Precio]*Tabla9[Cantidad]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EFB1AB-B96F-4BC1-9858-F86F0149B886}" name="Tabla11" displayName="Tabla11" ref="J3:L4" totalsRowShown="0" headerRowDxfId="20" dataDxfId="21">
  <autoFilter ref="J3:L4" xr:uid="{60EFB1AB-B96F-4BC1-9858-F86F0149B886}"/>
  <tableColumns count="3">
    <tableColumn id="1" xr3:uid="{95927784-3294-4537-AF5C-B37AE2CD1829}" name="Fecha" dataDxfId="19"/>
    <tableColumn id="2" xr3:uid="{8FEC5CEF-F7E2-49A3-B82A-C729E3743C8C}" name="Nombre" dataDxfId="18"/>
    <tableColumn id="3" xr3:uid="{66926C9D-F20F-4015-A4AB-21B54E496F46}" name="Pagó" dataDxfId="17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975B1CB-7CE3-4698-8F19-2BA7E08E4295}" name="Deudor" displayName="Deudor" ref="N3:S4" totalsRowShown="0" headerRowDxfId="13" dataDxfId="14">
  <autoFilter ref="N3:S4" xr:uid="{6975B1CB-7CE3-4698-8F19-2BA7E08E4295}"/>
  <tableColumns count="6">
    <tableColumn id="1" xr3:uid="{E59125EC-329D-4D23-9F8E-85941E1BF60A}" name="Nombre" dataDxfId="12"/>
    <tableColumn id="6" xr3:uid="{3CCAE466-11CD-450A-BFBA-88D37033D9E6}" name="Direccion" dataDxfId="11"/>
    <tableColumn id="5" xr3:uid="{6F65502F-1AB2-4632-BB69-B677BF9B6435}" name="Celular" dataDxfId="9"/>
    <tableColumn id="4" xr3:uid="{8719E6A7-9C56-43DB-BA1F-15F32CB7E34D}" name="Pago Bruto" dataDxfId="10">
      <calculatedColumnFormula>SUMIFS(Tabla11[Pagó],Tabla11[Nombre],Deudor[Nombre])</calculatedColumnFormula>
    </tableColumn>
    <tableColumn id="3" xr3:uid="{40DB180A-3489-4248-85A6-BD34DCE229FC}" name="Debe bruto" dataDxfId="16">
      <calculatedColumnFormula>SUMIFS(Tabla9[Total],Tabla9[Nombre],Deudor[Nombre])</calculatedColumnFormula>
    </tableColumn>
    <tableColumn id="2" xr3:uid="{208B915B-3FAA-4A96-8523-51A737AACF8E}" name="Debe" dataDxfId="15">
      <calculatedColumnFormula>Deudor[Debe bruto]-Deudor[Pago Bruto]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8"/>
  <dimension ref="A1"/>
  <sheetViews>
    <sheetView showGridLines="0" showRowColHeaders="0" workbookViewId="0"/>
  </sheetViews>
  <sheetFormatPr baseColWidth="10" defaultRowHeight="15"/>
  <cols>
    <col min="2" max="2" width="0.570312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0"/>
  </sheetPr>
  <dimension ref="A1:P1242"/>
  <sheetViews>
    <sheetView showGridLines="0" showRowColHeaders="0" topLeftCell="B1" workbookViewId="0">
      <pane ySplit="3" topLeftCell="A4" activePane="bottomLeft" state="frozen"/>
      <selection pane="bottomLeft" activeCell="B2" sqref="B2:M2"/>
    </sheetView>
  </sheetViews>
  <sheetFormatPr baseColWidth="10" defaultRowHeight="15"/>
  <cols>
    <col min="1" max="1" width="4.140625" hidden="1" customWidth="1"/>
    <col min="2" max="2" width="13.28515625" customWidth="1"/>
    <col min="3" max="3" width="74.42578125" customWidth="1"/>
    <col min="4" max="4" width="18.42578125" customWidth="1"/>
    <col min="5" max="5" width="15.140625" customWidth="1"/>
    <col min="6" max="6" width="12" customWidth="1"/>
    <col min="7" max="7" width="14.28515625" customWidth="1"/>
    <col min="8" max="8" width="12" bestFit="1" customWidth="1"/>
    <col min="9" max="9" width="12" hidden="1" customWidth="1"/>
    <col min="10" max="10" width="7.42578125" hidden="1" customWidth="1"/>
    <col min="11" max="11" width="11" hidden="1" customWidth="1"/>
    <col min="12" max="12" width="15.42578125" customWidth="1"/>
    <col min="13" max="16" width="11.42578125" style="9"/>
  </cols>
  <sheetData>
    <row r="1" spans="1:13" ht="109.5" customHeight="1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</row>
    <row r="2" spans="1:13" ht="68.25" customHeight="1">
      <c r="A2" s="9"/>
      <c r="B2" s="26" t="s">
        <v>2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</row>
    <row r="3" spans="1:13" ht="21.75" customHeight="1">
      <c r="A3" s="9"/>
      <c r="B3" s="25" t="s">
        <v>0</v>
      </c>
      <c r="C3" s="25" t="s">
        <v>1</v>
      </c>
      <c r="D3" s="25" t="s">
        <v>35</v>
      </c>
      <c r="E3" s="25" t="s">
        <v>36</v>
      </c>
      <c r="F3" s="25" t="s">
        <v>29</v>
      </c>
      <c r="G3" s="25" t="s">
        <v>30</v>
      </c>
      <c r="H3" s="25" t="s">
        <v>34</v>
      </c>
      <c r="I3" s="25" t="s">
        <v>40</v>
      </c>
      <c r="J3" s="25" t="s">
        <v>58</v>
      </c>
      <c r="K3" s="25" t="s">
        <v>59</v>
      </c>
      <c r="L3" s="25" t="s">
        <v>65</v>
      </c>
      <c r="M3" s="25" t="s">
        <v>66</v>
      </c>
    </row>
    <row r="4" spans="1:13" ht="21.75" customHeight="1">
      <c r="A4" s="9"/>
      <c r="B4" s="31" t="s">
        <v>71</v>
      </c>
      <c r="C4" s="28" t="str">
        <f>VLOOKUP(Ventas[[#This Row],[Codigo]],Stock[#Data],2,FALSE)</f>
        <v>CropSecret 250ml Full Roots</v>
      </c>
      <c r="D4" s="32">
        <f>VLOOKUP(Ventas[[#This Row],[Codigo]],Stock[#Data],4,FALSE)</f>
        <v>2000</v>
      </c>
      <c r="E4" s="33">
        <f>VLOOKUP(Ventas[[#This Row],[Codigo]],Stock[#Data],3,FALSE)</f>
        <v>836</v>
      </c>
      <c r="F4" s="34">
        <v>1</v>
      </c>
      <c r="G4" s="35">
        <v>1</v>
      </c>
      <c r="H4" s="36">
        <f>Ventas[[#This Row],[Precio Venta]]*Ventas[[#This Row],[Cantidad]]-Ventas[[#This Row],[Descuento]]</f>
        <v>2000</v>
      </c>
      <c r="I4" s="29">
        <f>Ventas[[#This Row],[Total]]-Ventas[[#This Row],[Precio compra]]*Ventas[[#This Row],[Cantidad]]</f>
        <v>1164</v>
      </c>
      <c r="J4" s="29">
        <v>0</v>
      </c>
      <c r="K4" s="29">
        <f>Ventas[[#This Row],[Total]]*Ventas[[#This Row],[Total 3]]</f>
        <v>0</v>
      </c>
      <c r="L4" s="36" t="s">
        <v>61</v>
      </c>
      <c r="M4" s="36">
        <v>0</v>
      </c>
    </row>
    <row r="5" spans="1:13" ht="21.75" customHeight="1">
      <c r="A5" s="9"/>
      <c r="B5" s="31" t="s">
        <v>71</v>
      </c>
      <c r="C5" s="18" t="str">
        <f>VLOOKUP(Ventas[[#This Row],[Codigo]],Stock[#Data],2,FALSE)</f>
        <v>CropSecret 250ml Full Roots</v>
      </c>
      <c r="D5" s="37">
        <f>VLOOKUP(Ventas[[#This Row],[Codigo]],Stock[#Data],4,FALSE)</f>
        <v>2000</v>
      </c>
      <c r="E5" s="38">
        <f>VLOOKUP(Ventas[[#This Row],[Codigo]],Stock[#Data],3,FALSE)</f>
        <v>836</v>
      </c>
      <c r="F5" s="34">
        <v>1</v>
      </c>
      <c r="G5" s="15">
        <v>1</v>
      </c>
      <c r="H5" s="36">
        <f>Ventas[[#This Row],[Precio Venta]]*Ventas[[#This Row],[Cantidad]]-Ventas[[#This Row],[Descuento]]</f>
        <v>1500</v>
      </c>
      <c r="I5" s="19">
        <f>Ventas[[#This Row],[Total]]-Ventas[[#This Row],[Precio compra]]*Ventas[[#This Row],[Cantidad]]</f>
        <v>664</v>
      </c>
      <c r="J5" s="19">
        <v>1</v>
      </c>
      <c r="K5" s="19">
        <f>Ventas[[#This Row],[Total]]*Ventas[[#This Row],[Total 3]]</f>
        <v>1500</v>
      </c>
      <c r="L5" s="39" t="s">
        <v>60</v>
      </c>
      <c r="M5" s="39">
        <v>500</v>
      </c>
    </row>
    <row r="6" spans="1:13" s="9" customFormat="1" ht="21.75" customHeight="1"/>
    <row r="7" spans="1:13" s="9" customFormat="1" ht="21.75" customHeight="1"/>
    <row r="8" spans="1:13" s="9" customFormat="1" ht="21.75" customHeight="1"/>
    <row r="9" spans="1:13" s="9" customFormat="1" ht="21.75" customHeight="1"/>
    <row r="10" spans="1:13" s="9" customFormat="1" ht="21.75" customHeight="1"/>
    <row r="11" spans="1:13" s="9" customFormat="1" ht="21.75" customHeight="1"/>
    <row r="12" spans="1:13" s="9" customFormat="1" ht="21.75" customHeight="1"/>
    <row r="13" spans="1:13" s="9" customFormat="1" ht="21.75" customHeight="1"/>
    <row r="14" spans="1:13" s="9" customFormat="1" ht="21.75" customHeight="1"/>
    <row r="15" spans="1:13" s="9" customFormat="1" ht="21.75" customHeight="1"/>
    <row r="16" spans="1:13" s="9" customFormat="1" ht="21.75" customHeight="1"/>
    <row r="17" spans="1:1" s="9" customFormat="1" ht="21.75" customHeight="1"/>
    <row r="18" spans="1:1" s="9" customFormat="1" ht="21.75" customHeight="1"/>
    <row r="19" spans="1:1" s="9" customFormat="1" ht="21.75" customHeight="1"/>
    <row r="20" spans="1:1" s="9" customFormat="1" ht="21.75" customHeight="1"/>
    <row r="21" spans="1:1" s="9" customFormat="1" ht="21.75" customHeight="1"/>
    <row r="22" spans="1:1" s="9" customFormat="1" ht="21.75" customHeight="1"/>
    <row r="23" spans="1:1" s="9" customFormat="1" ht="21.75" customHeight="1"/>
    <row r="24" spans="1:1" s="9" customFormat="1" ht="21.75" customHeight="1"/>
    <row r="25" spans="1:1" s="9" customFormat="1" ht="21.75" customHeight="1"/>
    <row r="26" spans="1:1" ht="21.75" customHeight="1">
      <c r="A26" s="9"/>
    </row>
    <row r="27" spans="1:1" ht="21.75" customHeight="1">
      <c r="A27" s="9"/>
    </row>
    <row r="28" spans="1:1" ht="21.75" customHeight="1">
      <c r="A28" s="9"/>
    </row>
    <row r="29" spans="1:1" ht="21.75" customHeight="1">
      <c r="A29" s="9"/>
    </row>
    <row r="30" spans="1:1" ht="21.75" customHeight="1">
      <c r="A30" s="9"/>
    </row>
    <row r="31" spans="1:1" ht="21.75" customHeight="1">
      <c r="A31" s="9"/>
    </row>
    <row r="32" spans="1:1" ht="21.75" customHeight="1">
      <c r="A32" s="9"/>
    </row>
    <row r="33" spans="1:1" ht="21.75" customHeight="1">
      <c r="A33" s="9"/>
    </row>
    <row r="34" spans="1:1" ht="21.75" customHeight="1">
      <c r="A34" s="9"/>
    </row>
    <row r="35" spans="1:1" ht="21.75" customHeight="1">
      <c r="A35" s="9"/>
    </row>
    <row r="36" spans="1:1" ht="21.75" customHeight="1">
      <c r="A36" s="9"/>
    </row>
    <row r="37" spans="1:1" ht="21.75" customHeight="1">
      <c r="A37" s="9"/>
    </row>
    <row r="38" spans="1:1" ht="21.75" customHeight="1">
      <c r="A38" s="9"/>
    </row>
    <row r="39" spans="1:1" ht="21.75" customHeight="1">
      <c r="A39" s="9"/>
    </row>
    <row r="40" spans="1:1" ht="21.75" customHeight="1">
      <c r="A40" s="9"/>
    </row>
    <row r="41" spans="1:1" ht="21.75" customHeight="1">
      <c r="A41" s="9"/>
    </row>
    <row r="42" spans="1:1" ht="21.75" customHeight="1">
      <c r="A42" s="9"/>
    </row>
    <row r="43" spans="1:1" ht="21.75" customHeight="1">
      <c r="A43" s="9"/>
    </row>
    <row r="44" spans="1:1" ht="21.75" customHeight="1">
      <c r="A44" s="9"/>
    </row>
    <row r="45" spans="1:1" ht="21.75" customHeight="1">
      <c r="A45" s="9"/>
    </row>
    <row r="46" spans="1:1" ht="21.75" customHeight="1">
      <c r="A46" s="9"/>
    </row>
    <row r="47" spans="1:1" ht="21.75" customHeight="1">
      <c r="A47" s="9"/>
    </row>
    <row r="48" spans="1:1" ht="21.75" customHeight="1">
      <c r="A48" s="9"/>
    </row>
    <row r="49" spans="1:1" ht="21.75" customHeight="1">
      <c r="A49" s="9"/>
    </row>
    <row r="50" spans="1:1" ht="21.75" customHeight="1">
      <c r="A50" s="9"/>
    </row>
    <row r="51" spans="1:1" ht="21.75" customHeight="1">
      <c r="A51" s="9"/>
    </row>
    <row r="52" spans="1:1" ht="21.75" customHeight="1">
      <c r="A52" s="9"/>
    </row>
    <row r="53" spans="1:1" ht="21.75" customHeight="1">
      <c r="A53" s="9"/>
    </row>
    <row r="54" spans="1:1" ht="21.75" customHeight="1">
      <c r="A54" s="9"/>
    </row>
    <row r="55" spans="1:1" ht="21.75" customHeight="1">
      <c r="A55" s="9"/>
    </row>
    <row r="56" spans="1:1" ht="21.75" customHeight="1">
      <c r="A56" s="9"/>
    </row>
    <row r="57" spans="1:1" ht="21.75" customHeight="1">
      <c r="A57" s="9"/>
    </row>
    <row r="58" spans="1:1" ht="21.75" customHeight="1">
      <c r="A58" s="9"/>
    </row>
    <row r="59" spans="1:1" ht="21.75" customHeight="1">
      <c r="A59" s="9"/>
    </row>
    <row r="60" spans="1:1" ht="21.75" customHeight="1">
      <c r="A60" s="9"/>
    </row>
    <row r="61" spans="1:1" ht="21.75" customHeight="1">
      <c r="A61" s="9"/>
    </row>
    <row r="62" spans="1:1" ht="21.75" customHeight="1">
      <c r="A62" s="9"/>
    </row>
    <row r="63" spans="1:1" ht="21.75" customHeight="1">
      <c r="A63" s="9"/>
    </row>
    <row r="64" spans="1:1" ht="21.75" customHeight="1">
      <c r="A64" s="9"/>
    </row>
    <row r="65" spans="1:2" ht="21.75" customHeight="1">
      <c r="A65" s="9"/>
    </row>
    <row r="66" spans="1:2" ht="21.75" customHeight="1">
      <c r="A66" s="9"/>
    </row>
    <row r="67" spans="1:2" ht="21.75" customHeight="1">
      <c r="A67" s="9"/>
    </row>
    <row r="68" spans="1:2" ht="21.75" customHeight="1">
      <c r="A68" s="9"/>
    </row>
    <row r="69" spans="1:2" ht="21.75" customHeight="1">
      <c r="A69" s="9"/>
    </row>
    <row r="70" spans="1:2" ht="21.75" customHeight="1">
      <c r="A70" s="9"/>
    </row>
    <row r="71" spans="1:2" ht="21.75" customHeight="1">
      <c r="A71" s="9"/>
    </row>
    <row r="72" spans="1:2" ht="21.75" customHeight="1">
      <c r="A72" s="9"/>
    </row>
    <row r="73" spans="1:2" ht="21.75" customHeight="1">
      <c r="A73" s="9"/>
    </row>
    <row r="74" spans="1:2" ht="21.75" customHeight="1">
      <c r="A74" s="9"/>
    </row>
    <row r="75" spans="1:2" ht="21.75" customHeight="1">
      <c r="A75" s="9"/>
    </row>
    <row r="76" spans="1:2" ht="21.75" customHeight="1">
      <c r="A76" s="9"/>
    </row>
    <row r="77" spans="1:2" ht="21.75" customHeight="1">
      <c r="A77" s="9"/>
      <c r="B77" s="8">
        <v>40858</v>
      </c>
    </row>
    <row r="78" spans="1:2" ht="21.75" customHeight="1">
      <c r="A78" s="9"/>
    </row>
    <row r="79" spans="1:2" ht="21.75" customHeight="1">
      <c r="A79" s="9"/>
    </row>
    <row r="80" spans="1:2" ht="21.75" customHeight="1">
      <c r="A80" s="9"/>
    </row>
    <row r="81" spans="1:1" ht="21.75" customHeight="1">
      <c r="A81" s="9"/>
    </row>
    <row r="82" spans="1:1" ht="21.75" customHeight="1">
      <c r="A82" s="9"/>
    </row>
    <row r="83" spans="1:1" ht="21.75" customHeight="1">
      <c r="A83" s="9"/>
    </row>
    <row r="84" spans="1:1" ht="21.75" customHeight="1">
      <c r="A84" s="9"/>
    </row>
    <row r="85" spans="1:1" ht="21.75" customHeight="1">
      <c r="A85" s="9"/>
    </row>
    <row r="86" spans="1:1" ht="21.75" customHeight="1">
      <c r="A86" s="9"/>
    </row>
    <row r="87" spans="1:1" ht="21.75" customHeight="1">
      <c r="A87" s="9"/>
    </row>
    <row r="88" spans="1:1" ht="21.75" customHeight="1">
      <c r="A88" s="9"/>
    </row>
    <row r="89" spans="1:1" ht="21.75" customHeight="1">
      <c r="A89" s="9"/>
    </row>
    <row r="90" spans="1:1" ht="21.75" customHeight="1">
      <c r="A90" s="9"/>
    </row>
    <row r="91" spans="1:1" ht="21.75" customHeight="1">
      <c r="A91" s="9"/>
    </row>
    <row r="92" spans="1:1" ht="21.75" customHeight="1">
      <c r="A92" s="9"/>
    </row>
    <row r="93" spans="1:1" ht="21.75" customHeight="1">
      <c r="A93" s="9"/>
    </row>
    <row r="94" spans="1:1" ht="21.75" customHeight="1">
      <c r="A94" s="9"/>
    </row>
    <row r="95" spans="1:1" ht="21.75" customHeight="1">
      <c r="A95" s="9"/>
    </row>
    <row r="96" spans="1:1" ht="21.75" customHeight="1">
      <c r="A96" s="9"/>
    </row>
    <row r="97" spans="1:1" ht="21.75" customHeight="1">
      <c r="A97" s="9"/>
    </row>
    <row r="98" spans="1:1" ht="21.75" customHeight="1">
      <c r="A98" s="9"/>
    </row>
    <row r="99" spans="1:1" ht="21.75" customHeight="1">
      <c r="A99" s="9"/>
    </row>
    <row r="100" spans="1:1" ht="21.75" customHeight="1">
      <c r="A100" s="9"/>
    </row>
    <row r="101" spans="1:1" ht="21.75" customHeight="1">
      <c r="A101" s="9"/>
    </row>
    <row r="102" spans="1:1" ht="21.75" customHeight="1">
      <c r="A102" s="9"/>
    </row>
    <row r="103" spans="1:1" ht="21.75" customHeight="1">
      <c r="A103" s="9"/>
    </row>
    <row r="104" spans="1:1" ht="21.75" customHeight="1">
      <c r="A104" s="9"/>
    </row>
    <row r="105" spans="1:1" ht="21.75" customHeight="1">
      <c r="A105" s="9"/>
    </row>
    <row r="106" spans="1:1" ht="21.75" customHeight="1">
      <c r="A106" s="9"/>
    </row>
    <row r="107" spans="1:1" ht="21.75" customHeight="1">
      <c r="A107" s="9"/>
    </row>
    <row r="108" spans="1:1" ht="21.75" customHeight="1">
      <c r="A108" s="9"/>
    </row>
    <row r="109" spans="1:1" ht="21.75" customHeight="1">
      <c r="A109" s="9"/>
    </row>
    <row r="110" spans="1:1" ht="21.75" customHeight="1">
      <c r="A110" s="9"/>
    </row>
    <row r="111" spans="1:1" ht="21.75" customHeight="1">
      <c r="A111" s="9"/>
    </row>
    <row r="112" spans="1:1" ht="21.75" customHeight="1">
      <c r="A112" s="9"/>
    </row>
    <row r="113" spans="1:1" ht="21.75" customHeight="1">
      <c r="A113" s="9"/>
    </row>
    <row r="114" spans="1:1" ht="21.75" customHeight="1">
      <c r="A114" s="9"/>
    </row>
    <row r="115" spans="1:1" ht="21.75" customHeight="1">
      <c r="A115" s="9"/>
    </row>
    <row r="116" spans="1:1" ht="21.75" customHeight="1">
      <c r="A116" s="9"/>
    </row>
    <row r="117" spans="1:1" ht="21.75" customHeight="1">
      <c r="A117" s="9"/>
    </row>
    <row r="118" spans="1:1" ht="21.75" customHeight="1">
      <c r="A118" s="9"/>
    </row>
    <row r="119" spans="1:1" ht="21.75" customHeight="1">
      <c r="A119" s="9"/>
    </row>
    <row r="120" spans="1:1" ht="21.75" customHeight="1">
      <c r="A120" s="9"/>
    </row>
    <row r="121" spans="1:1" ht="21.75" customHeight="1">
      <c r="A121" s="9"/>
    </row>
    <row r="122" spans="1:1" ht="21.75" customHeight="1">
      <c r="A122" s="9"/>
    </row>
    <row r="123" spans="1:1" ht="21.75" customHeight="1">
      <c r="A123" s="9"/>
    </row>
    <row r="124" spans="1:1" ht="21.75" customHeight="1">
      <c r="A124" s="9"/>
    </row>
    <row r="125" spans="1:1" ht="21.75" customHeight="1">
      <c r="A125" s="9"/>
    </row>
    <row r="126" spans="1:1" ht="21.75" customHeight="1">
      <c r="A126" s="9"/>
    </row>
    <row r="127" spans="1:1" ht="21.75" customHeight="1">
      <c r="A127" s="9"/>
    </row>
    <row r="128" spans="1:1" ht="21.75" customHeight="1">
      <c r="A128" s="9"/>
    </row>
    <row r="129" spans="1:1" ht="21.75" customHeight="1">
      <c r="A129" s="9"/>
    </row>
    <row r="130" spans="1:1" ht="21.75" customHeight="1">
      <c r="A130" s="9"/>
    </row>
    <row r="131" spans="1:1" ht="21.75" customHeight="1">
      <c r="A131" s="9"/>
    </row>
    <row r="132" spans="1:1" ht="21.75" customHeight="1">
      <c r="A132" s="9"/>
    </row>
    <row r="133" spans="1:1" ht="21.75" customHeight="1">
      <c r="A133" s="9"/>
    </row>
    <row r="134" spans="1:1" ht="21.75" customHeight="1">
      <c r="A134" s="9"/>
    </row>
    <row r="135" spans="1:1" ht="21.75" customHeight="1">
      <c r="A135" s="9"/>
    </row>
    <row r="136" spans="1:1" ht="21.75" customHeight="1">
      <c r="A136" s="9"/>
    </row>
    <row r="137" spans="1:1" ht="21.75" customHeight="1">
      <c r="A137" s="9"/>
    </row>
    <row r="138" spans="1:1" ht="21.75" customHeight="1">
      <c r="A138" s="9"/>
    </row>
    <row r="139" spans="1:1" ht="21.75" customHeight="1">
      <c r="A139" s="9"/>
    </row>
    <row r="140" spans="1:1" ht="21.75" customHeight="1">
      <c r="A140" s="9"/>
    </row>
    <row r="141" spans="1:1" ht="21.75" customHeight="1">
      <c r="A141" s="9"/>
    </row>
    <row r="142" spans="1:1" ht="21.75" customHeight="1">
      <c r="A142" s="9"/>
    </row>
    <row r="143" spans="1:1" ht="21.75" customHeight="1">
      <c r="A143" s="9"/>
    </row>
    <row r="144" spans="1:1" ht="21.75" customHeight="1">
      <c r="A144" s="9"/>
    </row>
    <row r="145" spans="1:1" ht="21.75" customHeight="1">
      <c r="A145" s="9"/>
    </row>
    <row r="146" spans="1:1" ht="21.75" customHeight="1">
      <c r="A146" s="9"/>
    </row>
    <row r="147" spans="1:1" ht="21.75" customHeight="1">
      <c r="A147" s="9"/>
    </row>
    <row r="148" spans="1:1" ht="21.75" customHeight="1">
      <c r="A148" s="9"/>
    </row>
    <row r="149" spans="1:1" ht="21.75" customHeight="1">
      <c r="A149" s="9"/>
    </row>
    <row r="150" spans="1:1" ht="21.75" customHeight="1">
      <c r="A150" s="9"/>
    </row>
    <row r="151" spans="1:1" ht="21.75" customHeight="1">
      <c r="A151" s="9"/>
    </row>
    <row r="152" spans="1:1" ht="21.75" customHeight="1">
      <c r="A152" s="9"/>
    </row>
    <row r="153" spans="1:1" ht="21.75" customHeight="1">
      <c r="A153" s="9"/>
    </row>
    <row r="154" spans="1:1" ht="21.75" customHeight="1">
      <c r="A154" s="9"/>
    </row>
    <row r="155" spans="1:1" ht="21.75" customHeight="1">
      <c r="A155" s="9"/>
    </row>
    <row r="156" spans="1:1" ht="21.75" customHeight="1">
      <c r="A156" s="9"/>
    </row>
    <row r="157" spans="1:1" ht="21.75" customHeight="1">
      <c r="A157" s="9"/>
    </row>
    <row r="158" spans="1:1" ht="21.75" customHeight="1">
      <c r="A158" s="9"/>
    </row>
    <row r="159" spans="1:1" ht="21.75" customHeight="1">
      <c r="A159" s="9"/>
    </row>
    <row r="160" spans="1:1" ht="21.75" customHeight="1">
      <c r="A160" s="9"/>
    </row>
    <row r="161" spans="1:1" ht="21.75" customHeight="1">
      <c r="A161" s="9"/>
    </row>
    <row r="162" spans="1:1" ht="21.75" customHeight="1">
      <c r="A162" s="9"/>
    </row>
    <row r="163" spans="1:1" ht="21.75" customHeight="1">
      <c r="A163" s="9"/>
    </row>
    <row r="164" spans="1:1" ht="21.75" customHeight="1">
      <c r="A164" s="9"/>
    </row>
    <row r="165" spans="1:1" ht="21.75" customHeight="1">
      <c r="A165" s="9"/>
    </row>
    <row r="166" spans="1:1" ht="21.75" customHeight="1">
      <c r="A166" s="9"/>
    </row>
    <row r="167" spans="1:1" ht="21.75" customHeight="1">
      <c r="A167" s="9"/>
    </row>
    <row r="168" spans="1:1" ht="21.75" customHeight="1">
      <c r="A168" s="9"/>
    </row>
    <row r="169" spans="1:1" ht="21.75" customHeight="1">
      <c r="A169" s="9"/>
    </row>
    <row r="170" spans="1:1" ht="21.75" customHeight="1">
      <c r="A170" s="9"/>
    </row>
    <row r="171" spans="1:1" ht="21.75" customHeight="1">
      <c r="A171" s="9"/>
    </row>
    <row r="172" spans="1:1" ht="21.75" customHeight="1">
      <c r="A172" s="9"/>
    </row>
    <row r="173" spans="1:1" ht="21.75" customHeight="1">
      <c r="A173" s="9"/>
    </row>
    <row r="174" spans="1:1" ht="21.75" customHeight="1">
      <c r="A174" s="9"/>
    </row>
    <row r="175" spans="1:1" ht="21.75" customHeight="1">
      <c r="A175" s="9"/>
    </row>
    <row r="176" spans="1:1" ht="21.75" customHeight="1">
      <c r="A176" s="9"/>
    </row>
    <row r="177" spans="1:1" ht="21.75" customHeight="1">
      <c r="A177" s="9"/>
    </row>
    <row r="178" spans="1:1" ht="21.75" customHeight="1">
      <c r="A178" s="9"/>
    </row>
    <row r="179" spans="1:1" ht="21.75" customHeight="1">
      <c r="A179" s="9"/>
    </row>
    <row r="180" spans="1:1" ht="21.75" customHeight="1">
      <c r="A180" s="9"/>
    </row>
    <row r="181" spans="1:1" ht="21.75" customHeight="1">
      <c r="A181" s="9"/>
    </row>
    <row r="182" spans="1:1" ht="21.75" customHeight="1">
      <c r="A182" s="9"/>
    </row>
    <row r="183" spans="1:1" ht="21.75" customHeight="1">
      <c r="A183" s="9"/>
    </row>
    <row r="184" spans="1:1" ht="21.75" customHeight="1">
      <c r="A184" s="9"/>
    </row>
    <row r="185" spans="1:1" ht="21.75" customHeight="1">
      <c r="A185" s="9"/>
    </row>
    <row r="186" spans="1:1" ht="21.75" customHeight="1">
      <c r="A186" s="9"/>
    </row>
    <row r="187" spans="1:1" ht="21.75" customHeight="1">
      <c r="A187" s="9"/>
    </row>
    <row r="188" spans="1:1" ht="21.75" customHeight="1">
      <c r="A188" s="9"/>
    </row>
    <row r="189" spans="1:1" ht="21.75" customHeight="1">
      <c r="A189" s="9"/>
    </row>
    <row r="190" spans="1:1" ht="21.75" customHeight="1">
      <c r="A190" s="9"/>
    </row>
    <row r="191" spans="1:1" ht="21.75" customHeight="1">
      <c r="A191" s="9"/>
    </row>
    <row r="192" spans="1:1" ht="21.75" customHeight="1">
      <c r="A192" s="9"/>
    </row>
    <row r="193" spans="1:1" ht="21.75" customHeight="1">
      <c r="A193" s="9"/>
    </row>
    <row r="194" spans="1:1" ht="21.75" customHeight="1">
      <c r="A194" s="9"/>
    </row>
    <row r="195" spans="1:1" ht="21.75" customHeight="1">
      <c r="A195" s="9"/>
    </row>
    <row r="196" spans="1:1" ht="21.75" customHeight="1">
      <c r="A196" s="9"/>
    </row>
    <row r="197" spans="1:1" ht="21.75" customHeight="1">
      <c r="A197" s="9"/>
    </row>
    <row r="198" spans="1:1" ht="21.75" customHeight="1">
      <c r="A198" s="9"/>
    </row>
    <row r="199" spans="1:1" ht="21.75" customHeight="1">
      <c r="A199" s="9"/>
    </row>
    <row r="200" spans="1:1" ht="21.75" customHeight="1">
      <c r="A200" s="9"/>
    </row>
    <row r="201" spans="1:1" ht="21.75" customHeight="1">
      <c r="A201" s="9"/>
    </row>
    <row r="202" spans="1:1" ht="21.75" customHeight="1">
      <c r="A202" s="9"/>
    </row>
    <row r="203" spans="1:1" ht="21.75" customHeight="1">
      <c r="A203" s="9"/>
    </row>
    <row r="204" spans="1:1" ht="21.75" customHeight="1">
      <c r="A204" s="9"/>
    </row>
    <row r="205" spans="1:1" ht="21.75" customHeight="1">
      <c r="A205" s="9"/>
    </row>
    <row r="206" spans="1:1" ht="21.75" customHeight="1">
      <c r="A206" s="9"/>
    </row>
    <row r="207" spans="1:1" ht="21.75" customHeight="1">
      <c r="A207" s="9"/>
    </row>
    <row r="208" spans="1:1" ht="21.75" customHeight="1">
      <c r="A208" s="9"/>
    </row>
    <row r="209" spans="1:1" ht="21.75" customHeight="1">
      <c r="A209" s="9"/>
    </row>
    <row r="210" spans="1:1" ht="21.75" customHeight="1">
      <c r="A210" s="9"/>
    </row>
    <row r="211" spans="1:1" ht="21.75" customHeight="1">
      <c r="A211" s="9"/>
    </row>
    <row r="212" spans="1:1" ht="21.75" customHeight="1">
      <c r="A212" s="9"/>
    </row>
    <row r="213" spans="1:1" ht="21.75" customHeight="1">
      <c r="A213" s="9"/>
    </row>
    <row r="214" spans="1:1" ht="21.75" customHeight="1">
      <c r="A214" s="9"/>
    </row>
    <row r="215" spans="1:1" ht="21.75" customHeight="1">
      <c r="A215" s="9"/>
    </row>
    <row r="216" spans="1:1" ht="21.75" customHeight="1">
      <c r="A216" s="9"/>
    </row>
    <row r="217" spans="1:1" ht="21.75" customHeight="1">
      <c r="A217" s="9"/>
    </row>
    <row r="218" spans="1:1" ht="21.75" customHeight="1">
      <c r="A218" s="9"/>
    </row>
    <row r="219" spans="1:1" ht="21.75" customHeight="1">
      <c r="A219" s="9"/>
    </row>
    <row r="220" spans="1:1" ht="21.75" customHeight="1">
      <c r="A220" s="9"/>
    </row>
    <row r="221" spans="1:1" ht="21.75" customHeight="1">
      <c r="A221" s="9"/>
    </row>
    <row r="222" spans="1:1" ht="21.75" customHeight="1">
      <c r="A222" s="9"/>
    </row>
    <row r="223" spans="1:1" ht="21.75" customHeight="1">
      <c r="A223" s="9"/>
    </row>
    <row r="224" spans="1:1" ht="21.75" customHeight="1">
      <c r="A224" s="9"/>
    </row>
    <row r="225" spans="1:1" ht="21.75" customHeight="1">
      <c r="A225" s="9"/>
    </row>
    <row r="226" spans="1:1" ht="21.75" customHeight="1">
      <c r="A226" s="9"/>
    </row>
    <row r="227" spans="1:1" ht="21.75" customHeight="1">
      <c r="A227" s="9"/>
    </row>
    <row r="228" spans="1:1" ht="21.75" customHeight="1">
      <c r="A228" s="9"/>
    </row>
    <row r="229" spans="1:1" ht="21.75" customHeight="1">
      <c r="A229" s="9"/>
    </row>
    <row r="230" spans="1:1" ht="21.75" customHeight="1">
      <c r="A230" s="9"/>
    </row>
    <row r="231" spans="1:1" ht="21.75" customHeight="1">
      <c r="A231" s="9"/>
    </row>
    <row r="232" spans="1:1" ht="21.75" customHeight="1">
      <c r="A232" s="9"/>
    </row>
    <row r="233" spans="1:1" ht="21.75" customHeight="1">
      <c r="A233" s="9"/>
    </row>
    <row r="234" spans="1:1" ht="21.75" customHeight="1">
      <c r="A234" s="9"/>
    </row>
    <row r="235" spans="1:1" ht="21.75" customHeight="1">
      <c r="A235" s="9"/>
    </row>
    <row r="236" spans="1:1" ht="21.75" customHeight="1">
      <c r="A236" s="9"/>
    </row>
    <row r="237" spans="1:1" ht="21.75" customHeight="1">
      <c r="A237" s="9"/>
    </row>
    <row r="238" spans="1:1" ht="21.75" customHeight="1">
      <c r="A238" s="9"/>
    </row>
    <row r="239" spans="1:1" ht="21.75" customHeight="1">
      <c r="A239" s="9"/>
    </row>
    <row r="240" spans="1:1" ht="21.75" customHeight="1">
      <c r="A240" s="9"/>
    </row>
    <row r="241" spans="1:1" ht="21.75" customHeight="1">
      <c r="A241" s="9"/>
    </row>
    <row r="242" spans="1:1" ht="21.75" customHeight="1">
      <c r="A242" s="9"/>
    </row>
    <row r="243" spans="1:1" ht="21.75" customHeight="1">
      <c r="A243" s="9"/>
    </row>
    <row r="244" spans="1:1" ht="21.75" customHeight="1">
      <c r="A244" s="9"/>
    </row>
    <row r="245" spans="1:1" ht="21.75" customHeight="1">
      <c r="A245" s="9"/>
    </row>
    <row r="246" spans="1:1" ht="21.75" customHeight="1">
      <c r="A246" s="9"/>
    </row>
    <row r="247" spans="1:1" ht="21.75" customHeight="1">
      <c r="A247" s="9"/>
    </row>
    <row r="248" spans="1:1" ht="21.75" customHeight="1">
      <c r="A248" s="9"/>
    </row>
    <row r="249" spans="1:1" ht="21.75" customHeight="1">
      <c r="A249" s="9"/>
    </row>
    <row r="250" spans="1:1" ht="21.75" customHeight="1">
      <c r="A250" s="9"/>
    </row>
    <row r="251" spans="1:1" ht="21.75" customHeight="1">
      <c r="A251" s="9"/>
    </row>
    <row r="252" spans="1:1" ht="21.75" customHeight="1">
      <c r="A252" s="9"/>
    </row>
    <row r="253" spans="1:1" ht="21.75" customHeight="1">
      <c r="A253" s="9"/>
    </row>
    <row r="254" spans="1:1" ht="21.75" customHeight="1">
      <c r="A254" s="9"/>
    </row>
    <row r="255" spans="1:1" ht="21.75" customHeight="1">
      <c r="A255" s="9"/>
    </row>
    <row r="256" spans="1:1" ht="21.75" customHeight="1">
      <c r="A256" s="9"/>
    </row>
    <row r="257" spans="1:1" ht="21.75" customHeight="1">
      <c r="A257" s="9"/>
    </row>
    <row r="258" spans="1:1" ht="21.75" customHeight="1">
      <c r="A258" s="9"/>
    </row>
    <row r="259" spans="1:1" ht="21.75" customHeight="1">
      <c r="A259" s="9"/>
    </row>
    <row r="260" spans="1:1" ht="21.75" customHeight="1">
      <c r="A260" s="9"/>
    </row>
    <row r="261" spans="1:1" ht="21.75" customHeight="1">
      <c r="A261" s="9"/>
    </row>
    <row r="262" spans="1:1" ht="21.75" customHeight="1">
      <c r="A262" s="9"/>
    </row>
    <row r="263" spans="1:1" ht="21.75" customHeight="1">
      <c r="A263" s="9"/>
    </row>
    <row r="264" spans="1:1" ht="21.75" customHeight="1">
      <c r="A264" s="9"/>
    </row>
    <row r="265" spans="1:1" ht="21.75" customHeight="1">
      <c r="A265" s="9"/>
    </row>
    <row r="266" spans="1:1" ht="21.75" customHeight="1">
      <c r="A266" s="9"/>
    </row>
    <row r="267" spans="1:1" ht="21.75" customHeight="1">
      <c r="A267" s="9"/>
    </row>
    <row r="268" spans="1:1" ht="21.75" customHeight="1">
      <c r="A268" s="9"/>
    </row>
    <row r="269" spans="1:1" ht="21.75" customHeight="1">
      <c r="A269" s="9"/>
    </row>
    <row r="270" spans="1:1" ht="21.75" customHeight="1">
      <c r="A270" s="9"/>
    </row>
    <row r="271" spans="1:1" ht="21.75" customHeight="1">
      <c r="A271" s="9"/>
    </row>
    <row r="272" spans="1:1" ht="21.75" customHeight="1">
      <c r="A272" s="9"/>
    </row>
    <row r="273" spans="1:1" ht="21.75" customHeight="1">
      <c r="A273" s="9"/>
    </row>
    <row r="274" spans="1:1" ht="21.75" customHeight="1">
      <c r="A274" s="9"/>
    </row>
    <row r="275" spans="1:1" ht="21.75" customHeight="1">
      <c r="A275" s="9"/>
    </row>
    <row r="276" spans="1:1" ht="21.75" customHeight="1">
      <c r="A276" s="9"/>
    </row>
    <row r="277" spans="1:1" ht="21.75" customHeight="1">
      <c r="A277" s="9"/>
    </row>
    <row r="278" spans="1:1" ht="21.75" customHeight="1">
      <c r="A278" s="9"/>
    </row>
    <row r="279" spans="1:1" ht="21.75" customHeight="1">
      <c r="A279" s="9"/>
    </row>
    <row r="280" spans="1:1" ht="21.75" customHeight="1">
      <c r="A280" s="9"/>
    </row>
    <row r="281" spans="1:1" ht="21.75" customHeight="1">
      <c r="A281" s="9"/>
    </row>
    <row r="282" spans="1:1" ht="21.75" customHeight="1">
      <c r="A282" s="9"/>
    </row>
    <row r="283" spans="1:1" ht="21.75" customHeight="1">
      <c r="A283" s="9"/>
    </row>
    <row r="284" spans="1:1" ht="21.75" customHeight="1">
      <c r="A284" s="9"/>
    </row>
    <row r="285" spans="1:1" ht="21.75" customHeight="1">
      <c r="A285" s="9"/>
    </row>
    <row r="286" spans="1:1" ht="21.75" customHeight="1">
      <c r="A286" s="9"/>
    </row>
    <row r="287" spans="1:1" ht="21.75" customHeight="1">
      <c r="A287" s="9"/>
    </row>
    <row r="288" spans="1:1" ht="21.75" customHeight="1">
      <c r="A288" s="9"/>
    </row>
    <row r="289" spans="1:1" ht="21.75" customHeight="1">
      <c r="A289" s="9"/>
    </row>
    <row r="290" spans="1:1" ht="21.75" customHeight="1">
      <c r="A290" s="9"/>
    </row>
    <row r="291" spans="1:1" ht="21.75" customHeight="1">
      <c r="A291" s="9"/>
    </row>
    <row r="292" spans="1:1" ht="21.75" customHeight="1">
      <c r="A292" s="9"/>
    </row>
    <row r="293" spans="1:1" ht="21.75" customHeight="1">
      <c r="A293" s="9"/>
    </row>
    <row r="294" spans="1:1" ht="21.75" customHeight="1">
      <c r="A294" s="9"/>
    </row>
    <row r="295" spans="1:1" ht="21.75" customHeight="1">
      <c r="A295" s="9"/>
    </row>
    <row r="296" spans="1:1" ht="21.75" customHeight="1">
      <c r="A296" s="9"/>
    </row>
    <row r="297" spans="1:1" ht="21.75" customHeight="1">
      <c r="A297" s="9"/>
    </row>
    <row r="298" spans="1:1" ht="21.75" customHeight="1">
      <c r="A298" s="9"/>
    </row>
    <row r="299" spans="1:1" ht="21.75" customHeight="1">
      <c r="A299" s="9"/>
    </row>
    <row r="300" spans="1:1" ht="21.75" customHeight="1">
      <c r="A300" s="9"/>
    </row>
    <row r="301" spans="1:1" ht="21.75" customHeight="1">
      <c r="A301" s="9"/>
    </row>
    <row r="302" spans="1:1" ht="21.75" customHeight="1">
      <c r="A302" s="9"/>
    </row>
    <row r="303" spans="1:1" ht="21.75" customHeight="1">
      <c r="A303" s="9"/>
    </row>
    <row r="304" spans="1:1" ht="21.75" customHeight="1">
      <c r="A304" s="9"/>
    </row>
    <row r="305" spans="1:1" ht="21.75" customHeight="1">
      <c r="A305" s="9"/>
    </row>
    <row r="306" spans="1:1" ht="21.75" customHeight="1">
      <c r="A306" s="9"/>
    </row>
    <row r="307" spans="1:1" ht="21.75" customHeight="1">
      <c r="A307" s="9"/>
    </row>
    <row r="308" spans="1:1" ht="21.75" customHeight="1">
      <c r="A308" s="9"/>
    </row>
    <row r="309" spans="1:1" ht="21.75" customHeight="1">
      <c r="A309" s="9"/>
    </row>
    <row r="310" spans="1:1" ht="21.75" customHeight="1">
      <c r="A310" s="9"/>
    </row>
    <row r="311" spans="1:1" ht="21.75" customHeight="1">
      <c r="A311" s="9"/>
    </row>
    <row r="312" spans="1:1" ht="21.75" customHeight="1">
      <c r="A312" s="9"/>
    </row>
    <row r="313" spans="1:1" ht="21.75" customHeight="1">
      <c r="A313" s="9"/>
    </row>
    <row r="314" spans="1:1" ht="21.75" customHeight="1">
      <c r="A314" s="9"/>
    </row>
    <row r="315" spans="1:1" ht="21.75" customHeight="1">
      <c r="A315" s="9"/>
    </row>
    <row r="316" spans="1:1" ht="21.75" customHeight="1">
      <c r="A316" s="9"/>
    </row>
    <row r="317" spans="1:1" ht="21.75" customHeight="1">
      <c r="A317" s="9"/>
    </row>
    <row r="318" spans="1:1" ht="21.75" customHeight="1">
      <c r="A318" s="9"/>
    </row>
    <row r="319" spans="1:1" ht="21.75" customHeight="1">
      <c r="A319" s="9"/>
    </row>
    <row r="320" spans="1:1" ht="21.75" customHeight="1">
      <c r="A320" s="9"/>
    </row>
    <row r="321" spans="1:1" ht="21.75" customHeight="1">
      <c r="A321" s="9"/>
    </row>
    <row r="322" spans="1:1" ht="21.75" customHeight="1">
      <c r="A322" s="9"/>
    </row>
    <row r="323" spans="1:1" ht="21.75" customHeight="1">
      <c r="A323" s="9"/>
    </row>
    <row r="324" spans="1:1" ht="21.75" customHeight="1">
      <c r="A324" s="9"/>
    </row>
    <row r="325" spans="1:1" ht="21.75" customHeight="1">
      <c r="A325" s="9"/>
    </row>
    <row r="326" spans="1:1" ht="21.75" customHeight="1">
      <c r="A326" s="9"/>
    </row>
    <row r="327" spans="1:1" ht="21.75" customHeight="1">
      <c r="A327" s="9"/>
    </row>
    <row r="328" spans="1:1" ht="21.75" customHeight="1">
      <c r="A328" s="9"/>
    </row>
    <row r="329" spans="1:1" ht="21.75" customHeight="1">
      <c r="A329" s="9"/>
    </row>
    <row r="330" spans="1:1" ht="21.75" customHeight="1">
      <c r="A330" s="9"/>
    </row>
    <row r="331" spans="1:1" ht="21.75" customHeight="1">
      <c r="A331" s="9"/>
    </row>
    <row r="332" spans="1:1" ht="21.75" customHeight="1">
      <c r="A332" s="9"/>
    </row>
    <row r="333" spans="1:1" ht="21.75" customHeight="1">
      <c r="A333" s="9"/>
    </row>
    <row r="334" spans="1:1" ht="21.75" customHeight="1">
      <c r="A334" s="9"/>
    </row>
    <row r="335" spans="1:1" ht="21.75" customHeight="1">
      <c r="A335" s="9"/>
    </row>
    <row r="336" spans="1:1" ht="21.75" customHeight="1">
      <c r="A336" s="9"/>
    </row>
    <row r="337" spans="1:1" ht="21.75" customHeight="1">
      <c r="A337" s="9"/>
    </row>
    <row r="338" spans="1:1" ht="21.75" customHeight="1">
      <c r="A338" s="9"/>
    </row>
    <row r="339" spans="1:1" ht="21.75" customHeight="1">
      <c r="A339" s="9"/>
    </row>
    <row r="340" spans="1:1" ht="21.75" customHeight="1">
      <c r="A340" s="9"/>
    </row>
    <row r="341" spans="1:1" ht="21.75" customHeight="1">
      <c r="A341" s="9"/>
    </row>
    <row r="342" spans="1:1" ht="21.75" customHeight="1">
      <c r="A342" s="9"/>
    </row>
    <row r="343" spans="1:1" ht="21.75" customHeight="1">
      <c r="A343" s="9"/>
    </row>
    <row r="344" spans="1:1" ht="21.75" customHeight="1">
      <c r="A344" s="9"/>
    </row>
    <row r="345" spans="1:1" ht="21.75" customHeight="1">
      <c r="A345" s="9"/>
    </row>
    <row r="346" spans="1:1" ht="21.75" customHeight="1">
      <c r="A346" s="9"/>
    </row>
    <row r="347" spans="1:1" ht="21.75" customHeight="1">
      <c r="A347" s="9"/>
    </row>
    <row r="348" spans="1:1" ht="21.75" customHeight="1">
      <c r="A348" s="9"/>
    </row>
    <row r="349" spans="1:1" ht="21.75" customHeight="1">
      <c r="A349" s="9"/>
    </row>
    <row r="350" spans="1:1" ht="21.75" customHeight="1">
      <c r="A350" s="9"/>
    </row>
    <row r="351" spans="1:1" ht="21.75" customHeight="1">
      <c r="A351" s="9"/>
    </row>
    <row r="352" spans="1:1" ht="21.75" customHeight="1">
      <c r="A352" s="9"/>
    </row>
    <row r="353" spans="1:1" ht="21.75" customHeight="1">
      <c r="A353" s="9"/>
    </row>
    <row r="354" spans="1:1" ht="21.75" customHeight="1">
      <c r="A354" s="9"/>
    </row>
    <row r="355" spans="1:1" ht="21.75" customHeight="1">
      <c r="A355" s="9"/>
    </row>
    <row r="356" spans="1:1" ht="21.75" customHeight="1">
      <c r="A356" s="9"/>
    </row>
    <row r="357" spans="1:1" ht="21.75" customHeight="1">
      <c r="A357" s="9"/>
    </row>
    <row r="358" spans="1:1" ht="21.75" customHeight="1">
      <c r="A358" s="9"/>
    </row>
    <row r="359" spans="1:1" ht="21.75" customHeight="1">
      <c r="A359" s="9"/>
    </row>
    <row r="360" spans="1:1" ht="21.75" customHeight="1">
      <c r="A360" s="9"/>
    </row>
    <row r="361" spans="1:1" ht="21.75" customHeight="1">
      <c r="A361" s="9"/>
    </row>
    <row r="362" spans="1:1" ht="21.75" customHeight="1">
      <c r="A362" s="9"/>
    </row>
    <row r="363" spans="1:1" ht="21.75" customHeight="1">
      <c r="A363" s="9"/>
    </row>
    <row r="364" spans="1:1" ht="21.75" customHeight="1">
      <c r="A364" s="9"/>
    </row>
    <row r="365" spans="1:1" ht="21.75" customHeight="1">
      <c r="A365" s="9"/>
    </row>
    <row r="366" spans="1:1" ht="21.75" customHeight="1">
      <c r="A366" s="9"/>
    </row>
    <row r="367" spans="1:1" ht="21.75" customHeight="1">
      <c r="A367" s="9"/>
    </row>
    <row r="368" spans="1:1" ht="21.75" customHeight="1">
      <c r="A368" s="9"/>
    </row>
    <row r="369" spans="1:1" ht="21.75" customHeight="1">
      <c r="A369" s="9"/>
    </row>
    <row r="370" spans="1:1" ht="21.75" customHeight="1">
      <c r="A370" s="9"/>
    </row>
    <row r="371" spans="1:1" ht="21.75" customHeight="1">
      <c r="A371" s="9"/>
    </row>
    <row r="372" spans="1:1" ht="21.75" customHeight="1">
      <c r="A372" s="9"/>
    </row>
    <row r="373" spans="1:1" ht="21.75" customHeight="1">
      <c r="A373" s="9"/>
    </row>
    <row r="374" spans="1:1" ht="21.75" customHeight="1">
      <c r="A374" s="9"/>
    </row>
    <row r="375" spans="1:1" ht="21.75" customHeight="1">
      <c r="A375" s="9"/>
    </row>
    <row r="376" spans="1:1" ht="21.75" customHeight="1">
      <c r="A376" s="9"/>
    </row>
    <row r="377" spans="1:1" ht="21.75" customHeight="1">
      <c r="A377" s="9"/>
    </row>
    <row r="378" spans="1:1" ht="21.75" customHeight="1">
      <c r="A378" s="9"/>
    </row>
    <row r="379" spans="1:1" ht="21.75" customHeight="1">
      <c r="A379" s="9"/>
    </row>
    <row r="380" spans="1:1" ht="21.75" customHeight="1">
      <c r="A380" s="9"/>
    </row>
    <row r="381" spans="1:1" ht="21.75" customHeight="1">
      <c r="A381" s="9"/>
    </row>
    <row r="382" spans="1:1" ht="21.75" customHeight="1">
      <c r="A382" s="9"/>
    </row>
    <row r="383" spans="1:1" ht="21.75" customHeight="1">
      <c r="A383" s="9"/>
    </row>
    <row r="384" spans="1:1" ht="21.75" customHeight="1">
      <c r="A384" s="9"/>
    </row>
    <row r="385" spans="1:1" ht="21.75" customHeight="1">
      <c r="A385" s="9"/>
    </row>
    <row r="386" spans="1:1" ht="21.75" customHeight="1">
      <c r="A386" s="9"/>
    </row>
    <row r="387" spans="1:1" ht="21.75" customHeight="1">
      <c r="A387" s="9"/>
    </row>
    <row r="388" spans="1:1" ht="21.75" customHeight="1">
      <c r="A388" s="9"/>
    </row>
    <row r="389" spans="1:1" ht="21.75" customHeight="1">
      <c r="A389" s="9"/>
    </row>
    <row r="390" spans="1:1" ht="21.75" customHeight="1">
      <c r="A390" s="9"/>
    </row>
    <row r="391" spans="1:1" ht="21.75" customHeight="1">
      <c r="A391" s="9"/>
    </row>
    <row r="392" spans="1:1" ht="21.75" customHeight="1">
      <c r="A392" s="9"/>
    </row>
    <row r="393" spans="1:1" ht="21.75" customHeight="1">
      <c r="A393" s="9"/>
    </row>
    <row r="394" spans="1:1" ht="21.75" customHeight="1">
      <c r="A394" s="9"/>
    </row>
    <row r="395" spans="1:1" ht="21.75" customHeight="1">
      <c r="A395" s="9"/>
    </row>
    <row r="396" spans="1:1" ht="21.75" customHeight="1">
      <c r="A396" s="9"/>
    </row>
    <row r="397" spans="1:1" ht="21.75" customHeight="1">
      <c r="A397" s="9"/>
    </row>
    <row r="398" spans="1:1" ht="21.75" customHeight="1">
      <c r="A398" s="9"/>
    </row>
    <row r="399" spans="1:1" ht="21.75" customHeight="1">
      <c r="A399" s="9"/>
    </row>
    <row r="400" spans="1:1" ht="21.75" customHeight="1">
      <c r="A400" s="9"/>
    </row>
    <row r="401" spans="1:1" ht="21.75" customHeight="1">
      <c r="A401" s="9"/>
    </row>
    <row r="402" spans="1:1" ht="21.75" customHeight="1">
      <c r="A402" s="9"/>
    </row>
    <row r="403" spans="1:1" ht="21.75" customHeight="1">
      <c r="A403" s="9"/>
    </row>
    <row r="404" spans="1:1" ht="21.75" customHeight="1">
      <c r="A404" s="9"/>
    </row>
    <row r="405" spans="1:1" ht="21.75" customHeight="1">
      <c r="A405" s="9"/>
    </row>
    <row r="406" spans="1:1" ht="21.75" customHeight="1">
      <c r="A406" s="9"/>
    </row>
    <row r="407" spans="1:1" ht="21.75" customHeight="1">
      <c r="A407" s="9"/>
    </row>
    <row r="408" spans="1:1" ht="21.75" customHeight="1">
      <c r="A408" s="9"/>
    </row>
    <row r="409" spans="1:1" ht="21.75" customHeight="1">
      <c r="A409" s="9"/>
    </row>
    <row r="410" spans="1:1" ht="21.75" customHeight="1">
      <c r="A410" s="9"/>
    </row>
    <row r="411" spans="1:1" ht="21.75" customHeight="1">
      <c r="A411" s="9"/>
    </row>
    <row r="412" spans="1:1" ht="21.75" customHeight="1">
      <c r="A412" s="9"/>
    </row>
    <row r="413" spans="1:1" ht="21.75" customHeight="1">
      <c r="A413" s="9"/>
    </row>
    <row r="414" spans="1:1" ht="21.75" customHeight="1">
      <c r="A414" s="9"/>
    </row>
    <row r="415" spans="1:1" ht="21.75" customHeight="1">
      <c r="A415" s="9"/>
    </row>
    <row r="416" spans="1:1" ht="21.75" customHeight="1">
      <c r="A416" s="9"/>
    </row>
    <row r="417" spans="1:1" ht="21.75" customHeight="1">
      <c r="A417" s="9"/>
    </row>
    <row r="418" spans="1:1" ht="21.75" customHeight="1">
      <c r="A418" s="9"/>
    </row>
    <row r="419" spans="1:1" ht="21.75" customHeight="1">
      <c r="A419" s="9"/>
    </row>
    <row r="420" spans="1:1" ht="21.75" customHeight="1">
      <c r="A420" s="9"/>
    </row>
    <row r="421" spans="1:1" ht="21.75" customHeight="1">
      <c r="A421" s="9"/>
    </row>
    <row r="422" spans="1:1" ht="21.75" customHeight="1">
      <c r="A422" s="9"/>
    </row>
    <row r="423" spans="1:1" ht="21.75" customHeight="1">
      <c r="A423" s="9"/>
    </row>
    <row r="424" spans="1:1" ht="21.75" customHeight="1">
      <c r="A424" s="9"/>
    </row>
    <row r="425" spans="1:1" ht="21.75" customHeight="1">
      <c r="A425" s="9"/>
    </row>
    <row r="426" spans="1:1" ht="21.75" customHeight="1">
      <c r="A426" s="9"/>
    </row>
    <row r="427" spans="1:1" ht="21.75" customHeight="1">
      <c r="A427" s="9"/>
    </row>
    <row r="428" spans="1:1" ht="21.75" customHeight="1">
      <c r="A428" s="9"/>
    </row>
    <row r="429" spans="1:1" ht="21.75" customHeight="1">
      <c r="A429" s="9"/>
    </row>
    <row r="430" spans="1:1" ht="21.75" customHeight="1">
      <c r="A430" s="9"/>
    </row>
    <row r="431" spans="1:1" ht="21.75" customHeight="1">
      <c r="A431" s="9"/>
    </row>
    <row r="432" spans="1:1" ht="21.75" customHeight="1">
      <c r="A432" s="9"/>
    </row>
    <row r="433" spans="1:1" ht="21.75" customHeight="1">
      <c r="A433" s="9"/>
    </row>
    <row r="434" spans="1:1" ht="21.75" customHeight="1">
      <c r="A434" s="9"/>
    </row>
    <row r="435" spans="1:1" ht="21.75" customHeight="1">
      <c r="A435" s="9"/>
    </row>
    <row r="436" spans="1:1" ht="21.75" customHeight="1">
      <c r="A436" s="9"/>
    </row>
    <row r="437" spans="1:1" ht="21.75" customHeight="1">
      <c r="A437" s="9"/>
    </row>
    <row r="438" spans="1:1" ht="21.75" customHeight="1">
      <c r="A438" s="9"/>
    </row>
    <row r="439" spans="1:1" ht="21.75" customHeight="1">
      <c r="A439" s="9"/>
    </row>
    <row r="440" spans="1:1" ht="21.75" customHeight="1">
      <c r="A440" s="9"/>
    </row>
    <row r="441" spans="1:1" ht="21.75" customHeight="1">
      <c r="A441" s="9"/>
    </row>
    <row r="442" spans="1:1" ht="21.75" customHeight="1">
      <c r="A442" s="9"/>
    </row>
    <row r="443" spans="1:1" ht="21.75" customHeight="1">
      <c r="A443" s="9"/>
    </row>
    <row r="444" spans="1:1" ht="21.75" customHeight="1">
      <c r="A444" s="9"/>
    </row>
    <row r="445" spans="1:1" ht="21.75" customHeight="1">
      <c r="A445" s="9"/>
    </row>
    <row r="446" spans="1:1" ht="21.75" customHeight="1">
      <c r="A446" s="9"/>
    </row>
    <row r="447" spans="1:1" ht="21.75" customHeight="1">
      <c r="A447" s="9"/>
    </row>
    <row r="448" spans="1:1" ht="21.75" customHeight="1">
      <c r="A448" s="9"/>
    </row>
    <row r="449" spans="1:1" ht="21.75" customHeight="1">
      <c r="A449" s="9"/>
    </row>
    <row r="450" spans="1:1" ht="21.75" customHeight="1">
      <c r="A450" s="9"/>
    </row>
    <row r="451" spans="1:1" ht="21.75" customHeight="1">
      <c r="A451" s="9"/>
    </row>
    <row r="452" spans="1:1" ht="21.75" customHeight="1">
      <c r="A452" s="9"/>
    </row>
    <row r="453" spans="1:1" ht="21.75" customHeight="1">
      <c r="A453" s="9"/>
    </row>
    <row r="454" spans="1:1" ht="21.75" customHeight="1">
      <c r="A454" s="9"/>
    </row>
    <row r="455" spans="1:1" ht="21.75" customHeight="1">
      <c r="A455" s="9"/>
    </row>
    <row r="456" spans="1:1" ht="21.75" customHeight="1">
      <c r="A456" s="9"/>
    </row>
    <row r="457" spans="1:1" ht="21.75" customHeight="1">
      <c r="A457" s="9"/>
    </row>
    <row r="458" spans="1:1" ht="21.75" customHeight="1">
      <c r="A458" s="9"/>
    </row>
    <row r="459" spans="1:1" ht="21.75" customHeight="1">
      <c r="A459" s="9"/>
    </row>
    <row r="460" spans="1:1" ht="21.75" customHeight="1">
      <c r="A460" s="9"/>
    </row>
    <row r="461" spans="1:1" ht="21.75" customHeight="1">
      <c r="A461" s="9"/>
    </row>
    <row r="462" spans="1:1" ht="21.75" customHeight="1">
      <c r="A462" s="9"/>
    </row>
    <row r="463" spans="1:1" ht="21.75" customHeight="1">
      <c r="A463" s="9"/>
    </row>
    <row r="464" spans="1:1" ht="21.75" customHeight="1">
      <c r="A464" s="9"/>
    </row>
    <row r="465" spans="1:1" ht="21.75" customHeight="1">
      <c r="A465" s="9"/>
    </row>
    <row r="466" spans="1:1" ht="21.75" customHeight="1">
      <c r="A466" s="9"/>
    </row>
    <row r="467" spans="1:1" ht="21.75" customHeight="1">
      <c r="A467" s="9"/>
    </row>
    <row r="468" spans="1:1" ht="21.75" customHeight="1">
      <c r="A468" s="9"/>
    </row>
    <row r="469" spans="1:1" ht="21.75" customHeight="1">
      <c r="A469" s="9"/>
    </row>
    <row r="470" spans="1:1" ht="21.75" customHeight="1">
      <c r="A470" s="9"/>
    </row>
    <row r="471" spans="1:1" ht="21.75" customHeight="1">
      <c r="A471" s="9"/>
    </row>
    <row r="472" spans="1:1" ht="21.75" customHeight="1">
      <c r="A472" s="9"/>
    </row>
    <row r="473" spans="1:1" ht="21.75" customHeight="1">
      <c r="A473" s="9"/>
    </row>
    <row r="474" spans="1:1" ht="21.75" customHeight="1">
      <c r="A474" s="9"/>
    </row>
    <row r="475" spans="1:1" ht="21.75" customHeight="1">
      <c r="A475" s="9"/>
    </row>
    <row r="476" spans="1:1" ht="21.75" customHeight="1">
      <c r="A476" s="9"/>
    </row>
    <row r="477" spans="1:1" ht="21.75" customHeight="1">
      <c r="A477" s="9"/>
    </row>
    <row r="478" spans="1:1" ht="21.75" customHeight="1">
      <c r="A478" s="9"/>
    </row>
    <row r="479" spans="1:1" ht="21.75" customHeight="1">
      <c r="A479" s="9"/>
    </row>
    <row r="480" spans="1:1" ht="21.75" customHeight="1">
      <c r="A480" s="9"/>
    </row>
    <row r="481" spans="1:1" ht="21.75" customHeight="1">
      <c r="A481" s="9"/>
    </row>
    <row r="482" spans="1:1" ht="21.75" customHeight="1">
      <c r="A482" s="9"/>
    </row>
    <row r="483" spans="1:1" ht="21.75" customHeight="1">
      <c r="A483" s="9"/>
    </row>
    <row r="484" spans="1:1" ht="21.75" customHeight="1">
      <c r="A484" s="9"/>
    </row>
    <row r="485" spans="1:1" ht="21.75" customHeight="1">
      <c r="A485" s="9"/>
    </row>
    <row r="486" spans="1:1" ht="21.75" customHeight="1">
      <c r="A486" s="9"/>
    </row>
    <row r="487" spans="1:1" ht="21.75" customHeight="1">
      <c r="A487" s="9"/>
    </row>
    <row r="488" spans="1:1" ht="21.75" customHeight="1">
      <c r="A488" s="9"/>
    </row>
    <row r="489" spans="1:1" ht="21.75" customHeight="1">
      <c r="A489" s="9"/>
    </row>
    <row r="490" spans="1:1" ht="21.75" customHeight="1">
      <c r="A490" s="9"/>
    </row>
    <row r="491" spans="1:1" ht="21.75" customHeight="1">
      <c r="A491" s="9"/>
    </row>
    <row r="492" spans="1:1" ht="21.75" customHeight="1">
      <c r="A492" s="9"/>
    </row>
    <row r="493" spans="1:1" ht="21.75" customHeight="1">
      <c r="A493" s="9"/>
    </row>
    <row r="494" spans="1:1" ht="21.75" customHeight="1">
      <c r="A494" s="9"/>
    </row>
    <row r="495" spans="1:1" ht="21.75" customHeight="1">
      <c r="A495" s="9"/>
    </row>
    <row r="496" spans="1:1" ht="21.75" customHeight="1">
      <c r="A496" s="9"/>
    </row>
    <row r="497" spans="1:1" ht="21.75" customHeight="1">
      <c r="A497" s="9"/>
    </row>
    <row r="498" spans="1:1" ht="21.75" customHeight="1">
      <c r="A498" s="9"/>
    </row>
    <row r="499" spans="1:1" ht="21.75" customHeight="1">
      <c r="A499" s="9"/>
    </row>
    <row r="500" spans="1:1" ht="21.75" customHeight="1">
      <c r="A500" s="9"/>
    </row>
    <row r="501" spans="1:1" ht="21.75" customHeight="1">
      <c r="A501" s="9"/>
    </row>
    <row r="502" spans="1:1" ht="21.75" customHeight="1">
      <c r="A502" s="9"/>
    </row>
    <row r="503" spans="1:1" ht="21.75" customHeight="1">
      <c r="A503" s="9"/>
    </row>
    <row r="504" spans="1:1" ht="21.75" customHeight="1">
      <c r="A504" s="9"/>
    </row>
    <row r="505" spans="1:1" ht="21.75" customHeight="1">
      <c r="A505" s="9"/>
    </row>
    <row r="506" spans="1:1" ht="21.75" customHeight="1">
      <c r="A506" s="9"/>
    </row>
    <row r="507" spans="1:1" ht="21.75" customHeight="1">
      <c r="A507" s="9"/>
    </row>
    <row r="508" spans="1:1" ht="21.75" customHeight="1">
      <c r="A508" s="9"/>
    </row>
    <row r="509" spans="1:1" ht="21.75" customHeight="1">
      <c r="A509" s="9"/>
    </row>
    <row r="510" spans="1:1" ht="21.75" customHeight="1">
      <c r="A510" s="9"/>
    </row>
    <row r="511" spans="1:1" ht="21.75" customHeight="1">
      <c r="A511" s="9"/>
    </row>
    <row r="512" spans="1:1" ht="21.75" customHeight="1">
      <c r="A512" s="9"/>
    </row>
    <row r="513" spans="1:1" ht="21.75" customHeight="1">
      <c r="A513" s="9"/>
    </row>
    <row r="514" spans="1:1" ht="21.75" customHeight="1">
      <c r="A514" s="9"/>
    </row>
    <row r="515" spans="1:1" ht="21.75" customHeight="1">
      <c r="A515" s="9"/>
    </row>
    <row r="516" spans="1:1" ht="21.75" customHeight="1">
      <c r="A516" s="9"/>
    </row>
    <row r="517" spans="1:1" ht="21.75" customHeight="1">
      <c r="A517" s="9"/>
    </row>
    <row r="518" spans="1:1" ht="21.75" customHeight="1">
      <c r="A518" s="9"/>
    </row>
    <row r="519" spans="1:1" ht="21.75" customHeight="1">
      <c r="A519" s="9"/>
    </row>
    <row r="520" spans="1:1" ht="21.75" customHeight="1">
      <c r="A520" s="9"/>
    </row>
    <row r="521" spans="1:1" ht="21.75" customHeight="1">
      <c r="A521" s="9"/>
    </row>
    <row r="522" spans="1:1" ht="21.75" customHeight="1">
      <c r="A522" s="9"/>
    </row>
    <row r="523" spans="1:1" ht="21.75" customHeight="1">
      <c r="A523" s="9"/>
    </row>
    <row r="524" spans="1:1" ht="21.75" customHeight="1">
      <c r="A524" s="9"/>
    </row>
    <row r="525" spans="1:1" ht="21.75" customHeight="1">
      <c r="A525" s="9"/>
    </row>
    <row r="526" spans="1:1" ht="21.75" customHeight="1">
      <c r="A526" s="9"/>
    </row>
    <row r="527" spans="1:1" ht="21.75" customHeight="1">
      <c r="A527" s="9"/>
    </row>
    <row r="528" spans="1:1" ht="21.75" customHeight="1">
      <c r="A528" s="9"/>
    </row>
    <row r="529" spans="1:1" ht="21.75" customHeight="1">
      <c r="A529" s="9"/>
    </row>
    <row r="530" spans="1:1" ht="21.75" customHeight="1">
      <c r="A530" s="9"/>
    </row>
    <row r="531" spans="1:1" ht="21.75" customHeight="1">
      <c r="A531" s="9"/>
    </row>
    <row r="532" spans="1:1" ht="21.75" customHeight="1">
      <c r="A532" s="9"/>
    </row>
    <row r="533" spans="1:1" ht="21.75" customHeight="1">
      <c r="A533" s="9"/>
    </row>
    <row r="534" spans="1:1" ht="21.75" customHeight="1">
      <c r="A534" s="9"/>
    </row>
    <row r="535" spans="1:1" ht="21.75" customHeight="1">
      <c r="A535" s="9"/>
    </row>
    <row r="536" spans="1:1" ht="21.75" customHeight="1">
      <c r="A536" s="9"/>
    </row>
    <row r="537" spans="1:1" ht="21.75" customHeight="1">
      <c r="A537" s="9"/>
    </row>
    <row r="538" spans="1:1" ht="21.75" customHeight="1">
      <c r="A538" s="9"/>
    </row>
    <row r="539" spans="1:1" ht="21.75" customHeight="1">
      <c r="A539" s="9"/>
    </row>
    <row r="540" spans="1:1" ht="21.75" customHeight="1">
      <c r="A540" s="9"/>
    </row>
    <row r="541" spans="1:1" ht="21.75" customHeight="1">
      <c r="A541" s="9"/>
    </row>
    <row r="542" spans="1:1" ht="21.75" customHeight="1">
      <c r="A542" s="9"/>
    </row>
    <row r="543" spans="1:1" ht="21.75" customHeight="1">
      <c r="A543" s="9"/>
    </row>
    <row r="544" spans="1:1" ht="21.75" customHeight="1">
      <c r="A544" s="9"/>
    </row>
    <row r="545" spans="1:1" ht="21.75" customHeight="1">
      <c r="A545" s="9"/>
    </row>
    <row r="546" spans="1:1" ht="21.75" customHeight="1">
      <c r="A546" s="9"/>
    </row>
    <row r="547" spans="1:1" ht="21.75" customHeight="1">
      <c r="A547" s="9"/>
    </row>
    <row r="548" spans="1:1" ht="21.75" customHeight="1">
      <c r="A548" s="9"/>
    </row>
    <row r="549" spans="1:1" ht="21.75" customHeight="1">
      <c r="A549" s="9"/>
    </row>
    <row r="550" spans="1:1" ht="21.75" customHeight="1">
      <c r="A550" s="9"/>
    </row>
    <row r="551" spans="1:1" ht="21.75" customHeight="1">
      <c r="A551" s="9"/>
    </row>
    <row r="552" spans="1:1" ht="21.75" customHeight="1">
      <c r="A552" s="9"/>
    </row>
    <row r="553" spans="1:1" ht="21.75" customHeight="1">
      <c r="A553" s="9"/>
    </row>
    <row r="554" spans="1:1" ht="21.75" customHeight="1">
      <c r="A554" s="9"/>
    </row>
    <row r="555" spans="1:1" ht="21.75" customHeight="1">
      <c r="A555" s="9"/>
    </row>
    <row r="556" spans="1:1" ht="21.75" customHeight="1">
      <c r="A556" s="9"/>
    </row>
    <row r="557" spans="1:1" ht="21.75" customHeight="1">
      <c r="A557" s="9"/>
    </row>
    <row r="558" spans="1:1" ht="21.75" customHeight="1">
      <c r="A558" s="9"/>
    </row>
    <row r="559" spans="1:1" ht="21.75" customHeight="1">
      <c r="A559" s="9"/>
    </row>
    <row r="560" spans="1:1" ht="21.75" customHeight="1">
      <c r="A560" s="9"/>
    </row>
    <row r="561" spans="1:1" ht="21.75" customHeight="1">
      <c r="A561" s="9"/>
    </row>
    <row r="562" spans="1:1" ht="21.75" customHeight="1">
      <c r="A562" s="9"/>
    </row>
    <row r="563" spans="1:1" ht="21.75" customHeight="1">
      <c r="A563" s="9"/>
    </row>
    <row r="564" spans="1:1" ht="21.75" customHeight="1">
      <c r="A564" s="9"/>
    </row>
    <row r="565" spans="1:1" ht="21.75" customHeight="1">
      <c r="A565" s="9"/>
    </row>
    <row r="566" spans="1:1" ht="21.75" customHeight="1">
      <c r="A566" s="9"/>
    </row>
    <row r="567" spans="1:1" ht="21.75" customHeight="1">
      <c r="A567" s="9"/>
    </row>
    <row r="568" spans="1:1" ht="21.75" customHeight="1">
      <c r="A568" s="9"/>
    </row>
    <row r="569" spans="1:1" ht="21.75" customHeight="1">
      <c r="A569" s="9"/>
    </row>
    <row r="570" spans="1:1" ht="21.75" customHeight="1">
      <c r="A570" s="9"/>
    </row>
    <row r="571" spans="1:1" ht="21.75" customHeight="1">
      <c r="A571" s="9"/>
    </row>
    <row r="572" spans="1:1" ht="21.75" customHeight="1">
      <c r="A572" s="9"/>
    </row>
    <row r="573" spans="1:1" ht="21.75" customHeight="1">
      <c r="A573" s="9"/>
    </row>
    <row r="574" spans="1:1" ht="21.75" customHeight="1">
      <c r="A574" s="9"/>
    </row>
    <row r="575" spans="1:1" ht="21.75" customHeight="1">
      <c r="A575" s="9"/>
    </row>
    <row r="576" spans="1:1" ht="21.75" customHeight="1">
      <c r="A576" s="9"/>
    </row>
    <row r="577" spans="1:1" ht="21.75" customHeight="1">
      <c r="A577" s="9"/>
    </row>
    <row r="578" spans="1:1" ht="21.75" customHeight="1">
      <c r="A578" s="9"/>
    </row>
    <row r="579" spans="1:1" ht="21.75" customHeight="1">
      <c r="A579" s="9"/>
    </row>
    <row r="580" spans="1:1" ht="21.75" customHeight="1">
      <c r="A580" s="9"/>
    </row>
    <row r="581" spans="1:1" ht="21.75" customHeight="1">
      <c r="A581" s="9"/>
    </row>
    <row r="582" spans="1:1" ht="21.75" customHeight="1">
      <c r="A582" s="9"/>
    </row>
    <row r="583" spans="1:1" ht="21.75" customHeight="1">
      <c r="A583" s="9"/>
    </row>
    <row r="584" spans="1:1" ht="21.75" customHeight="1">
      <c r="A584" s="9"/>
    </row>
    <row r="585" spans="1:1" ht="21.75" customHeight="1">
      <c r="A585" s="9"/>
    </row>
    <row r="586" spans="1:1" ht="21.75" customHeight="1">
      <c r="A586" s="9"/>
    </row>
    <row r="587" spans="1:1" ht="21.75" customHeight="1">
      <c r="A587" s="9"/>
    </row>
    <row r="588" spans="1:1" ht="21.75" customHeight="1">
      <c r="A588" s="9"/>
    </row>
    <row r="589" spans="1:1" ht="21.75" customHeight="1">
      <c r="A589" s="9"/>
    </row>
    <row r="590" spans="1:1" ht="21.75" customHeight="1">
      <c r="A590" s="9"/>
    </row>
    <row r="591" spans="1:1" ht="21.75" customHeight="1">
      <c r="A591" s="9"/>
    </row>
    <row r="592" spans="1:1" ht="21.75" customHeight="1">
      <c r="A592" s="9"/>
    </row>
    <row r="593" spans="1:1" ht="21.75" customHeight="1">
      <c r="A593" s="9"/>
    </row>
    <row r="594" spans="1:1" ht="21.75" customHeight="1">
      <c r="A594" s="9"/>
    </row>
    <row r="595" spans="1:1" ht="21.75" customHeight="1">
      <c r="A595" s="9"/>
    </row>
    <row r="596" spans="1:1" ht="21.75" customHeight="1">
      <c r="A596" s="9"/>
    </row>
    <row r="597" spans="1:1" ht="21.75" customHeight="1">
      <c r="A597" s="9"/>
    </row>
    <row r="598" spans="1:1" ht="21.75" customHeight="1">
      <c r="A598" s="9"/>
    </row>
    <row r="599" spans="1:1" ht="21.75" customHeight="1">
      <c r="A599" s="9"/>
    </row>
    <row r="600" spans="1:1" ht="21.75" customHeight="1">
      <c r="A600" s="9"/>
    </row>
    <row r="601" spans="1:1" ht="21.75" customHeight="1">
      <c r="A601" s="9"/>
    </row>
    <row r="602" spans="1:1" ht="21.75" customHeight="1">
      <c r="A602" s="9"/>
    </row>
    <row r="603" spans="1:1" ht="21.75" customHeight="1">
      <c r="A603" s="9"/>
    </row>
    <row r="604" spans="1:1" ht="21.75" customHeight="1">
      <c r="A604" s="9"/>
    </row>
    <row r="605" spans="1:1" ht="21.75" customHeight="1">
      <c r="A605" s="9"/>
    </row>
    <row r="606" spans="1:1" ht="21.75" customHeight="1">
      <c r="A606" s="9"/>
    </row>
    <row r="607" spans="1:1" ht="21.75" customHeight="1">
      <c r="A607" s="9"/>
    </row>
    <row r="608" spans="1:1" ht="21.75" customHeight="1">
      <c r="A608" s="9"/>
    </row>
    <row r="609" spans="1:1" ht="21.75" customHeight="1">
      <c r="A609" s="9"/>
    </row>
    <row r="610" spans="1:1" ht="21.75" customHeight="1">
      <c r="A610" s="9"/>
    </row>
    <row r="611" spans="1:1" ht="21.75" customHeight="1">
      <c r="A611" s="9"/>
    </row>
    <row r="612" spans="1:1" ht="21.75" customHeight="1">
      <c r="A612" s="9"/>
    </row>
    <row r="613" spans="1:1" ht="21.75" customHeight="1">
      <c r="A613" s="9"/>
    </row>
    <row r="614" spans="1:1" ht="21.75" customHeight="1">
      <c r="A614" s="9"/>
    </row>
    <row r="615" spans="1:1" ht="21.75" customHeight="1">
      <c r="A615" s="9"/>
    </row>
    <row r="616" spans="1:1" ht="21.75" customHeight="1">
      <c r="A616" s="9"/>
    </row>
    <row r="617" spans="1:1" ht="21.75" customHeight="1">
      <c r="A617" s="9"/>
    </row>
    <row r="618" spans="1:1" ht="21.75" customHeight="1">
      <c r="A618" s="9"/>
    </row>
    <row r="619" spans="1:1" ht="21.75" customHeight="1">
      <c r="A619" s="9"/>
    </row>
    <row r="620" spans="1:1" ht="21.75" customHeight="1">
      <c r="A620" s="9"/>
    </row>
    <row r="621" spans="1:1" ht="21.75" customHeight="1">
      <c r="A621" s="9"/>
    </row>
    <row r="622" spans="1:1" ht="21.75" customHeight="1">
      <c r="A622" s="9"/>
    </row>
    <row r="623" spans="1:1" ht="21.75" customHeight="1">
      <c r="A623" s="9"/>
    </row>
    <row r="624" spans="1:1" ht="21.75" customHeight="1">
      <c r="A624" s="9"/>
    </row>
    <row r="625" spans="1:1" ht="21.75" customHeight="1">
      <c r="A625" s="9"/>
    </row>
    <row r="626" spans="1:1" ht="21.75" customHeight="1">
      <c r="A626" s="9"/>
    </row>
    <row r="627" spans="1:1" ht="21.75" customHeight="1">
      <c r="A627" s="9"/>
    </row>
    <row r="628" spans="1:1" ht="21.75" customHeight="1">
      <c r="A628" s="9"/>
    </row>
    <row r="629" spans="1:1" ht="21.75" customHeight="1">
      <c r="A629" s="9"/>
    </row>
    <row r="630" spans="1:1" ht="21.75" customHeight="1">
      <c r="A630" s="9"/>
    </row>
    <row r="631" spans="1:1" ht="21.75" customHeight="1">
      <c r="A631" s="9"/>
    </row>
    <row r="632" spans="1:1" ht="21.75" customHeight="1">
      <c r="A632" s="9"/>
    </row>
    <row r="633" spans="1:1" ht="21.75" customHeight="1">
      <c r="A633" s="9"/>
    </row>
    <row r="634" spans="1:1" ht="21.75" customHeight="1">
      <c r="A634" s="9"/>
    </row>
    <row r="635" spans="1:1" ht="21.75" customHeight="1">
      <c r="A635" s="9"/>
    </row>
    <row r="636" spans="1:1" ht="21.75" customHeight="1">
      <c r="A636" s="9"/>
    </row>
    <row r="637" spans="1:1" ht="21.75" customHeight="1">
      <c r="A637" s="9"/>
    </row>
    <row r="638" spans="1:1" ht="21.75" customHeight="1">
      <c r="A638" s="9"/>
    </row>
    <row r="639" spans="1:1" ht="21.75" customHeight="1">
      <c r="A639" s="9"/>
    </row>
    <row r="640" spans="1:1" ht="21.75" customHeight="1">
      <c r="A640" s="9"/>
    </row>
    <row r="641" spans="1:1" ht="21.75" customHeight="1">
      <c r="A641" s="9"/>
    </row>
    <row r="642" spans="1:1" ht="21.75" customHeight="1">
      <c r="A642" s="9"/>
    </row>
    <row r="643" spans="1:1" ht="21.75" customHeight="1">
      <c r="A643" s="9"/>
    </row>
    <row r="644" spans="1:1" ht="21.75" customHeight="1">
      <c r="A644" s="9"/>
    </row>
    <row r="645" spans="1:1" ht="21.75" customHeight="1">
      <c r="A645" s="9"/>
    </row>
    <row r="646" spans="1:1" ht="21.75" customHeight="1">
      <c r="A646" s="9"/>
    </row>
    <row r="647" spans="1:1" ht="21.75" customHeight="1">
      <c r="A647" s="9"/>
    </row>
    <row r="648" spans="1:1" ht="21.75" customHeight="1">
      <c r="A648" s="9"/>
    </row>
    <row r="649" spans="1:1" ht="21.75" customHeight="1">
      <c r="A649" s="9"/>
    </row>
    <row r="650" spans="1:1" ht="21.75" customHeight="1">
      <c r="A650" s="9"/>
    </row>
    <row r="651" spans="1:1" ht="21.75" customHeight="1">
      <c r="A651" s="9"/>
    </row>
    <row r="652" spans="1:1" ht="21.75" customHeight="1">
      <c r="A652" s="9"/>
    </row>
    <row r="653" spans="1:1" ht="21.75" customHeight="1">
      <c r="A653" s="9"/>
    </row>
    <row r="654" spans="1:1" ht="21.75" customHeight="1">
      <c r="A654" s="9"/>
    </row>
    <row r="655" spans="1:1" ht="21.75" customHeight="1">
      <c r="A655" s="9"/>
    </row>
    <row r="656" spans="1:1" ht="21.75" customHeight="1">
      <c r="A656" s="9"/>
    </row>
    <row r="657" spans="1:1" ht="21.75" customHeight="1">
      <c r="A657" s="9"/>
    </row>
    <row r="658" spans="1:1" ht="21.75" customHeight="1">
      <c r="A658" s="9"/>
    </row>
    <row r="659" spans="1:1" ht="21.75" customHeight="1">
      <c r="A659" s="9"/>
    </row>
    <row r="660" spans="1:1" ht="21.75" customHeight="1">
      <c r="A660" s="9"/>
    </row>
    <row r="661" spans="1:1" ht="21.75" customHeight="1">
      <c r="A661" s="9"/>
    </row>
    <row r="662" spans="1:1" ht="21.75" customHeight="1">
      <c r="A662" s="9"/>
    </row>
    <row r="663" spans="1:1" ht="21.75" customHeight="1">
      <c r="A663" s="9"/>
    </row>
    <row r="664" spans="1:1" ht="21.75" customHeight="1">
      <c r="A664" s="9"/>
    </row>
    <row r="665" spans="1:1" ht="21.75" customHeight="1">
      <c r="A665" s="9"/>
    </row>
    <row r="666" spans="1:1" ht="21.75" customHeight="1">
      <c r="A666" s="9"/>
    </row>
    <row r="667" spans="1:1" ht="21.75" customHeight="1">
      <c r="A667" s="9"/>
    </row>
    <row r="668" spans="1:1" ht="21.75" customHeight="1">
      <c r="A668" s="9"/>
    </row>
    <row r="669" spans="1:1" ht="21.75" customHeight="1">
      <c r="A669" s="9"/>
    </row>
    <row r="670" spans="1:1" ht="21.75" customHeight="1">
      <c r="A670" s="9"/>
    </row>
    <row r="671" spans="1:1" ht="21.75" customHeight="1">
      <c r="A671" s="9"/>
    </row>
    <row r="672" spans="1:1" ht="21.75" customHeight="1">
      <c r="A672" s="9"/>
    </row>
    <row r="673" spans="1:1" ht="21.75" customHeight="1">
      <c r="A673" s="9"/>
    </row>
    <row r="674" spans="1:1" ht="21.75" customHeight="1">
      <c r="A674" s="9"/>
    </row>
    <row r="675" spans="1:1" ht="21.75" customHeight="1">
      <c r="A675" s="9"/>
    </row>
    <row r="676" spans="1:1" ht="21.75" customHeight="1">
      <c r="A676" s="9"/>
    </row>
    <row r="677" spans="1:1" ht="21.75" customHeight="1">
      <c r="A677" s="9"/>
    </row>
    <row r="678" spans="1:1" ht="21.75" customHeight="1">
      <c r="A678" s="9"/>
    </row>
    <row r="679" spans="1:1" ht="21.75" customHeight="1">
      <c r="A679" s="9"/>
    </row>
    <row r="680" spans="1:1" ht="21.75" customHeight="1">
      <c r="A680" s="9"/>
    </row>
    <row r="681" spans="1:1" ht="21.75" customHeight="1">
      <c r="A681" s="9"/>
    </row>
    <row r="682" spans="1:1" ht="21.75" customHeight="1">
      <c r="A682" s="9"/>
    </row>
    <row r="683" spans="1:1" ht="21.75" customHeight="1">
      <c r="A683" s="9"/>
    </row>
    <row r="684" spans="1:1" ht="21.75" customHeight="1">
      <c r="A684" s="9"/>
    </row>
    <row r="685" spans="1:1" ht="21.75" customHeight="1">
      <c r="A685" s="9"/>
    </row>
    <row r="686" spans="1:1" ht="21.75" customHeight="1">
      <c r="A686" s="9"/>
    </row>
    <row r="687" spans="1:1" ht="21.75" customHeight="1">
      <c r="A687" s="9"/>
    </row>
    <row r="688" spans="1:1" ht="21.75" customHeight="1">
      <c r="A688" s="9"/>
    </row>
    <row r="689" spans="1:1" ht="21.75" customHeight="1">
      <c r="A689" s="9"/>
    </row>
    <row r="690" spans="1:1" ht="21.75" customHeight="1">
      <c r="A690" s="9"/>
    </row>
    <row r="691" spans="1:1" ht="21.75" customHeight="1">
      <c r="A691" s="9"/>
    </row>
    <row r="692" spans="1:1" ht="21.75" customHeight="1">
      <c r="A692" s="9"/>
    </row>
    <row r="693" spans="1:1" ht="21.75" customHeight="1">
      <c r="A693" s="9"/>
    </row>
    <row r="694" spans="1:1" ht="21.75" customHeight="1">
      <c r="A694" s="9"/>
    </row>
    <row r="695" spans="1:1" ht="21.75" customHeight="1">
      <c r="A695" s="9"/>
    </row>
    <row r="696" spans="1:1" ht="21.75" customHeight="1">
      <c r="A696" s="9"/>
    </row>
    <row r="697" spans="1:1" ht="21.75" customHeight="1">
      <c r="A697" s="9"/>
    </row>
    <row r="698" spans="1:1" ht="21.75" customHeight="1">
      <c r="A698" s="9"/>
    </row>
    <row r="699" spans="1:1" ht="21.75" customHeight="1">
      <c r="A699" s="9"/>
    </row>
    <row r="700" spans="1:1" ht="21.75" customHeight="1">
      <c r="A700" s="9"/>
    </row>
    <row r="701" spans="1:1" ht="21.75" customHeight="1">
      <c r="A701" s="9"/>
    </row>
    <row r="702" spans="1:1" ht="21.75" customHeight="1">
      <c r="A702" s="9"/>
    </row>
    <row r="703" spans="1:1" ht="21.75" customHeight="1">
      <c r="A703" s="9"/>
    </row>
    <row r="704" spans="1:1" ht="21.75" customHeight="1">
      <c r="A704" s="9"/>
    </row>
    <row r="705" spans="1:1" ht="21.75" customHeight="1">
      <c r="A705" s="9"/>
    </row>
    <row r="706" spans="1:1" ht="21.75" customHeight="1">
      <c r="A706" s="9"/>
    </row>
    <row r="707" spans="1:1" ht="21.75" customHeight="1">
      <c r="A707" s="9"/>
    </row>
    <row r="708" spans="1:1" ht="21.75" customHeight="1">
      <c r="A708" s="9"/>
    </row>
    <row r="709" spans="1:1" ht="21.75" customHeight="1">
      <c r="A709" s="9"/>
    </row>
    <row r="710" spans="1:1" ht="21.75" customHeight="1">
      <c r="A710" s="9"/>
    </row>
    <row r="711" spans="1:1" ht="21.75" customHeight="1">
      <c r="A711" s="9"/>
    </row>
    <row r="712" spans="1:1" ht="21.75" customHeight="1">
      <c r="A712" s="9"/>
    </row>
    <row r="713" spans="1:1" ht="21.75" customHeight="1">
      <c r="A713" s="9"/>
    </row>
    <row r="714" spans="1:1" ht="21.75" customHeight="1">
      <c r="A714" s="9"/>
    </row>
    <row r="715" spans="1:1" ht="21.75" customHeight="1">
      <c r="A715" s="9"/>
    </row>
    <row r="716" spans="1:1" ht="21.75" customHeight="1">
      <c r="A716" s="9"/>
    </row>
    <row r="717" spans="1:1" ht="21.75" customHeight="1">
      <c r="A717" s="9"/>
    </row>
    <row r="718" spans="1:1" ht="21.75" customHeight="1">
      <c r="A718" s="9"/>
    </row>
    <row r="719" spans="1:1" ht="21.75" customHeight="1">
      <c r="A719" s="9"/>
    </row>
    <row r="720" spans="1:1" ht="21.75" customHeight="1">
      <c r="A720" s="9"/>
    </row>
    <row r="721" spans="1:1" ht="21.75" customHeight="1">
      <c r="A721" s="9"/>
    </row>
    <row r="722" spans="1:1" ht="21.75" customHeight="1">
      <c r="A722" s="9"/>
    </row>
    <row r="723" spans="1:1" ht="21.75" customHeight="1">
      <c r="A723" s="9"/>
    </row>
    <row r="724" spans="1:1" ht="21.75" customHeight="1">
      <c r="A724" s="9"/>
    </row>
    <row r="725" spans="1:1" ht="21.75" customHeight="1">
      <c r="A725" s="9"/>
    </row>
    <row r="726" spans="1:1" ht="21.75" customHeight="1">
      <c r="A726" s="9"/>
    </row>
    <row r="727" spans="1:1" ht="21.75" customHeight="1">
      <c r="A727" s="9"/>
    </row>
    <row r="728" spans="1:1" ht="21.75" customHeight="1">
      <c r="A728" s="9"/>
    </row>
    <row r="729" spans="1:1" ht="21.75" customHeight="1">
      <c r="A729" s="9"/>
    </row>
    <row r="730" spans="1:1" ht="21.75" customHeight="1">
      <c r="A730" s="9"/>
    </row>
    <row r="731" spans="1:1" ht="21.75" customHeight="1">
      <c r="A731" s="9"/>
    </row>
    <row r="732" spans="1:1" ht="21.75" customHeight="1">
      <c r="A732" s="9"/>
    </row>
    <row r="733" spans="1:1" ht="21.75" customHeight="1">
      <c r="A733" s="9"/>
    </row>
    <row r="734" spans="1:1" ht="21.75" customHeight="1">
      <c r="A734" s="9"/>
    </row>
    <row r="735" spans="1:1" ht="21.75" customHeight="1">
      <c r="A735" s="9"/>
    </row>
    <row r="736" spans="1:1" ht="21.75" customHeight="1">
      <c r="A736" s="9"/>
    </row>
    <row r="737" spans="1:1" ht="21.75" customHeight="1">
      <c r="A737" s="9"/>
    </row>
    <row r="738" spans="1:1" ht="21.75" customHeight="1">
      <c r="A738" s="9"/>
    </row>
    <row r="739" spans="1:1" ht="21.75" customHeight="1">
      <c r="A739" s="9"/>
    </row>
    <row r="740" spans="1:1" ht="21.75" customHeight="1">
      <c r="A740" s="9"/>
    </row>
    <row r="741" spans="1:1" ht="21.75" customHeight="1">
      <c r="A741" s="9"/>
    </row>
    <row r="742" spans="1:1" ht="21.75" customHeight="1">
      <c r="A742" s="9"/>
    </row>
    <row r="743" spans="1:1" ht="21.75" customHeight="1">
      <c r="A743" s="9"/>
    </row>
    <row r="744" spans="1:1" ht="21.75" customHeight="1">
      <c r="A744" s="9"/>
    </row>
    <row r="745" spans="1:1" ht="21.75" customHeight="1">
      <c r="A745" s="9"/>
    </row>
    <row r="746" spans="1:1" ht="21.75" customHeight="1">
      <c r="A746" s="9"/>
    </row>
    <row r="747" spans="1:1" ht="21.75" customHeight="1">
      <c r="A747" s="9"/>
    </row>
    <row r="748" spans="1:1" ht="21.75" customHeight="1">
      <c r="A748" s="9"/>
    </row>
    <row r="749" spans="1:1" ht="21.75" customHeight="1">
      <c r="A749" s="9"/>
    </row>
    <row r="750" spans="1:1" ht="21.75" customHeight="1">
      <c r="A750" s="9"/>
    </row>
    <row r="751" spans="1:1" ht="21.75" customHeight="1">
      <c r="A751" s="9"/>
    </row>
    <row r="752" spans="1:1" ht="21.75" customHeight="1">
      <c r="A752" s="9"/>
    </row>
    <row r="753" spans="1:1" ht="21.75" customHeight="1">
      <c r="A753" s="9"/>
    </row>
    <row r="754" spans="1:1" ht="21.75" customHeight="1">
      <c r="A754" s="9"/>
    </row>
    <row r="755" spans="1:1" ht="21.75" customHeight="1">
      <c r="A755" s="9"/>
    </row>
    <row r="756" spans="1:1" ht="21.75" customHeight="1">
      <c r="A756" s="9"/>
    </row>
    <row r="757" spans="1:1" ht="21.75" customHeight="1">
      <c r="A757" s="9"/>
    </row>
    <row r="758" spans="1:1" ht="21.75" customHeight="1">
      <c r="A758" s="9"/>
    </row>
    <row r="759" spans="1:1" ht="21.75" customHeight="1">
      <c r="A759" s="9"/>
    </row>
    <row r="760" spans="1:1" ht="21.75" customHeight="1">
      <c r="A760" s="9"/>
    </row>
    <row r="761" spans="1:1" ht="21.75" customHeight="1">
      <c r="A761" s="9"/>
    </row>
    <row r="762" spans="1:1" ht="21.75" customHeight="1">
      <c r="A762" s="9"/>
    </row>
    <row r="763" spans="1:1" ht="21.75" customHeight="1">
      <c r="A763" s="9"/>
    </row>
    <row r="764" spans="1:1" ht="21.75" customHeight="1">
      <c r="A764" s="9"/>
    </row>
    <row r="765" spans="1:1" ht="21.75" customHeight="1">
      <c r="A765" s="9"/>
    </row>
    <row r="766" spans="1:1" ht="21.75" customHeight="1">
      <c r="A766" s="9"/>
    </row>
    <row r="767" spans="1:1" ht="21.75" customHeight="1">
      <c r="A767" s="9"/>
    </row>
    <row r="768" spans="1:1" ht="21.75" customHeight="1">
      <c r="A768" s="9"/>
    </row>
    <row r="769" spans="1:1" ht="21.75" customHeight="1">
      <c r="A769" s="9"/>
    </row>
    <row r="770" spans="1:1" ht="21.75" customHeight="1">
      <c r="A770" s="9"/>
    </row>
    <row r="771" spans="1:1" ht="21.75" customHeight="1">
      <c r="A771" s="9"/>
    </row>
    <row r="772" spans="1:1" ht="21.75" customHeight="1">
      <c r="A772" s="9"/>
    </row>
    <row r="773" spans="1:1" ht="21.75" customHeight="1">
      <c r="A773" s="9"/>
    </row>
    <row r="774" spans="1:1" ht="21.75" customHeight="1">
      <c r="A774" s="9"/>
    </row>
    <row r="775" spans="1:1" ht="21.75" customHeight="1">
      <c r="A775" s="9"/>
    </row>
    <row r="776" spans="1:1" ht="21.75" customHeight="1">
      <c r="A776" s="9"/>
    </row>
    <row r="777" spans="1:1" ht="21.75" customHeight="1">
      <c r="A777" s="9"/>
    </row>
    <row r="778" spans="1:1" ht="21.75" customHeight="1">
      <c r="A778" s="9"/>
    </row>
    <row r="779" spans="1:1" ht="21.75" customHeight="1">
      <c r="A779" s="9"/>
    </row>
    <row r="780" spans="1:1" ht="21.75" customHeight="1">
      <c r="A780" s="9"/>
    </row>
    <row r="781" spans="1:1" ht="21.75" customHeight="1">
      <c r="A781" s="9"/>
    </row>
    <row r="782" spans="1:1" ht="21.75" customHeight="1">
      <c r="A782" s="9"/>
    </row>
    <row r="783" spans="1:1" ht="21.75" customHeight="1">
      <c r="A783" s="9"/>
    </row>
    <row r="784" spans="1:1" ht="21.75" customHeight="1">
      <c r="A784" s="9"/>
    </row>
    <row r="785" spans="1:1" ht="21.75" customHeight="1">
      <c r="A785" s="9"/>
    </row>
    <row r="786" spans="1:1" ht="21.75" customHeight="1">
      <c r="A786" s="9"/>
    </row>
    <row r="787" spans="1:1" ht="21.75" customHeight="1">
      <c r="A787" s="9"/>
    </row>
    <row r="788" spans="1:1" ht="21.75" customHeight="1">
      <c r="A788" s="9"/>
    </row>
    <row r="789" spans="1:1" ht="21.75" customHeight="1">
      <c r="A789" s="9"/>
    </row>
    <row r="790" spans="1:1" ht="21.75" customHeight="1">
      <c r="A790" s="9"/>
    </row>
    <row r="791" spans="1:1" ht="21.75" customHeight="1">
      <c r="A791" s="9"/>
    </row>
    <row r="792" spans="1:1" ht="21.75" customHeight="1">
      <c r="A792" s="9"/>
    </row>
    <row r="793" spans="1:1" ht="21.75" customHeight="1">
      <c r="A793" s="9"/>
    </row>
    <row r="794" spans="1:1" ht="21.75" customHeight="1">
      <c r="A794" s="9"/>
    </row>
    <row r="795" spans="1:1" ht="21.75" customHeight="1">
      <c r="A795" s="9"/>
    </row>
    <row r="796" spans="1:1" ht="21.75" customHeight="1">
      <c r="A796" s="9"/>
    </row>
    <row r="797" spans="1:1" ht="21.75" customHeight="1">
      <c r="A797" s="9"/>
    </row>
    <row r="798" spans="1:1" ht="21.75" customHeight="1">
      <c r="A798" s="9"/>
    </row>
    <row r="799" spans="1:1" ht="21.75" customHeight="1">
      <c r="A799" s="9"/>
    </row>
    <row r="800" spans="1:1" ht="21.75" customHeight="1">
      <c r="A800" s="9"/>
    </row>
    <row r="801" spans="1:1" ht="21.75" customHeight="1">
      <c r="A801" s="9"/>
    </row>
    <row r="802" spans="1:1" ht="21.75" customHeight="1">
      <c r="A802" s="9"/>
    </row>
    <row r="803" spans="1:1" ht="21.75" customHeight="1">
      <c r="A803" s="9"/>
    </row>
    <row r="804" spans="1:1" ht="21.75" customHeight="1">
      <c r="A804" s="9"/>
    </row>
    <row r="805" spans="1:1" ht="21.75" customHeight="1">
      <c r="A805" s="9"/>
    </row>
    <row r="806" spans="1:1" ht="21.75" customHeight="1">
      <c r="A806" s="9"/>
    </row>
    <row r="807" spans="1:1" ht="21.75" customHeight="1">
      <c r="A807" s="9"/>
    </row>
    <row r="808" spans="1:1" ht="21.75" customHeight="1">
      <c r="A808" s="9"/>
    </row>
    <row r="809" spans="1:1" ht="21.75" customHeight="1">
      <c r="A809" s="9"/>
    </row>
    <row r="810" spans="1:1" ht="21.75" customHeight="1">
      <c r="A810" s="9"/>
    </row>
    <row r="811" spans="1:1" ht="21.75" customHeight="1">
      <c r="A811" s="9"/>
    </row>
    <row r="812" spans="1:1" ht="21.75" customHeight="1">
      <c r="A812" s="9"/>
    </row>
    <row r="813" spans="1:1" ht="21.75" customHeight="1">
      <c r="A813" s="9"/>
    </row>
    <row r="814" spans="1:1" ht="21.75" customHeight="1">
      <c r="A814" s="9"/>
    </row>
    <row r="815" spans="1:1" ht="21.75" customHeight="1">
      <c r="A815" s="9"/>
    </row>
    <row r="816" spans="1:1" ht="21.75" customHeight="1">
      <c r="A816" s="9"/>
    </row>
    <row r="817" spans="1:1" ht="21.75" customHeight="1">
      <c r="A817" s="9"/>
    </row>
    <row r="818" spans="1:1" ht="21.75" customHeight="1">
      <c r="A818" s="9"/>
    </row>
    <row r="819" spans="1:1" ht="21.75" customHeight="1">
      <c r="A819" s="9"/>
    </row>
    <row r="820" spans="1:1" ht="21.75" customHeight="1">
      <c r="A820" s="9"/>
    </row>
    <row r="821" spans="1:1" ht="21.75" customHeight="1">
      <c r="A821" s="9"/>
    </row>
    <row r="822" spans="1:1" ht="21.75" customHeight="1">
      <c r="A822" s="9"/>
    </row>
    <row r="823" spans="1:1" ht="21.75" customHeight="1">
      <c r="A823" s="9"/>
    </row>
    <row r="824" spans="1:1" ht="21.75" customHeight="1">
      <c r="A824" s="9"/>
    </row>
    <row r="825" spans="1:1" ht="21.75" customHeight="1">
      <c r="A825" s="9"/>
    </row>
    <row r="826" spans="1:1" ht="21.75" customHeight="1">
      <c r="A826" s="9"/>
    </row>
    <row r="827" spans="1:1" ht="21.75" customHeight="1">
      <c r="A827" s="9"/>
    </row>
    <row r="828" spans="1:1" ht="21.75" customHeight="1">
      <c r="A828" s="9"/>
    </row>
    <row r="829" spans="1:1" ht="21.75" customHeight="1">
      <c r="A829" s="9"/>
    </row>
    <row r="830" spans="1:1" ht="21.75" customHeight="1">
      <c r="A830" s="9"/>
    </row>
    <row r="831" spans="1:1" ht="21.75" customHeight="1">
      <c r="A831" s="9"/>
    </row>
    <row r="832" spans="1:1" ht="21.75" customHeight="1">
      <c r="A832" s="9"/>
    </row>
    <row r="833" spans="1:1" ht="21.75" customHeight="1">
      <c r="A833" s="9"/>
    </row>
    <row r="834" spans="1:1" ht="21.75" customHeight="1">
      <c r="A834" s="9"/>
    </row>
    <row r="835" spans="1:1" ht="21.75" customHeight="1">
      <c r="A835" s="9"/>
    </row>
    <row r="836" spans="1:1" ht="21.75" customHeight="1">
      <c r="A836" s="9"/>
    </row>
    <row r="837" spans="1:1" ht="21.75" customHeight="1">
      <c r="A837" s="9"/>
    </row>
    <row r="838" spans="1:1" ht="21.75" customHeight="1">
      <c r="A838" s="9"/>
    </row>
    <row r="839" spans="1:1" ht="21.75" customHeight="1">
      <c r="A839" s="9"/>
    </row>
    <row r="840" spans="1:1" ht="21.75" customHeight="1">
      <c r="A840" s="9"/>
    </row>
    <row r="841" spans="1:1" ht="21.75" customHeight="1">
      <c r="A841" s="9"/>
    </row>
    <row r="842" spans="1:1" ht="21.75" customHeight="1">
      <c r="A842" s="9"/>
    </row>
    <row r="843" spans="1:1" ht="21.75" customHeight="1">
      <c r="A843" s="9"/>
    </row>
    <row r="844" spans="1:1" ht="21.75" customHeight="1">
      <c r="A844" s="9"/>
    </row>
    <row r="845" spans="1:1" ht="21.75" customHeight="1">
      <c r="A845" s="9"/>
    </row>
    <row r="846" spans="1:1" ht="21.75" customHeight="1">
      <c r="A846" s="9"/>
    </row>
    <row r="847" spans="1:1" ht="21.75" customHeight="1">
      <c r="A847" s="9"/>
    </row>
    <row r="848" spans="1:1" ht="21.75" customHeight="1">
      <c r="A848" s="9"/>
    </row>
    <row r="849" spans="1:1" ht="21.75" customHeight="1">
      <c r="A849" s="9"/>
    </row>
    <row r="850" spans="1:1" ht="21.75" customHeight="1">
      <c r="A850" s="9"/>
    </row>
    <row r="851" spans="1:1" ht="21.75" customHeight="1">
      <c r="A851" s="9"/>
    </row>
    <row r="852" spans="1:1" ht="21.75" customHeight="1">
      <c r="A852" s="9"/>
    </row>
    <row r="853" spans="1:1" ht="21.75" customHeight="1">
      <c r="A853" s="9"/>
    </row>
    <row r="854" spans="1:1" ht="21.75" customHeight="1">
      <c r="A854" s="9"/>
    </row>
    <row r="855" spans="1:1" ht="21.75" customHeight="1">
      <c r="A855" s="9"/>
    </row>
    <row r="856" spans="1:1" ht="21.75" customHeight="1">
      <c r="A856" s="9"/>
    </row>
    <row r="857" spans="1:1" ht="21.75" customHeight="1">
      <c r="A857" s="9"/>
    </row>
    <row r="858" spans="1:1" ht="21.75" customHeight="1">
      <c r="A858" s="9"/>
    </row>
    <row r="859" spans="1:1" ht="21.75" customHeight="1">
      <c r="A859" s="9"/>
    </row>
    <row r="860" spans="1:1" ht="21.75" customHeight="1">
      <c r="A860" s="9"/>
    </row>
    <row r="861" spans="1:1" ht="21.75" customHeight="1">
      <c r="A861" s="9"/>
    </row>
    <row r="862" spans="1:1" ht="21.75" customHeight="1">
      <c r="A862" s="9"/>
    </row>
    <row r="863" spans="1:1" ht="21.75" customHeight="1">
      <c r="A863" s="9"/>
    </row>
    <row r="864" spans="1:1" ht="21.75" customHeight="1">
      <c r="A864" s="9"/>
    </row>
    <row r="865" spans="1:1" ht="21.75" customHeight="1">
      <c r="A865" s="9"/>
    </row>
    <row r="866" spans="1:1" ht="21.75" customHeight="1">
      <c r="A866" s="9"/>
    </row>
    <row r="867" spans="1:1" ht="21.75" customHeight="1">
      <c r="A867" s="9"/>
    </row>
    <row r="868" spans="1:1" ht="21.75" customHeight="1">
      <c r="A868" s="9"/>
    </row>
    <row r="869" spans="1:1" ht="21.75" customHeight="1">
      <c r="A869" s="9"/>
    </row>
    <row r="870" spans="1:1" ht="21.75" customHeight="1">
      <c r="A870" s="9"/>
    </row>
    <row r="871" spans="1:1" ht="21.75" customHeight="1">
      <c r="A871" s="9"/>
    </row>
    <row r="872" spans="1:1" ht="21.75" customHeight="1">
      <c r="A872" s="9"/>
    </row>
    <row r="873" spans="1:1" ht="21.75" customHeight="1">
      <c r="A873" s="9"/>
    </row>
    <row r="874" spans="1:1" ht="21.75" customHeight="1">
      <c r="A874" s="9"/>
    </row>
    <row r="875" spans="1:1" ht="21.75" customHeight="1">
      <c r="A875" s="9"/>
    </row>
    <row r="876" spans="1:1" ht="21.75" customHeight="1">
      <c r="A876" s="9"/>
    </row>
    <row r="877" spans="1:1" ht="21.75" customHeight="1">
      <c r="A877" s="9"/>
    </row>
    <row r="878" spans="1:1" ht="21.75" customHeight="1">
      <c r="A878" s="9"/>
    </row>
    <row r="879" spans="1:1" ht="21.75" customHeight="1">
      <c r="A879" s="9"/>
    </row>
    <row r="880" spans="1:1" ht="21.75" customHeight="1">
      <c r="A880" s="9"/>
    </row>
    <row r="881" spans="1:1" ht="21.75" customHeight="1">
      <c r="A881" s="9"/>
    </row>
    <row r="882" spans="1:1" ht="21.75" customHeight="1">
      <c r="A882" s="9"/>
    </row>
    <row r="883" spans="1:1" ht="21.75" customHeight="1">
      <c r="A883" s="9"/>
    </row>
    <row r="884" spans="1:1" ht="21.75" customHeight="1">
      <c r="A884" s="9"/>
    </row>
    <row r="885" spans="1:1" ht="21.75" customHeight="1">
      <c r="A885" s="9"/>
    </row>
    <row r="886" spans="1:1" ht="21.75" customHeight="1">
      <c r="A886" s="9"/>
    </row>
    <row r="887" spans="1:1" ht="21.75" customHeight="1">
      <c r="A887" s="9"/>
    </row>
    <row r="888" spans="1:1" ht="21.75" customHeight="1">
      <c r="A888" s="9"/>
    </row>
    <row r="889" spans="1:1" ht="21.75" customHeight="1">
      <c r="A889" s="9"/>
    </row>
    <row r="890" spans="1:1" ht="21.75" customHeight="1">
      <c r="A890" s="9"/>
    </row>
    <row r="891" spans="1:1" ht="21.75" customHeight="1">
      <c r="A891" s="9"/>
    </row>
    <row r="892" spans="1:1" ht="21.75" customHeight="1">
      <c r="A892" s="9"/>
    </row>
    <row r="893" spans="1:1" ht="21.75" customHeight="1">
      <c r="A893" s="9"/>
    </row>
    <row r="894" spans="1:1" ht="21.75" customHeight="1">
      <c r="A894" s="9"/>
    </row>
    <row r="895" spans="1:1" ht="21.75" customHeight="1">
      <c r="A895" s="9"/>
    </row>
    <row r="896" spans="1:1" ht="21.75" customHeight="1">
      <c r="A896" s="9"/>
    </row>
    <row r="897" spans="1:1" ht="21.75" customHeight="1">
      <c r="A897" s="9"/>
    </row>
    <row r="898" spans="1:1" ht="21.75" customHeight="1">
      <c r="A898" s="9"/>
    </row>
    <row r="899" spans="1:1" ht="21.75" customHeight="1">
      <c r="A899" s="9"/>
    </row>
    <row r="900" spans="1:1" ht="21.75" customHeight="1">
      <c r="A900" s="9"/>
    </row>
    <row r="901" spans="1:1" ht="21.75" customHeight="1">
      <c r="A901" s="9"/>
    </row>
    <row r="902" spans="1:1" ht="21.75" customHeight="1">
      <c r="A902" s="9"/>
    </row>
    <row r="903" spans="1:1" ht="21.75" customHeight="1">
      <c r="A903" s="9"/>
    </row>
    <row r="904" spans="1:1" ht="21.75" customHeight="1">
      <c r="A904" s="9"/>
    </row>
    <row r="905" spans="1:1" ht="21.75" customHeight="1">
      <c r="A905" s="9"/>
    </row>
    <row r="906" spans="1:1" ht="21.75" customHeight="1">
      <c r="A906" s="9"/>
    </row>
    <row r="907" spans="1:1" ht="21.75" customHeight="1">
      <c r="A907" s="9"/>
    </row>
    <row r="908" spans="1:1" ht="21.75" customHeight="1">
      <c r="A908" s="9"/>
    </row>
    <row r="909" spans="1:1" ht="21.75" customHeight="1">
      <c r="A909" s="9"/>
    </row>
    <row r="910" spans="1:1" ht="21.75" customHeight="1">
      <c r="A910" s="9"/>
    </row>
    <row r="911" spans="1:1" ht="21.75" customHeight="1">
      <c r="A911" s="9"/>
    </row>
    <row r="912" spans="1:1" ht="21.75" customHeight="1">
      <c r="A912" s="9"/>
    </row>
    <row r="913" spans="1:1" ht="21.75" customHeight="1">
      <c r="A913" s="9"/>
    </row>
    <row r="914" spans="1:1" ht="21.75" customHeight="1">
      <c r="A914" s="9"/>
    </row>
    <row r="915" spans="1:1" ht="21.75" customHeight="1">
      <c r="A915" s="9"/>
    </row>
    <row r="916" spans="1:1" ht="21.75" customHeight="1">
      <c r="A916" s="9"/>
    </row>
    <row r="917" spans="1:1" ht="21.75" customHeight="1">
      <c r="A917" s="9"/>
    </row>
    <row r="918" spans="1:1" ht="21.75" customHeight="1">
      <c r="A918" s="9"/>
    </row>
    <row r="919" spans="1:1" ht="21.75" customHeight="1">
      <c r="A919" s="9"/>
    </row>
    <row r="920" spans="1:1" ht="21.75" customHeight="1">
      <c r="A920" s="9"/>
    </row>
    <row r="921" spans="1:1" ht="21.75" customHeight="1">
      <c r="A921" s="9"/>
    </row>
    <row r="922" spans="1:1" ht="21.75" customHeight="1">
      <c r="A922" s="9"/>
    </row>
    <row r="923" spans="1:1" ht="21.75" customHeight="1">
      <c r="A923" s="9"/>
    </row>
    <row r="924" spans="1:1" ht="21.75" customHeight="1">
      <c r="A924" s="9"/>
    </row>
    <row r="925" spans="1:1" ht="21.75" customHeight="1">
      <c r="A925" s="9"/>
    </row>
    <row r="926" spans="1:1" ht="21.75" customHeight="1">
      <c r="A926" s="9"/>
    </row>
    <row r="927" spans="1:1" ht="21.75" customHeight="1">
      <c r="A927" s="9"/>
    </row>
    <row r="928" spans="1:1" ht="21.75" customHeight="1">
      <c r="A928" s="9"/>
    </row>
    <row r="929" spans="1:1" ht="21.75" customHeight="1">
      <c r="A929" s="9"/>
    </row>
    <row r="930" spans="1:1" ht="21.75" customHeight="1">
      <c r="A930" s="9"/>
    </row>
    <row r="931" spans="1:1" ht="21.75" customHeight="1">
      <c r="A931" s="9"/>
    </row>
    <row r="932" spans="1:1" ht="21.75" customHeight="1">
      <c r="A932" s="9"/>
    </row>
    <row r="933" spans="1:1" ht="21.75" customHeight="1">
      <c r="A933" s="9"/>
    </row>
    <row r="934" spans="1:1" ht="21.75" customHeight="1">
      <c r="A934" s="9"/>
    </row>
    <row r="935" spans="1:1" ht="21.75" customHeight="1">
      <c r="A935" s="9"/>
    </row>
    <row r="936" spans="1:1" ht="21.75" customHeight="1">
      <c r="A936" s="9"/>
    </row>
    <row r="937" spans="1:1" ht="21.75" customHeight="1">
      <c r="A937" s="9"/>
    </row>
    <row r="938" spans="1:1" ht="21.75" customHeight="1">
      <c r="A938" s="9"/>
    </row>
    <row r="939" spans="1:1" ht="21.75" customHeight="1">
      <c r="A939" s="9"/>
    </row>
    <row r="940" spans="1:1" ht="21.75" customHeight="1">
      <c r="A940" s="9"/>
    </row>
    <row r="941" spans="1:1" ht="21.75" customHeight="1">
      <c r="A941" s="9"/>
    </row>
    <row r="942" spans="1:1" ht="21.75" customHeight="1">
      <c r="A942" s="9"/>
    </row>
    <row r="943" spans="1:1" ht="21.75" customHeight="1">
      <c r="A943" s="9"/>
    </row>
    <row r="944" spans="1:1" ht="21.75" customHeight="1">
      <c r="A944" s="9"/>
    </row>
    <row r="945" spans="1:1" ht="21.75" customHeight="1">
      <c r="A945" s="9"/>
    </row>
    <row r="946" spans="1:1" ht="21.75" customHeight="1">
      <c r="A946" s="9"/>
    </row>
    <row r="947" spans="1:1" ht="21.75" customHeight="1">
      <c r="A947" s="9"/>
    </row>
    <row r="948" spans="1:1" ht="21.75" customHeight="1">
      <c r="A948" s="9"/>
    </row>
    <row r="949" spans="1:1" ht="21.75" customHeight="1">
      <c r="A949" s="9"/>
    </row>
    <row r="950" spans="1:1" ht="21.75" customHeight="1">
      <c r="A950" s="9"/>
    </row>
    <row r="951" spans="1:1" ht="21.75" customHeight="1">
      <c r="A951" s="9"/>
    </row>
    <row r="952" spans="1:1" ht="21.75" customHeight="1">
      <c r="A952" s="9"/>
    </row>
    <row r="953" spans="1:1" ht="21.75" customHeight="1">
      <c r="A953" s="9"/>
    </row>
    <row r="954" spans="1:1" ht="21.75" customHeight="1">
      <c r="A954" s="9"/>
    </row>
    <row r="955" spans="1:1" ht="21.75" customHeight="1">
      <c r="A955" s="9"/>
    </row>
    <row r="956" spans="1:1" ht="21.75" customHeight="1">
      <c r="A956" s="9"/>
    </row>
    <row r="957" spans="1:1" ht="21.75" customHeight="1">
      <c r="A957" s="9"/>
    </row>
    <row r="958" spans="1:1" ht="21.75" customHeight="1">
      <c r="A958" s="9"/>
    </row>
    <row r="959" spans="1:1" ht="21.75" customHeight="1">
      <c r="A959" s="9"/>
    </row>
    <row r="960" spans="1:1" ht="21.75" customHeight="1">
      <c r="A960" s="9"/>
    </row>
    <row r="961" spans="1:1" ht="21.75" customHeight="1">
      <c r="A961" s="9"/>
    </row>
    <row r="962" spans="1:1" ht="21.75" customHeight="1">
      <c r="A962" s="9"/>
    </row>
    <row r="963" spans="1:1" ht="21.75" customHeight="1">
      <c r="A963" s="9"/>
    </row>
    <row r="964" spans="1:1" ht="21.75" customHeight="1">
      <c r="A964" s="9"/>
    </row>
    <row r="965" spans="1:1" ht="21.75" customHeight="1">
      <c r="A965" s="9"/>
    </row>
    <row r="966" spans="1:1" ht="21.75" customHeight="1">
      <c r="A966" s="9"/>
    </row>
    <row r="967" spans="1:1" ht="21.75" customHeight="1">
      <c r="A967" s="9"/>
    </row>
    <row r="968" spans="1:1" ht="21.75" customHeight="1">
      <c r="A968" s="9"/>
    </row>
    <row r="969" spans="1:1" ht="21.75" customHeight="1">
      <c r="A969" s="9"/>
    </row>
    <row r="970" spans="1:1" ht="21.75" customHeight="1">
      <c r="A970" s="9"/>
    </row>
    <row r="971" spans="1:1" ht="21.75" customHeight="1">
      <c r="A971" s="9"/>
    </row>
    <row r="972" spans="1:1" ht="21.75" customHeight="1">
      <c r="A972" s="9"/>
    </row>
    <row r="973" spans="1:1" ht="21.75" customHeight="1">
      <c r="A973" s="9"/>
    </row>
    <row r="974" spans="1:1" ht="21.75" customHeight="1">
      <c r="A974" s="9"/>
    </row>
    <row r="975" spans="1:1" ht="21.75" customHeight="1">
      <c r="A975" s="9"/>
    </row>
    <row r="976" spans="1:1" ht="21.75" customHeight="1">
      <c r="A976" s="9"/>
    </row>
    <row r="977" spans="1:1" ht="21.75" customHeight="1">
      <c r="A977" s="9"/>
    </row>
    <row r="978" spans="1:1" ht="21.75" customHeight="1">
      <c r="A978" s="9"/>
    </row>
    <row r="979" spans="1:1" ht="21.75" customHeight="1">
      <c r="A979" s="9"/>
    </row>
    <row r="980" spans="1:1" ht="21.75" customHeight="1">
      <c r="A980" s="9"/>
    </row>
    <row r="981" spans="1:1" ht="21.75" customHeight="1">
      <c r="A981" s="9"/>
    </row>
    <row r="982" spans="1:1" ht="21.75" customHeight="1">
      <c r="A982" s="9"/>
    </row>
    <row r="983" spans="1:1" ht="21.75" customHeight="1">
      <c r="A983" s="9"/>
    </row>
    <row r="984" spans="1:1" ht="21.75" customHeight="1">
      <c r="A984" s="9"/>
    </row>
    <row r="985" spans="1:1" ht="21.75" customHeight="1">
      <c r="A985" s="9"/>
    </row>
    <row r="986" spans="1:1" ht="21.75" customHeight="1">
      <c r="A986" s="9"/>
    </row>
    <row r="987" spans="1:1" ht="21.75" customHeight="1">
      <c r="A987" s="9"/>
    </row>
    <row r="988" spans="1:1" ht="21.75" customHeight="1">
      <c r="A988" s="9"/>
    </row>
    <row r="989" spans="1:1" ht="21.75" customHeight="1">
      <c r="A989" s="9"/>
    </row>
    <row r="990" spans="1:1" ht="21.75" customHeight="1">
      <c r="A990" s="9"/>
    </row>
    <row r="991" spans="1:1" ht="21.75" customHeight="1">
      <c r="A991" s="9"/>
    </row>
    <row r="992" spans="1:1" ht="21.75" customHeight="1">
      <c r="A992" s="9"/>
    </row>
    <row r="993" spans="1:1" ht="21.75" customHeight="1">
      <c r="A993" s="9"/>
    </row>
    <row r="994" spans="1:1" ht="21.75" customHeight="1">
      <c r="A994" s="9"/>
    </row>
    <row r="995" spans="1:1" ht="21.75" customHeight="1">
      <c r="A995" s="9"/>
    </row>
    <row r="996" spans="1:1" ht="21.75" customHeight="1">
      <c r="A996" s="9"/>
    </row>
    <row r="997" spans="1:1" ht="21.75" customHeight="1">
      <c r="A997" s="9"/>
    </row>
    <row r="998" spans="1:1" ht="21.75" customHeight="1">
      <c r="A998" s="9"/>
    </row>
    <row r="999" spans="1:1" ht="21.75" customHeight="1">
      <c r="A999" s="9"/>
    </row>
    <row r="1000" spans="1:1" ht="21.75" customHeight="1">
      <c r="A1000" s="9"/>
    </row>
    <row r="1001" spans="1:1" ht="21.75" customHeight="1">
      <c r="A1001" s="9"/>
    </row>
    <row r="1002" spans="1:1" ht="21.75" customHeight="1">
      <c r="A1002" s="9"/>
    </row>
    <row r="1003" spans="1:1" ht="21.75" customHeight="1">
      <c r="A1003" s="9"/>
    </row>
    <row r="1004" spans="1:1" ht="21.75" customHeight="1">
      <c r="A1004" s="9"/>
    </row>
    <row r="1005" spans="1:1" ht="21.75" customHeight="1">
      <c r="A1005" s="9"/>
    </row>
    <row r="1006" spans="1:1" ht="21.75" customHeight="1">
      <c r="A1006" s="9"/>
    </row>
    <row r="1007" spans="1:1" ht="21.75" customHeight="1">
      <c r="A1007" s="9"/>
    </row>
    <row r="1008" spans="1:1" ht="21.75" customHeight="1">
      <c r="A1008" s="9"/>
    </row>
    <row r="1009" spans="1:1" ht="21.75" customHeight="1">
      <c r="A1009" s="9"/>
    </row>
    <row r="1010" spans="1:1" ht="21.75" customHeight="1">
      <c r="A1010" s="9"/>
    </row>
    <row r="1011" spans="1:1" ht="21.75" customHeight="1">
      <c r="A1011" s="9"/>
    </row>
    <row r="1012" spans="1:1" ht="21.75" customHeight="1">
      <c r="A1012" s="9"/>
    </row>
    <row r="1013" spans="1:1" ht="21.75" customHeight="1">
      <c r="A1013" s="9"/>
    </row>
    <row r="1014" spans="1:1" ht="21.75" customHeight="1">
      <c r="A1014" s="9"/>
    </row>
    <row r="1015" spans="1:1" ht="21.75" customHeight="1">
      <c r="A1015" s="9"/>
    </row>
    <row r="1016" spans="1:1" ht="21.75" customHeight="1">
      <c r="A1016" s="9"/>
    </row>
    <row r="1017" spans="1:1" ht="21.75" customHeight="1">
      <c r="A1017" s="9"/>
    </row>
    <row r="1018" spans="1:1" ht="21.75" customHeight="1">
      <c r="A1018" s="9"/>
    </row>
    <row r="1019" spans="1:1" ht="21.75" customHeight="1">
      <c r="A1019" s="9"/>
    </row>
    <row r="1020" spans="1:1" ht="21.75" customHeight="1">
      <c r="A1020" s="9"/>
    </row>
    <row r="1021" spans="1:1" ht="21.75" customHeight="1">
      <c r="A1021" s="9"/>
    </row>
    <row r="1022" spans="1:1" ht="21.75" customHeight="1">
      <c r="A1022" s="9"/>
    </row>
    <row r="1023" spans="1:1" ht="21.75" customHeight="1">
      <c r="A1023" s="9"/>
    </row>
    <row r="1024" spans="1:1" ht="21.75" customHeight="1">
      <c r="A1024" s="9"/>
    </row>
    <row r="1025" spans="1:1" ht="21.75" customHeight="1">
      <c r="A1025" s="9"/>
    </row>
    <row r="1026" spans="1:1" ht="21.75" customHeight="1">
      <c r="A1026" s="9"/>
    </row>
    <row r="1027" spans="1:1" ht="21.75" customHeight="1">
      <c r="A1027" s="9"/>
    </row>
    <row r="1028" spans="1:1" ht="21.75" customHeight="1">
      <c r="A1028" s="9"/>
    </row>
    <row r="1029" spans="1:1" ht="21.75" customHeight="1">
      <c r="A1029" s="9"/>
    </row>
    <row r="1030" spans="1:1" ht="21.75" customHeight="1">
      <c r="A1030" s="9"/>
    </row>
    <row r="1031" spans="1:1" ht="21.75" customHeight="1">
      <c r="A1031" s="9"/>
    </row>
    <row r="1032" spans="1:1" ht="21.75" customHeight="1">
      <c r="A1032" s="9"/>
    </row>
    <row r="1033" spans="1:1" ht="21.75" customHeight="1">
      <c r="A1033" s="9"/>
    </row>
    <row r="1034" spans="1:1" ht="21.75" customHeight="1">
      <c r="A1034" s="9"/>
    </row>
    <row r="1035" spans="1:1" ht="21.75" customHeight="1">
      <c r="A1035" s="9"/>
    </row>
    <row r="1036" spans="1:1" ht="21.75" customHeight="1">
      <c r="A1036" s="9"/>
    </row>
    <row r="1037" spans="1:1" ht="21.75" customHeight="1">
      <c r="A1037" s="9"/>
    </row>
    <row r="1038" spans="1:1" ht="21.75" customHeight="1">
      <c r="A1038" s="9"/>
    </row>
    <row r="1039" spans="1:1" ht="21.75" customHeight="1">
      <c r="A1039" s="9"/>
    </row>
    <row r="1040" spans="1:1" ht="21.75" customHeight="1">
      <c r="A1040" s="9"/>
    </row>
    <row r="1041" spans="1:1" ht="21.75" customHeight="1">
      <c r="A1041" s="9"/>
    </row>
    <row r="1042" spans="1:1" ht="21.75" customHeight="1">
      <c r="A1042" s="9"/>
    </row>
    <row r="1043" spans="1:1" ht="21.75" customHeight="1">
      <c r="A1043" s="9"/>
    </row>
    <row r="1044" spans="1:1" ht="21.75" customHeight="1">
      <c r="A1044" s="9"/>
    </row>
    <row r="1045" spans="1:1" ht="21.75" customHeight="1">
      <c r="A1045" s="9"/>
    </row>
    <row r="1046" spans="1:1" ht="21.75" customHeight="1">
      <c r="A1046" s="9"/>
    </row>
    <row r="1047" spans="1:1" ht="21.75" customHeight="1">
      <c r="A1047" s="9"/>
    </row>
    <row r="1048" spans="1:1" ht="21.75" customHeight="1">
      <c r="A1048" s="9"/>
    </row>
    <row r="1049" spans="1:1" ht="21.75" customHeight="1">
      <c r="A1049" s="9"/>
    </row>
    <row r="1050" spans="1:1" ht="21.75" customHeight="1">
      <c r="A1050" s="9"/>
    </row>
    <row r="1051" spans="1:1" ht="21.75" customHeight="1">
      <c r="A1051" s="9"/>
    </row>
    <row r="1052" spans="1:1" ht="21.75" customHeight="1">
      <c r="A1052" s="9"/>
    </row>
    <row r="1053" spans="1:1" ht="21.75" customHeight="1">
      <c r="A1053" s="9"/>
    </row>
    <row r="1054" spans="1:1" ht="21.75" customHeight="1">
      <c r="A1054" s="9"/>
    </row>
    <row r="1055" spans="1:1" ht="21.75" customHeight="1">
      <c r="A1055" s="9"/>
    </row>
    <row r="1056" spans="1:1" ht="21.75" customHeight="1">
      <c r="A1056" s="9"/>
    </row>
    <row r="1057" spans="1:1" ht="21.75" customHeight="1">
      <c r="A1057" s="9"/>
    </row>
    <row r="1058" spans="1:1" ht="21.75" customHeight="1">
      <c r="A1058" s="9"/>
    </row>
    <row r="1059" spans="1:1" ht="21.75" customHeight="1">
      <c r="A1059" s="9"/>
    </row>
    <row r="1060" spans="1:1" ht="21.75" customHeight="1">
      <c r="A1060" s="9"/>
    </row>
    <row r="1061" spans="1:1" ht="21.75" customHeight="1">
      <c r="A1061" s="9"/>
    </row>
    <row r="1062" spans="1:1" ht="21.75" customHeight="1">
      <c r="A1062" s="9"/>
    </row>
    <row r="1063" spans="1:1" ht="21.75" customHeight="1">
      <c r="A1063" s="9"/>
    </row>
    <row r="1064" spans="1:1" ht="21.75" customHeight="1">
      <c r="A1064" s="9"/>
    </row>
    <row r="1065" spans="1:1" ht="21.75" customHeight="1">
      <c r="A1065" s="9"/>
    </row>
    <row r="1066" spans="1:1" ht="21.75" customHeight="1">
      <c r="A1066" s="9"/>
    </row>
    <row r="1067" spans="1:1" ht="21.75" customHeight="1">
      <c r="A1067" s="9"/>
    </row>
    <row r="1068" spans="1:1" ht="21.75" customHeight="1">
      <c r="A1068" s="9"/>
    </row>
    <row r="1069" spans="1:1" ht="21.75" customHeight="1">
      <c r="A1069" s="9"/>
    </row>
    <row r="1070" spans="1:1" ht="21.75" customHeight="1">
      <c r="A1070" s="9"/>
    </row>
    <row r="1071" spans="1:1" ht="21.75" customHeight="1">
      <c r="A1071" s="9"/>
    </row>
    <row r="1072" spans="1:1" ht="21.75" customHeight="1">
      <c r="A1072" s="9"/>
    </row>
    <row r="1073" spans="1:1" ht="21.75" customHeight="1">
      <c r="A1073" s="9"/>
    </row>
    <row r="1074" spans="1:1" ht="21.75" customHeight="1">
      <c r="A1074" s="9"/>
    </row>
    <row r="1075" spans="1:1" ht="21.75" customHeight="1">
      <c r="A1075" s="9"/>
    </row>
    <row r="1076" spans="1:1" ht="21.75" customHeight="1">
      <c r="A1076" s="9"/>
    </row>
    <row r="1077" spans="1:1" ht="21.75" customHeight="1">
      <c r="A1077" s="9"/>
    </row>
    <row r="1078" spans="1:1" ht="21.75" customHeight="1">
      <c r="A1078" s="9"/>
    </row>
    <row r="1079" spans="1:1" ht="21.75" customHeight="1">
      <c r="A1079" s="9"/>
    </row>
    <row r="1080" spans="1:1" ht="21.75" customHeight="1">
      <c r="A1080" s="9"/>
    </row>
    <row r="1081" spans="1:1" ht="21.75" customHeight="1">
      <c r="A1081" s="9"/>
    </row>
    <row r="1082" spans="1:1" ht="21.75" customHeight="1">
      <c r="A1082" s="9"/>
    </row>
    <row r="1083" spans="1:1" ht="21.75" customHeight="1">
      <c r="A1083" s="9"/>
    </row>
    <row r="1084" spans="1:1" ht="21.75" customHeight="1">
      <c r="A1084" s="9"/>
    </row>
    <row r="1085" spans="1:1" ht="21.75" customHeight="1">
      <c r="A1085" s="9"/>
    </row>
    <row r="1086" spans="1:1" ht="21.75" customHeight="1">
      <c r="A1086" s="9"/>
    </row>
    <row r="1087" spans="1:1" ht="21.75" customHeight="1">
      <c r="A1087" s="9"/>
    </row>
    <row r="1088" spans="1:1" ht="21.75" customHeight="1">
      <c r="A1088" s="9"/>
    </row>
    <row r="1089" spans="1:1" ht="21.75" customHeight="1">
      <c r="A1089" s="9"/>
    </row>
    <row r="1090" spans="1:1" ht="21.75" customHeight="1">
      <c r="A1090" s="9"/>
    </row>
    <row r="1091" spans="1:1" ht="21.75" customHeight="1">
      <c r="A1091" s="9"/>
    </row>
    <row r="1092" spans="1:1" ht="21.75" customHeight="1">
      <c r="A1092" s="9"/>
    </row>
    <row r="1093" spans="1:1" ht="21.75" customHeight="1">
      <c r="A1093" s="9"/>
    </row>
    <row r="1094" spans="1:1" ht="21.75" customHeight="1">
      <c r="A1094" s="9"/>
    </row>
    <row r="1095" spans="1:1" ht="21.75" customHeight="1">
      <c r="A1095" s="9"/>
    </row>
    <row r="1096" spans="1:1" ht="21.75" customHeight="1">
      <c r="A1096" s="9"/>
    </row>
    <row r="1097" spans="1:1" ht="21.75" customHeight="1">
      <c r="A1097" s="9"/>
    </row>
    <row r="1098" spans="1:1" ht="21.75" customHeight="1">
      <c r="A1098" s="9"/>
    </row>
    <row r="1099" spans="1:1" ht="21.75" customHeight="1">
      <c r="A1099" s="9"/>
    </row>
    <row r="1100" spans="1:1" ht="21.75" customHeight="1">
      <c r="A1100" s="9"/>
    </row>
    <row r="1101" spans="1:1" ht="21.75" customHeight="1">
      <c r="A1101" s="9"/>
    </row>
    <row r="1102" spans="1:1" ht="21.75" customHeight="1">
      <c r="A1102" s="9"/>
    </row>
    <row r="1103" spans="1:1" ht="21.75" customHeight="1">
      <c r="A1103" s="9"/>
    </row>
    <row r="1104" spans="1:1" ht="21.75" customHeight="1">
      <c r="A1104" s="9"/>
    </row>
    <row r="1105" spans="1:1" ht="21.75" customHeight="1">
      <c r="A1105" s="9"/>
    </row>
    <row r="1106" spans="1:1" ht="21.75" customHeight="1">
      <c r="A1106" s="9"/>
    </row>
    <row r="1107" spans="1:1" ht="21.75" customHeight="1">
      <c r="A1107" s="9"/>
    </row>
    <row r="1108" spans="1:1" ht="21.75" customHeight="1">
      <c r="A1108" s="9"/>
    </row>
    <row r="1109" spans="1:1" ht="21.75" customHeight="1">
      <c r="A1109" s="9"/>
    </row>
    <row r="1110" spans="1:1" ht="21.75" customHeight="1">
      <c r="A1110" s="9"/>
    </row>
    <row r="1111" spans="1:1" ht="21.75" customHeight="1">
      <c r="A1111" s="9"/>
    </row>
    <row r="1112" spans="1:1" ht="21.75" customHeight="1">
      <c r="A1112" s="9"/>
    </row>
    <row r="1113" spans="1:1" ht="21.75" customHeight="1">
      <c r="A1113" s="9"/>
    </row>
    <row r="1114" spans="1:1" ht="21.75" customHeight="1">
      <c r="A1114" s="9"/>
    </row>
    <row r="1115" spans="1:1" ht="21.75" customHeight="1">
      <c r="A1115" s="9"/>
    </row>
    <row r="1116" spans="1:1" ht="21.75" customHeight="1">
      <c r="A1116" s="9"/>
    </row>
    <row r="1117" spans="1:1" ht="21.75" customHeight="1">
      <c r="A1117" s="9"/>
    </row>
    <row r="1118" spans="1:1" ht="21.75" customHeight="1">
      <c r="A1118" s="9"/>
    </row>
    <row r="1119" spans="1:1" ht="21.75" customHeight="1">
      <c r="A1119" s="9"/>
    </row>
    <row r="1120" spans="1:1" ht="21.75" customHeight="1">
      <c r="A1120" s="9"/>
    </row>
    <row r="1121" spans="1:1" ht="21.75" customHeight="1">
      <c r="A1121" s="9"/>
    </row>
    <row r="1122" spans="1:1" ht="21.75" customHeight="1">
      <c r="A1122" s="9"/>
    </row>
    <row r="1123" spans="1:1" ht="21.75" customHeight="1">
      <c r="A1123" s="9"/>
    </row>
    <row r="1124" spans="1:1" ht="21.75" customHeight="1">
      <c r="A1124" s="9"/>
    </row>
    <row r="1125" spans="1:1" ht="21.75" customHeight="1">
      <c r="A1125" s="9"/>
    </row>
    <row r="1126" spans="1:1" ht="21.75" customHeight="1">
      <c r="A1126" s="9"/>
    </row>
    <row r="1127" spans="1:1" ht="21.75" customHeight="1">
      <c r="A1127" s="9"/>
    </row>
    <row r="1128" spans="1:1" ht="21.75" customHeight="1">
      <c r="A1128" s="9"/>
    </row>
    <row r="1129" spans="1:1" ht="21.75" customHeight="1">
      <c r="A1129" s="9"/>
    </row>
    <row r="1130" spans="1:1" ht="21.75" customHeight="1">
      <c r="A1130" s="9"/>
    </row>
    <row r="1131" spans="1:1" ht="21.75" customHeight="1">
      <c r="A1131" s="9"/>
    </row>
    <row r="1132" spans="1:1" ht="21.75" customHeight="1">
      <c r="A1132" s="9"/>
    </row>
    <row r="1133" spans="1:1" ht="21.75" customHeight="1">
      <c r="A1133" s="9"/>
    </row>
    <row r="1134" spans="1:1" ht="21.75" customHeight="1">
      <c r="A1134" s="9"/>
    </row>
    <row r="1135" spans="1:1" ht="21.75" customHeight="1">
      <c r="A1135" s="9"/>
    </row>
    <row r="1136" spans="1:1" ht="21.75" customHeight="1">
      <c r="A1136" s="9"/>
    </row>
    <row r="1137" spans="1:1" ht="21.75" customHeight="1">
      <c r="A1137" s="9"/>
    </row>
    <row r="1138" spans="1:1" ht="21.75" customHeight="1">
      <c r="A1138" s="9"/>
    </row>
    <row r="1139" spans="1:1" ht="21.75" customHeight="1">
      <c r="A1139" s="9"/>
    </row>
    <row r="1140" spans="1:1" ht="21.75" customHeight="1">
      <c r="A1140" s="9"/>
    </row>
    <row r="1141" spans="1:1" ht="21.75" customHeight="1">
      <c r="A1141" s="9"/>
    </row>
    <row r="1142" spans="1:1" ht="21.75" customHeight="1">
      <c r="A1142" s="9"/>
    </row>
    <row r="1143" spans="1:1" ht="21.75" customHeight="1">
      <c r="A1143" s="9"/>
    </row>
    <row r="1144" spans="1:1" ht="21.75" customHeight="1">
      <c r="A1144" s="9"/>
    </row>
    <row r="1145" spans="1:1" ht="21.75" customHeight="1">
      <c r="A1145" s="9"/>
    </row>
    <row r="1146" spans="1:1" ht="21.75" customHeight="1">
      <c r="A1146" s="9"/>
    </row>
    <row r="1147" spans="1:1" ht="21.75" customHeight="1">
      <c r="A1147" s="9"/>
    </row>
    <row r="1148" spans="1:1" ht="21.75" customHeight="1">
      <c r="A1148" s="9"/>
    </row>
    <row r="1149" spans="1:1" ht="21.75" customHeight="1">
      <c r="A1149" s="9"/>
    </row>
    <row r="1150" spans="1:1" ht="21.75" customHeight="1">
      <c r="A1150" s="9"/>
    </row>
    <row r="1151" spans="1:1" ht="21.75" customHeight="1">
      <c r="A1151" s="9"/>
    </row>
    <row r="1152" spans="1:1" ht="21.75" customHeight="1">
      <c r="A1152" s="9"/>
    </row>
    <row r="1153" spans="1:1" ht="21.75" customHeight="1">
      <c r="A1153" s="9"/>
    </row>
    <row r="1154" spans="1:1" ht="21.75" customHeight="1">
      <c r="A1154" s="9"/>
    </row>
    <row r="1155" spans="1:1" ht="21.75" customHeight="1">
      <c r="A1155" s="9"/>
    </row>
    <row r="1156" spans="1:1" ht="21.75" customHeight="1">
      <c r="A1156" s="9"/>
    </row>
    <row r="1157" spans="1:1" ht="21.75" customHeight="1">
      <c r="A1157" s="9"/>
    </row>
    <row r="1158" spans="1:1" ht="21.75" customHeight="1">
      <c r="A1158" s="9"/>
    </row>
    <row r="1159" spans="1:1" ht="21.75" customHeight="1">
      <c r="A1159" s="9"/>
    </row>
    <row r="1160" spans="1:1" ht="21.75" customHeight="1">
      <c r="A1160" s="9"/>
    </row>
    <row r="1161" spans="1:1" ht="21.75" customHeight="1">
      <c r="A1161" s="9"/>
    </row>
    <row r="1162" spans="1:1" ht="21.75" customHeight="1">
      <c r="A1162" s="9"/>
    </row>
    <row r="1163" spans="1:1" ht="21.75" customHeight="1">
      <c r="A1163" s="9"/>
    </row>
    <row r="1164" spans="1:1" ht="21.75" customHeight="1">
      <c r="A1164" s="9"/>
    </row>
    <row r="1165" spans="1:1" ht="21.75" customHeight="1">
      <c r="A1165" s="9"/>
    </row>
    <row r="1166" spans="1:1" ht="21.75" customHeight="1">
      <c r="A1166" s="9"/>
    </row>
    <row r="1167" spans="1:1" ht="21.75" customHeight="1">
      <c r="A1167" s="9"/>
    </row>
    <row r="1168" spans="1:1" ht="21.75" customHeight="1">
      <c r="A1168" s="9"/>
    </row>
    <row r="1169" spans="1:1" ht="21.75" customHeight="1">
      <c r="A1169" s="9"/>
    </row>
    <row r="1170" spans="1:1" ht="21.75" customHeight="1">
      <c r="A1170" s="9"/>
    </row>
    <row r="1171" spans="1:1" ht="21.75" customHeight="1">
      <c r="A1171" s="9"/>
    </row>
    <row r="1172" spans="1:1" ht="21.75" customHeight="1">
      <c r="A1172" s="9"/>
    </row>
    <row r="1173" spans="1:1" ht="21.75" customHeight="1">
      <c r="A1173" s="9"/>
    </row>
    <row r="1174" spans="1:1" ht="21.75" customHeight="1">
      <c r="A1174" s="9"/>
    </row>
    <row r="1175" spans="1:1" ht="21.75" customHeight="1">
      <c r="A1175" s="9"/>
    </row>
    <row r="1176" spans="1:1" ht="21.75" customHeight="1">
      <c r="A1176" s="9"/>
    </row>
    <row r="1177" spans="1:1" ht="21.75" customHeight="1">
      <c r="A1177" s="9"/>
    </row>
    <row r="1178" spans="1:1" ht="21.75" customHeight="1">
      <c r="A1178" s="9"/>
    </row>
    <row r="1179" spans="1:1" ht="21.75" customHeight="1">
      <c r="A1179" s="9"/>
    </row>
    <row r="1180" spans="1:1" ht="21.75" customHeight="1">
      <c r="A1180" s="9"/>
    </row>
    <row r="1181" spans="1:1" ht="21.75" customHeight="1">
      <c r="A1181" s="9"/>
    </row>
    <row r="1182" spans="1:1" ht="21.75" customHeight="1">
      <c r="A1182" s="9"/>
    </row>
    <row r="1183" spans="1:1" ht="21.75" customHeight="1">
      <c r="A1183" s="9"/>
    </row>
    <row r="1184" spans="1:1" ht="21.75" customHeight="1">
      <c r="A1184" s="9"/>
    </row>
    <row r="1185" spans="1:1" ht="21.75" customHeight="1">
      <c r="A1185" s="9"/>
    </row>
    <row r="1186" spans="1:1" ht="21.75" customHeight="1">
      <c r="A1186" s="9"/>
    </row>
    <row r="1187" spans="1:1" ht="21.75" customHeight="1">
      <c r="A1187" s="9"/>
    </row>
    <row r="1188" spans="1:1" ht="21.75" customHeight="1">
      <c r="A1188" s="9"/>
    </row>
    <row r="1189" spans="1:1" ht="21.75" customHeight="1">
      <c r="A1189" s="9"/>
    </row>
    <row r="1190" spans="1:1" ht="21.75" customHeight="1">
      <c r="A1190" s="9"/>
    </row>
    <row r="1191" spans="1:1" ht="21.75" customHeight="1">
      <c r="A1191" s="9"/>
    </row>
    <row r="1192" spans="1:1" ht="21.75" customHeight="1">
      <c r="A1192" s="9"/>
    </row>
    <row r="1193" spans="1:1" ht="21.75" customHeight="1">
      <c r="A1193" s="9"/>
    </row>
    <row r="1194" spans="1:1" ht="21.75" customHeight="1">
      <c r="A1194" s="9"/>
    </row>
    <row r="1195" spans="1:1" ht="21.75" customHeight="1">
      <c r="A1195" s="9"/>
    </row>
    <row r="1196" spans="1:1" ht="21.75" customHeight="1">
      <c r="A1196" s="9"/>
    </row>
    <row r="1197" spans="1:1" ht="21.75" customHeight="1">
      <c r="A1197" s="9"/>
    </row>
    <row r="1198" spans="1:1" ht="21.75" customHeight="1">
      <c r="A1198" s="9"/>
    </row>
    <row r="1199" spans="1:1" ht="21.75" customHeight="1">
      <c r="A1199" s="9"/>
    </row>
    <row r="1200" spans="1:1" ht="21.75" customHeight="1">
      <c r="A1200" s="9"/>
    </row>
    <row r="1201" spans="1:1" ht="21.75" customHeight="1">
      <c r="A1201" s="9"/>
    </row>
    <row r="1202" spans="1:1" ht="21.75" customHeight="1">
      <c r="A1202" s="9"/>
    </row>
    <row r="1203" spans="1:1" ht="21.75" customHeight="1">
      <c r="A1203" s="9"/>
    </row>
    <row r="1204" spans="1:1" ht="21.75" customHeight="1">
      <c r="A1204" s="9"/>
    </row>
    <row r="1205" spans="1:1" ht="21.75" customHeight="1">
      <c r="A1205" s="9"/>
    </row>
    <row r="1206" spans="1:1" ht="21.75" customHeight="1">
      <c r="A1206" s="9"/>
    </row>
    <row r="1207" spans="1:1" ht="21.75" customHeight="1">
      <c r="A1207" s="9"/>
    </row>
    <row r="1208" spans="1:1" ht="21.75" customHeight="1">
      <c r="A1208" s="9"/>
    </row>
    <row r="1209" spans="1:1" ht="21.75" customHeight="1">
      <c r="A1209" s="9"/>
    </row>
    <row r="1210" spans="1:1" ht="21.75" customHeight="1">
      <c r="A1210" s="9"/>
    </row>
    <row r="1211" spans="1:1" ht="21.75" customHeight="1">
      <c r="A1211" s="9"/>
    </row>
    <row r="1212" spans="1:1" ht="21.75" customHeight="1">
      <c r="A1212" s="9"/>
    </row>
    <row r="1213" spans="1:1" ht="21.75" customHeight="1">
      <c r="A1213" s="9"/>
    </row>
    <row r="1214" spans="1:1" ht="21.75" customHeight="1">
      <c r="A1214" s="9"/>
    </row>
    <row r="1215" spans="1:1" ht="21.75" customHeight="1">
      <c r="A1215" s="9"/>
    </row>
    <row r="1216" spans="1:1" ht="21.75" customHeight="1">
      <c r="A1216" s="9"/>
    </row>
    <row r="1217" spans="1:1" ht="21.75" customHeight="1">
      <c r="A1217" s="9"/>
    </row>
    <row r="1218" spans="1:1" ht="21.75" customHeight="1">
      <c r="A1218" s="9"/>
    </row>
    <row r="1219" spans="1:1" ht="21.75" customHeight="1">
      <c r="A1219" s="9"/>
    </row>
    <row r="1220" spans="1:1" ht="21.75" customHeight="1">
      <c r="A1220" s="9"/>
    </row>
    <row r="1221" spans="1:1" ht="21.75" customHeight="1">
      <c r="A1221" s="9"/>
    </row>
    <row r="1222" spans="1:1" ht="21.75" customHeight="1">
      <c r="A1222" s="9"/>
    </row>
    <row r="1223" spans="1:1" ht="21.75" customHeight="1">
      <c r="A1223" s="9"/>
    </row>
    <row r="1224" spans="1:1" ht="21.75" customHeight="1">
      <c r="A1224" s="9"/>
    </row>
    <row r="1225" spans="1:1" ht="21.75" customHeight="1">
      <c r="A1225" s="9"/>
    </row>
    <row r="1226" spans="1:1" ht="21.75" customHeight="1">
      <c r="A1226" s="9"/>
    </row>
    <row r="1227" spans="1:1" ht="21.75" customHeight="1">
      <c r="A1227" s="9"/>
    </row>
    <row r="1228" spans="1:1" ht="21.75" customHeight="1">
      <c r="A1228" s="9"/>
    </row>
    <row r="1229" spans="1:1" ht="21.75" customHeight="1">
      <c r="A1229" s="9"/>
    </row>
    <row r="1230" spans="1:1" ht="21.75" customHeight="1">
      <c r="A1230" s="9"/>
    </row>
    <row r="1231" spans="1:1" ht="21.75" customHeight="1">
      <c r="A1231" s="9"/>
    </row>
    <row r="1232" spans="1:1" ht="21.75" customHeight="1">
      <c r="A1232" s="9"/>
    </row>
    <row r="1233" spans="1:1" ht="21.75" customHeight="1">
      <c r="A1233" s="9"/>
    </row>
    <row r="1234" spans="1:1" ht="21.75" customHeight="1">
      <c r="A1234" s="9"/>
    </row>
    <row r="1235" spans="1:1" ht="21.75" customHeight="1">
      <c r="A1235" s="9"/>
    </row>
    <row r="1236" spans="1:1" ht="21.75" customHeight="1">
      <c r="A1236" s="9"/>
    </row>
    <row r="1237" spans="1:1" ht="21.75" customHeight="1">
      <c r="A1237" s="9"/>
    </row>
    <row r="1238" spans="1:1" ht="21.75" customHeight="1">
      <c r="A1238" s="9"/>
    </row>
    <row r="1239" spans="1:1" ht="21.75" customHeight="1">
      <c r="A1239" s="9"/>
    </row>
    <row r="1240" spans="1:1" ht="21.75" customHeight="1">
      <c r="A1240" s="9"/>
    </row>
    <row r="1241" spans="1:1" ht="21.75" customHeight="1"/>
    <row r="1242" spans="1:1" ht="21.75" customHeight="1"/>
  </sheetData>
  <mergeCells count="1">
    <mergeCell ref="B2:M2"/>
  </mergeCells>
  <phoneticPr fontId="2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K1034"/>
  <sheetViews>
    <sheetView showGridLines="0" showRowColHeaders="0" workbookViewId="0">
      <pane ySplit="3" topLeftCell="A4" activePane="bottomLeft" state="frozen"/>
      <selection pane="bottomLeft" activeCell="C10" sqref="C10"/>
    </sheetView>
  </sheetViews>
  <sheetFormatPr baseColWidth="10" defaultRowHeight="15"/>
  <cols>
    <col min="1" max="1" width="1.5703125" customWidth="1"/>
    <col min="2" max="2" width="26.7109375" customWidth="1"/>
    <col min="3" max="3" width="59.42578125" customWidth="1"/>
    <col min="4" max="4" width="26.140625" customWidth="1"/>
    <col min="5" max="5" width="18.85546875" customWidth="1"/>
    <col min="6" max="6" width="26.85546875" style="5" customWidth="1"/>
    <col min="7" max="7" width="27.85546875" style="5" customWidth="1"/>
  </cols>
  <sheetData>
    <row r="1" spans="1:11" ht="125.25" customHeight="1">
      <c r="A1" s="9"/>
      <c r="B1" s="9"/>
      <c r="C1" s="9"/>
      <c r="D1" s="9"/>
      <c r="E1" s="9"/>
      <c r="F1" s="10"/>
      <c r="G1" s="10"/>
      <c r="H1" s="9"/>
      <c r="I1" s="9"/>
      <c r="J1" s="9"/>
      <c r="K1" s="9"/>
    </row>
    <row r="2" spans="1:11" ht="63.75" customHeight="1">
      <c r="A2" s="9"/>
      <c r="B2" s="26" t="s">
        <v>3</v>
      </c>
      <c r="C2" s="26"/>
      <c r="D2" s="26"/>
      <c r="E2" s="26"/>
      <c r="F2" s="26"/>
      <c r="G2" s="26"/>
      <c r="H2" s="9"/>
      <c r="I2" s="9"/>
      <c r="J2" s="9"/>
      <c r="K2" s="9"/>
    </row>
    <row r="3" spans="1:11" ht="20.25" customHeight="1">
      <c r="A3" s="9"/>
      <c r="B3" s="43" t="s">
        <v>0</v>
      </c>
      <c r="C3" s="43" t="s">
        <v>1</v>
      </c>
      <c r="D3" s="43" t="s">
        <v>29</v>
      </c>
      <c r="E3" s="43" t="s">
        <v>30</v>
      </c>
      <c r="F3" s="43" t="s">
        <v>32</v>
      </c>
      <c r="G3" s="43" t="s">
        <v>6</v>
      </c>
      <c r="H3" s="9"/>
      <c r="I3" s="9"/>
      <c r="J3" s="9"/>
      <c r="K3" s="9"/>
    </row>
    <row r="4" spans="1:11" ht="20.25" customHeight="1">
      <c r="A4" s="9"/>
      <c r="B4" s="40" t="s">
        <v>71</v>
      </c>
      <c r="C4" s="41" t="str">
        <f>VLOOKUP(Compras[[#This Row],[Codigo]],Stock[#Data],2,FALSE)</f>
        <v>CropSecret 250ml Full Roots</v>
      </c>
      <c r="D4" s="34">
        <v>3</v>
      </c>
      <c r="E4" s="41">
        <v>1</v>
      </c>
      <c r="F4" s="42">
        <f>VLOOKUP(Compras[[#This Row],[Codigo]],Stock[#Data],3,FALSE)</f>
        <v>836</v>
      </c>
      <c r="G4" s="42">
        <f>Compras[[#This Row],[Unidad]]*Compras[[#This Row],[Cantidad]]</f>
        <v>2508</v>
      </c>
      <c r="H4" s="9"/>
      <c r="I4" s="9"/>
      <c r="J4" s="9"/>
      <c r="K4" s="9"/>
    </row>
    <row r="5" spans="1:11" ht="20.25" customHeight="1">
      <c r="A5" s="9"/>
      <c r="B5" s="40">
        <v>44927</v>
      </c>
      <c r="C5" s="41" t="str">
        <f>VLOOKUP(Compras[[#This Row],[Codigo]],Stock[#Data],2,FALSE)</f>
        <v>CropSecret 250ml Full Roots</v>
      </c>
      <c r="D5" s="34">
        <v>14</v>
      </c>
      <c r="E5" s="41">
        <v>1</v>
      </c>
      <c r="F5" s="42">
        <f>VLOOKUP(Compras[[#This Row],[Codigo]],Stock[#Data],3,FALSE)</f>
        <v>836</v>
      </c>
      <c r="G5" s="42">
        <f>Compras[[#This Row],[Unidad]]*Compras[[#This Row],[Cantidad]]</f>
        <v>11704</v>
      </c>
      <c r="H5" s="9"/>
      <c r="I5" s="9"/>
      <c r="J5" s="9"/>
      <c r="K5" s="9"/>
    </row>
    <row r="6" spans="1:11" s="9" customFormat="1" ht="20.25" customHeight="1">
      <c r="F6" s="10"/>
      <c r="G6" s="10"/>
    </row>
    <row r="7" spans="1:11" s="9" customFormat="1" ht="20.25" customHeight="1">
      <c r="F7" s="10"/>
      <c r="G7" s="10"/>
    </row>
    <row r="8" spans="1:11" s="9" customFormat="1" ht="20.25" customHeight="1">
      <c r="F8" s="10"/>
      <c r="G8" s="10"/>
    </row>
    <row r="9" spans="1:11" s="9" customFormat="1" ht="20.25" customHeight="1">
      <c r="F9" s="10"/>
      <c r="G9" s="10"/>
    </row>
    <row r="10" spans="1:11" s="9" customFormat="1" ht="20.25" customHeight="1">
      <c r="F10" s="10"/>
      <c r="G10" s="10"/>
    </row>
    <row r="11" spans="1:11" s="9" customFormat="1" ht="20.25" customHeight="1">
      <c r="F11" s="10"/>
      <c r="G11" s="10"/>
    </row>
    <row r="12" spans="1:11" s="9" customFormat="1" ht="20.25" customHeight="1">
      <c r="F12" s="10"/>
      <c r="G12" s="10"/>
    </row>
    <row r="13" spans="1:11" s="9" customFormat="1" ht="20.25" customHeight="1">
      <c r="F13" s="10"/>
      <c r="G13" s="10"/>
    </row>
    <row r="14" spans="1:11" s="9" customFormat="1" ht="20.25" customHeight="1">
      <c r="F14" s="10"/>
      <c r="G14" s="10"/>
    </row>
    <row r="15" spans="1:11" s="9" customFormat="1" ht="20.25" customHeight="1">
      <c r="F15" s="10"/>
      <c r="G15" s="10"/>
    </row>
    <row r="16" spans="1:11" s="9" customFormat="1" ht="20.25" customHeight="1">
      <c r="F16" s="10"/>
      <c r="G16" s="10"/>
    </row>
    <row r="17" spans="6:7" s="9" customFormat="1" ht="20.25" customHeight="1">
      <c r="F17" s="10"/>
      <c r="G17" s="10"/>
    </row>
    <row r="18" spans="6:7" s="9" customFormat="1" ht="20.25" customHeight="1">
      <c r="F18" s="10"/>
      <c r="G18" s="10"/>
    </row>
    <row r="19" spans="6:7" s="9" customFormat="1" ht="20.25" customHeight="1">
      <c r="F19" s="10"/>
      <c r="G19" s="10"/>
    </row>
    <row r="20" spans="6:7" s="9" customFormat="1" ht="20.25" customHeight="1">
      <c r="F20" s="10"/>
      <c r="G20" s="10"/>
    </row>
    <row r="21" spans="6:7" s="9" customFormat="1" ht="20.25" customHeight="1">
      <c r="F21" s="10"/>
      <c r="G21" s="10"/>
    </row>
    <row r="22" spans="6:7" s="9" customFormat="1" ht="20.25" customHeight="1">
      <c r="F22" s="10"/>
      <c r="G22" s="10"/>
    </row>
    <row r="23" spans="6:7" s="9" customFormat="1" ht="20.25" customHeight="1">
      <c r="F23" s="10"/>
      <c r="G23" s="10"/>
    </row>
    <row r="24" spans="6:7" s="9" customFormat="1" ht="20.25" customHeight="1">
      <c r="F24" s="10"/>
      <c r="G24" s="10"/>
    </row>
    <row r="25" spans="6:7" s="9" customFormat="1" ht="20.25" customHeight="1">
      <c r="F25" s="10"/>
      <c r="G25" s="10"/>
    </row>
    <row r="26" spans="6:7" s="9" customFormat="1" ht="20.25" customHeight="1">
      <c r="F26" s="10"/>
      <c r="G26" s="10"/>
    </row>
    <row r="27" spans="6:7" s="9" customFormat="1" ht="20.25" customHeight="1">
      <c r="F27" s="10"/>
      <c r="G27" s="10"/>
    </row>
    <row r="28" spans="6:7" s="9" customFormat="1" ht="20.25" customHeight="1">
      <c r="F28" s="10"/>
      <c r="G28" s="10"/>
    </row>
    <row r="29" spans="6:7" s="9" customFormat="1" ht="20.25" customHeight="1">
      <c r="F29" s="10"/>
      <c r="G29" s="10"/>
    </row>
    <row r="30" spans="6:7" s="9" customFormat="1" ht="20.25" customHeight="1">
      <c r="F30" s="10"/>
      <c r="G30" s="10"/>
    </row>
    <row r="31" spans="6:7" s="9" customFormat="1" ht="20.25" customHeight="1">
      <c r="F31" s="10"/>
      <c r="G31" s="10"/>
    </row>
    <row r="32" spans="6:7" s="9" customFormat="1" ht="20.25" customHeight="1">
      <c r="F32" s="10"/>
      <c r="G32" s="10"/>
    </row>
    <row r="33" spans="1:11" s="9" customFormat="1" ht="20.25" customHeight="1">
      <c r="F33" s="10"/>
      <c r="G33" s="10"/>
    </row>
    <row r="34" spans="1:11" s="9" customFormat="1" ht="20.25" customHeight="1">
      <c r="F34" s="10"/>
      <c r="G34" s="10"/>
    </row>
    <row r="35" spans="1:11" s="9" customFormat="1" ht="20.25" customHeight="1">
      <c r="F35" s="10"/>
      <c r="G35" s="10"/>
    </row>
    <row r="36" spans="1:11" s="9" customFormat="1" ht="20.25" customHeight="1">
      <c r="F36" s="10"/>
      <c r="G36" s="10"/>
    </row>
    <row r="37" spans="1:11" s="9" customFormat="1" ht="20.25" customHeight="1">
      <c r="F37" s="10"/>
      <c r="G37" s="10"/>
    </row>
    <row r="38" spans="1:11" s="9" customFormat="1" ht="20.25" customHeight="1">
      <c r="F38" s="10"/>
      <c r="G38" s="10"/>
    </row>
    <row r="39" spans="1:11" s="9" customFormat="1" ht="20.25" customHeight="1">
      <c r="F39" s="10"/>
      <c r="G39" s="10"/>
    </row>
    <row r="40" spans="1:11" s="9" customFormat="1" ht="20.25" customHeight="1">
      <c r="F40" s="10"/>
      <c r="G40" s="10"/>
    </row>
    <row r="41" spans="1:11" s="9" customFormat="1" ht="20.25" customHeight="1">
      <c r="F41" s="10"/>
      <c r="G41" s="10"/>
    </row>
    <row r="42" spans="1:11" s="9" customFormat="1" ht="20.25" customHeight="1">
      <c r="F42" s="10"/>
      <c r="G42" s="10"/>
    </row>
    <row r="43" spans="1:11" s="9" customFormat="1" ht="20.25" customHeight="1">
      <c r="F43" s="10"/>
      <c r="G43" s="10"/>
    </row>
    <row r="44" spans="1:11" s="9" customFormat="1" ht="20.25" customHeight="1">
      <c r="F44" s="10"/>
      <c r="G44" s="10"/>
    </row>
    <row r="45" spans="1:11" s="9" customFormat="1" ht="20.25" customHeight="1">
      <c r="F45" s="10"/>
      <c r="G45" s="10"/>
    </row>
    <row r="46" spans="1:11" ht="20.25" customHeight="1">
      <c r="A46" s="9"/>
      <c r="H46" s="9"/>
      <c r="I46" s="9"/>
      <c r="J46" s="9"/>
      <c r="K46" s="9"/>
    </row>
    <row r="47" spans="1:11" ht="20.25" customHeight="1">
      <c r="A47" s="9"/>
      <c r="H47" s="9"/>
      <c r="I47" s="9"/>
      <c r="J47" s="9"/>
      <c r="K47" s="9"/>
    </row>
    <row r="48" spans="1:11" ht="20.25" customHeight="1">
      <c r="A48" s="9"/>
      <c r="H48" s="9"/>
      <c r="I48" s="9"/>
      <c r="J48" s="9"/>
      <c r="K48" s="9"/>
    </row>
    <row r="49" spans="1:11" ht="20.25" customHeight="1">
      <c r="A49" s="9"/>
      <c r="H49" s="9"/>
      <c r="I49" s="9"/>
      <c r="J49" s="9"/>
      <c r="K49" s="9"/>
    </row>
    <row r="50" spans="1:11" ht="20.25" customHeight="1">
      <c r="A50" s="9"/>
      <c r="H50" s="9"/>
      <c r="I50" s="9"/>
      <c r="J50" s="9"/>
      <c r="K50" s="9"/>
    </row>
    <row r="51" spans="1:11" ht="20.25" customHeight="1">
      <c r="A51" s="9"/>
      <c r="H51" s="9"/>
      <c r="I51" s="9"/>
      <c r="J51" s="9"/>
      <c r="K51" s="9"/>
    </row>
    <row r="52" spans="1:11" ht="20.25" customHeight="1">
      <c r="A52" s="9"/>
      <c r="H52" s="9"/>
      <c r="I52" s="9"/>
      <c r="J52" s="9"/>
      <c r="K52" s="9"/>
    </row>
    <row r="53" spans="1:11" ht="20.25" customHeight="1">
      <c r="A53" s="9"/>
      <c r="H53" s="9"/>
      <c r="I53" s="9"/>
      <c r="J53" s="9"/>
      <c r="K53" s="9"/>
    </row>
    <row r="54" spans="1:11" ht="20.25" customHeight="1">
      <c r="A54" s="9"/>
      <c r="H54" s="9"/>
      <c r="I54" s="9"/>
      <c r="J54" s="9"/>
      <c r="K54" s="9"/>
    </row>
    <row r="55" spans="1:11" ht="20.25" customHeight="1">
      <c r="A55" s="9"/>
      <c r="H55" s="9"/>
      <c r="I55" s="9"/>
      <c r="J55" s="9"/>
      <c r="K55" s="9"/>
    </row>
    <row r="56" spans="1:11" ht="20.25" customHeight="1">
      <c r="A56" s="9"/>
      <c r="H56" s="9"/>
      <c r="I56" s="9"/>
      <c r="J56" s="9"/>
      <c r="K56" s="9"/>
    </row>
    <row r="57" spans="1:11" ht="20.25" customHeight="1">
      <c r="A57" s="9"/>
      <c r="H57" s="9"/>
      <c r="I57" s="9"/>
      <c r="J57" s="9"/>
      <c r="K57" s="9"/>
    </row>
    <row r="58" spans="1:11" ht="20.25" customHeight="1">
      <c r="A58" s="9"/>
      <c r="H58" s="9"/>
      <c r="I58" s="9"/>
      <c r="J58" s="9"/>
      <c r="K58" s="9"/>
    </row>
    <row r="59" spans="1:11" ht="20.25" customHeight="1">
      <c r="A59" s="9"/>
      <c r="H59" s="9"/>
      <c r="I59" s="9"/>
      <c r="J59" s="9"/>
      <c r="K59" s="9"/>
    </row>
    <row r="60" spans="1:11" ht="20.25" customHeight="1">
      <c r="A60" s="9"/>
      <c r="H60" s="9"/>
      <c r="I60" s="9"/>
      <c r="J60" s="9"/>
      <c r="K60" s="9"/>
    </row>
    <row r="61" spans="1:11" ht="20.25" customHeight="1">
      <c r="A61" s="9"/>
      <c r="H61" s="9"/>
      <c r="I61" s="9"/>
      <c r="J61" s="9"/>
      <c r="K61" s="9"/>
    </row>
    <row r="62" spans="1:11" ht="20.25" customHeight="1">
      <c r="A62" s="9"/>
      <c r="H62" s="9"/>
      <c r="I62" s="9"/>
      <c r="J62" s="9"/>
      <c r="K62" s="9"/>
    </row>
    <row r="63" spans="1:11" ht="20.25" customHeight="1">
      <c r="A63" s="9"/>
      <c r="H63" s="9"/>
      <c r="I63" s="9"/>
      <c r="J63" s="9"/>
      <c r="K63" s="9"/>
    </row>
    <row r="64" spans="1:11" ht="20.25" customHeight="1">
      <c r="A64" s="9"/>
      <c r="H64" s="9"/>
      <c r="I64" s="9"/>
      <c r="J64" s="9"/>
      <c r="K64" s="9"/>
    </row>
    <row r="65" spans="1:11" ht="20.25" customHeight="1">
      <c r="A65" s="9"/>
      <c r="H65" s="9"/>
      <c r="I65" s="9"/>
      <c r="J65" s="9"/>
      <c r="K65" s="9"/>
    </row>
    <row r="66" spans="1:11" ht="20.25" customHeight="1">
      <c r="A66" s="9"/>
      <c r="H66" s="9"/>
      <c r="I66" s="9"/>
      <c r="J66" s="9"/>
      <c r="K66" s="9"/>
    </row>
    <row r="67" spans="1:11" ht="20.25" customHeight="1">
      <c r="A67" s="9"/>
      <c r="H67" s="9"/>
      <c r="I67" s="9"/>
      <c r="J67" s="9"/>
      <c r="K67" s="9"/>
    </row>
    <row r="68" spans="1:11" ht="20.25" customHeight="1">
      <c r="A68" s="9"/>
      <c r="H68" s="9"/>
      <c r="I68" s="9"/>
      <c r="J68" s="9"/>
      <c r="K68" s="9"/>
    </row>
    <row r="69" spans="1:11" ht="20.25" customHeight="1">
      <c r="A69" s="9"/>
      <c r="H69" s="9"/>
      <c r="I69" s="9"/>
      <c r="J69" s="9"/>
      <c r="K69" s="9"/>
    </row>
    <row r="70" spans="1:11" ht="20.25" customHeight="1">
      <c r="A70" s="9"/>
      <c r="H70" s="9"/>
      <c r="I70" s="9"/>
      <c r="J70" s="9"/>
      <c r="K70" s="9"/>
    </row>
    <row r="71" spans="1:11" ht="20.25" customHeight="1">
      <c r="A71" s="9"/>
      <c r="H71" s="9"/>
      <c r="I71" s="9"/>
      <c r="J71" s="9"/>
      <c r="K71" s="9"/>
    </row>
    <row r="72" spans="1:11" ht="20.25" customHeight="1">
      <c r="A72" s="9"/>
      <c r="H72" s="9"/>
      <c r="I72" s="9"/>
      <c r="J72" s="9"/>
      <c r="K72" s="9"/>
    </row>
    <row r="73" spans="1:11" ht="20.25" customHeight="1">
      <c r="A73" s="9"/>
      <c r="H73" s="9"/>
      <c r="I73" s="9"/>
      <c r="J73" s="9"/>
      <c r="K73" s="9"/>
    </row>
    <row r="74" spans="1:11" ht="20.25" customHeight="1">
      <c r="A74" s="9"/>
      <c r="H74" s="9"/>
      <c r="I74" s="9"/>
      <c r="J74" s="9"/>
      <c r="K74" s="9"/>
    </row>
    <row r="75" spans="1:11" ht="20.25" customHeight="1">
      <c r="A75" s="9"/>
      <c r="H75" s="9"/>
      <c r="I75" s="9"/>
      <c r="J75" s="9"/>
      <c r="K75" s="9"/>
    </row>
    <row r="76" spans="1:11" ht="20.25" customHeight="1">
      <c r="A76" s="9"/>
      <c r="H76" s="9"/>
      <c r="I76" s="9"/>
      <c r="J76" s="9"/>
      <c r="K76" s="9"/>
    </row>
    <row r="77" spans="1:11" ht="20.25" customHeight="1">
      <c r="A77" s="9"/>
      <c r="H77" s="9"/>
      <c r="I77" s="9"/>
      <c r="J77" s="9"/>
      <c r="K77" s="9"/>
    </row>
    <row r="78" spans="1:11" ht="20.25" customHeight="1">
      <c r="A78" s="9"/>
      <c r="H78" s="9"/>
      <c r="I78" s="9"/>
      <c r="J78" s="9"/>
      <c r="K78" s="9"/>
    </row>
    <row r="79" spans="1:11" ht="20.25" customHeight="1">
      <c r="A79" s="9"/>
      <c r="H79" s="9"/>
      <c r="I79" s="9"/>
      <c r="J79" s="9"/>
      <c r="K79" s="9"/>
    </row>
    <row r="80" spans="1:11" ht="20.25" customHeight="1">
      <c r="A80" s="9"/>
      <c r="H80" s="9"/>
      <c r="I80" s="9"/>
      <c r="J80" s="9"/>
      <c r="K80" s="9"/>
    </row>
    <row r="81" spans="1:11" ht="20.25" customHeight="1">
      <c r="A81" s="9"/>
      <c r="H81" s="9"/>
      <c r="I81" s="9"/>
      <c r="J81" s="9"/>
      <c r="K81" s="9"/>
    </row>
    <row r="82" spans="1:11" ht="20.25" customHeight="1">
      <c r="A82" s="9"/>
      <c r="H82" s="9"/>
      <c r="I82" s="9"/>
      <c r="J82" s="9"/>
      <c r="K82" s="9"/>
    </row>
    <row r="83" spans="1:11" ht="20.25" customHeight="1">
      <c r="A83" s="9"/>
      <c r="H83" s="9"/>
      <c r="I83" s="9"/>
      <c r="J83" s="9"/>
      <c r="K83" s="9"/>
    </row>
    <row r="84" spans="1:11" ht="20.25" customHeight="1">
      <c r="A84" s="9"/>
      <c r="H84" s="9"/>
      <c r="I84" s="9"/>
      <c r="J84" s="9"/>
      <c r="K84" s="9"/>
    </row>
    <row r="85" spans="1:11" ht="20.25" customHeight="1">
      <c r="A85" s="9"/>
      <c r="H85" s="9"/>
      <c r="I85" s="9"/>
      <c r="J85" s="9"/>
      <c r="K85" s="9"/>
    </row>
    <row r="86" spans="1:11" ht="20.25" customHeight="1">
      <c r="A86" s="9"/>
      <c r="H86" s="9"/>
      <c r="I86" s="9"/>
      <c r="J86" s="9"/>
      <c r="K86" s="9"/>
    </row>
    <row r="87" spans="1:11" ht="20.25" customHeight="1">
      <c r="A87" s="9"/>
      <c r="H87" s="9"/>
      <c r="I87" s="9"/>
      <c r="J87" s="9"/>
      <c r="K87" s="9"/>
    </row>
    <row r="88" spans="1:11" ht="20.25" customHeight="1">
      <c r="A88" s="9"/>
      <c r="H88" s="9"/>
      <c r="I88" s="9"/>
      <c r="J88" s="9"/>
      <c r="K88" s="9"/>
    </row>
    <row r="89" spans="1:11" ht="20.25" customHeight="1">
      <c r="A89" s="9"/>
      <c r="H89" s="9"/>
      <c r="I89" s="9"/>
      <c r="J89" s="9"/>
      <c r="K89" s="9"/>
    </row>
    <row r="90" spans="1:11" ht="20.25" customHeight="1">
      <c r="A90" s="9"/>
      <c r="H90" s="9"/>
      <c r="I90" s="9"/>
      <c r="J90" s="9"/>
      <c r="K90" s="9"/>
    </row>
    <row r="91" spans="1:11" ht="20.25" customHeight="1">
      <c r="A91" s="9"/>
      <c r="H91" s="9"/>
      <c r="I91" s="9"/>
      <c r="J91" s="9"/>
      <c r="K91" s="9"/>
    </row>
    <row r="92" spans="1:11" ht="20.25" customHeight="1">
      <c r="A92" s="9"/>
      <c r="H92" s="9"/>
      <c r="I92" s="9"/>
      <c r="J92" s="9"/>
      <c r="K92" s="9"/>
    </row>
    <row r="93" spans="1:11" ht="20.25" customHeight="1">
      <c r="A93" s="9"/>
      <c r="H93" s="9"/>
      <c r="I93" s="9"/>
      <c r="J93" s="9"/>
      <c r="K93" s="9"/>
    </row>
    <row r="94" spans="1:11" ht="20.25" customHeight="1">
      <c r="A94" s="9"/>
      <c r="H94" s="9"/>
      <c r="I94" s="9"/>
      <c r="J94" s="9"/>
      <c r="K94" s="9"/>
    </row>
    <row r="95" spans="1:11" ht="20.25" customHeight="1">
      <c r="A95" s="9"/>
      <c r="H95" s="9"/>
      <c r="I95" s="9"/>
      <c r="J95" s="9"/>
      <c r="K95" s="9"/>
    </row>
    <row r="96" spans="1:11" ht="20.25" customHeight="1">
      <c r="A96" s="9"/>
      <c r="H96" s="9"/>
      <c r="I96" s="9"/>
      <c r="J96" s="9"/>
      <c r="K96" s="9"/>
    </row>
    <row r="97" spans="1:11" ht="20.25" customHeight="1">
      <c r="A97" s="9"/>
      <c r="H97" s="9"/>
      <c r="I97" s="9"/>
      <c r="J97" s="9"/>
      <c r="K97" s="9"/>
    </row>
    <row r="98" spans="1:11" ht="20.25" customHeight="1">
      <c r="A98" s="9"/>
      <c r="H98" s="9"/>
      <c r="I98" s="9"/>
      <c r="J98" s="9"/>
      <c r="K98" s="9"/>
    </row>
    <row r="99" spans="1:11" ht="20.25" customHeight="1">
      <c r="A99" s="9"/>
      <c r="H99" s="9"/>
      <c r="I99" s="9"/>
      <c r="J99" s="9"/>
      <c r="K99" s="9"/>
    </row>
    <row r="100" spans="1:11" ht="20.25" customHeight="1">
      <c r="A100" s="9"/>
      <c r="H100" s="9"/>
      <c r="I100" s="9"/>
      <c r="J100" s="9"/>
      <c r="K100" s="9"/>
    </row>
    <row r="101" spans="1:11" ht="20.25" customHeight="1">
      <c r="A101" s="9"/>
      <c r="H101" s="9"/>
      <c r="I101" s="9"/>
      <c r="J101" s="9"/>
      <c r="K101" s="9"/>
    </row>
    <row r="102" spans="1:11" ht="20.25" customHeight="1">
      <c r="A102" s="9"/>
      <c r="H102" s="9"/>
      <c r="I102" s="9"/>
      <c r="J102" s="9"/>
      <c r="K102" s="9"/>
    </row>
    <row r="103" spans="1:11" ht="20.25" customHeight="1">
      <c r="A103" s="9"/>
      <c r="H103" s="9"/>
      <c r="I103" s="9"/>
      <c r="J103" s="9"/>
      <c r="K103" s="9"/>
    </row>
    <row r="104" spans="1:11" ht="20.25" customHeight="1">
      <c r="A104" s="9"/>
      <c r="H104" s="9"/>
      <c r="I104" s="9"/>
      <c r="J104" s="9"/>
      <c r="K104" s="9"/>
    </row>
    <row r="105" spans="1:11" ht="20.25" customHeight="1">
      <c r="A105" s="9"/>
      <c r="H105" s="9"/>
      <c r="I105" s="9"/>
      <c r="J105" s="9"/>
      <c r="K105" s="9"/>
    </row>
    <row r="106" spans="1:11" ht="20.25" customHeight="1">
      <c r="A106" s="9"/>
      <c r="H106" s="9"/>
      <c r="I106" s="9"/>
      <c r="J106" s="9"/>
      <c r="K106" s="9"/>
    </row>
    <row r="107" spans="1:11" ht="20.25" customHeight="1">
      <c r="A107" s="9"/>
      <c r="H107" s="9"/>
      <c r="I107" s="9"/>
      <c r="J107" s="9"/>
      <c r="K107" s="9"/>
    </row>
    <row r="108" spans="1:11" ht="20.25" customHeight="1">
      <c r="A108" s="9"/>
      <c r="H108" s="9"/>
      <c r="I108" s="9"/>
      <c r="J108" s="9"/>
      <c r="K108" s="9"/>
    </row>
    <row r="109" spans="1:11" ht="20.25" customHeight="1">
      <c r="A109" s="9"/>
      <c r="H109" s="9"/>
      <c r="I109" s="9"/>
      <c r="J109" s="9"/>
      <c r="K109" s="9"/>
    </row>
    <row r="110" spans="1:11" ht="20.25" customHeight="1">
      <c r="A110" s="9"/>
      <c r="H110" s="9"/>
      <c r="I110" s="9"/>
      <c r="J110" s="9"/>
      <c r="K110" s="9"/>
    </row>
    <row r="111" spans="1:11" ht="20.25" customHeight="1">
      <c r="A111" s="9"/>
      <c r="H111" s="9"/>
      <c r="I111" s="9"/>
      <c r="J111" s="9"/>
      <c r="K111" s="9"/>
    </row>
    <row r="112" spans="1:11" ht="20.25" customHeight="1">
      <c r="A112" s="9"/>
      <c r="H112" s="9"/>
      <c r="I112" s="9"/>
      <c r="J112" s="9"/>
      <c r="K112" s="9"/>
    </row>
    <row r="113" spans="1:11" ht="20.25" customHeight="1">
      <c r="A113" s="9"/>
      <c r="H113" s="9"/>
      <c r="I113" s="9"/>
      <c r="J113" s="9"/>
      <c r="K113" s="9"/>
    </row>
    <row r="114" spans="1:11" ht="20.25" customHeight="1">
      <c r="A114" s="9"/>
      <c r="H114" s="9"/>
      <c r="I114" s="9"/>
      <c r="J114" s="9"/>
      <c r="K114" s="9"/>
    </row>
    <row r="115" spans="1:11" ht="20.25" customHeight="1">
      <c r="A115" s="9"/>
      <c r="H115" s="9"/>
      <c r="I115" s="9"/>
      <c r="J115" s="9"/>
      <c r="K115" s="9"/>
    </row>
    <row r="116" spans="1:11" ht="20.25" customHeight="1">
      <c r="A116" s="9"/>
      <c r="H116" s="9"/>
      <c r="I116" s="9"/>
      <c r="J116" s="9"/>
      <c r="K116" s="9"/>
    </row>
    <row r="117" spans="1:11" ht="20.25" customHeight="1">
      <c r="A117" s="9"/>
      <c r="H117" s="9"/>
      <c r="I117" s="9"/>
      <c r="J117" s="9"/>
      <c r="K117" s="9"/>
    </row>
    <row r="118" spans="1:11" ht="20.25" customHeight="1">
      <c r="A118" s="9"/>
      <c r="H118" s="9"/>
      <c r="I118" s="9"/>
      <c r="J118" s="9"/>
      <c r="K118" s="9"/>
    </row>
    <row r="119" spans="1:11" ht="20.25" customHeight="1">
      <c r="A119" s="9"/>
      <c r="H119" s="9"/>
      <c r="I119" s="9"/>
      <c r="J119" s="9"/>
      <c r="K119" s="9"/>
    </row>
    <row r="120" spans="1:11" ht="20.25" customHeight="1">
      <c r="A120" s="9"/>
      <c r="H120" s="9"/>
      <c r="I120" s="9"/>
      <c r="J120" s="9"/>
      <c r="K120" s="9"/>
    </row>
    <row r="121" spans="1:11" ht="20.25" customHeight="1">
      <c r="A121" s="9"/>
      <c r="H121" s="9"/>
      <c r="I121" s="9"/>
      <c r="J121" s="9"/>
      <c r="K121" s="9"/>
    </row>
    <row r="122" spans="1:11" ht="20.25" customHeight="1">
      <c r="A122" s="9"/>
      <c r="H122" s="9"/>
      <c r="I122" s="9"/>
      <c r="J122" s="9"/>
      <c r="K122" s="9"/>
    </row>
    <row r="123" spans="1:11" ht="20.25" customHeight="1">
      <c r="A123" s="9"/>
      <c r="H123" s="9"/>
      <c r="I123" s="9"/>
      <c r="J123" s="9"/>
      <c r="K123" s="9"/>
    </row>
    <row r="124" spans="1:11" ht="20.25" customHeight="1">
      <c r="A124" s="9"/>
      <c r="H124" s="9"/>
      <c r="I124" s="9"/>
      <c r="J124" s="9"/>
      <c r="K124" s="9"/>
    </row>
    <row r="125" spans="1:11" ht="20.25" customHeight="1">
      <c r="A125" s="9"/>
      <c r="H125" s="9"/>
      <c r="I125" s="9"/>
      <c r="J125" s="9"/>
      <c r="K125" s="9"/>
    </row>
    <row r="126" spans="1:11" ht="20.25" customHeight="1">
      <c r="A126" s="9"/>
      <c r="H126" s="9"/>
      <c r="I126" s="9"/>
      <c r="J126" s="9"/>
      <c r="K126" s="9"/>
    </row>
    <row r="127" spans="1:11" ht="20.25" customHeight="1">
      <c r="A127" s="9"/>
      <c r="H127" s="9"/>
      <c r="I127" s="9"/>
      <c r="J127" s="9"/>
      <c r="K127" s="9"/>
    </row>
    <row r="128" spans="1:11" ht="20.25" customHeight="1">
      <c r="A128" s="9"/>
      <c r="H128" s="9"/>
      <c r="I128" s="9"/>
      <c r="J128" s="9"/>
      <c r="K128" s="9"/>
    </row>
    <row r="129" spans="1:11" ht="20.25" customHeight="1">
      <c r="A129" s="9"/>
      <c r="H129" s="9"/>
      <c r="I129" s="9"/>
      <c r="J129" s="9"/>
      <c r="K129" s="9"/>
    </row>
    <row r="130" spans="1:11" ht="20.25" customHeight="1">
      <c r="A130" s="9"/>
      <c r="H130" s="9"/>
      <c r="I130" s="9"/>
      <c r="J130" s="9"/>
      <c r="K130" s="9"/>
    </row>
    <row r="131" spans="1:11" ht="20.25" customHeight="1">
      <c r="A131" s="9"/>
      <c r="H131" s="9"/>
      <c r="I131" s="9"/>
      <c r="J131" s="9"/>
      <c r="K131" s="9"/>
    </row>
    <row r="132" spans="1:11" ht="20.25" customHeight="1">
      <c r="A132" s="9"/>
      <c r="H132" s="9"/>
      <c r="I132" s="9"/>
      <c r="J132" s="9"/>
      <c r="K132" s="9"/>
    </row>
    <row r="133" spans="1:11" ht="20.25" customHeight="1">
      <c r="A133" s="9"/>
      <c r="H133" s="9"/>
      <c r="I133" s="9"/>
      <c r="J133" s="9"/>
      <c r="K133" s="9"/>
    </row>
    <row r="134" spans="1:11" ht="20.25" customHeight="1">
      <c r="A134" s="9"/>
      <c r="H134" s="9"/>
      <c r="I134" s="9"/>
      <c r="J134" s="9"/>
      <c r="K134" s="9"/>
    </row>
    <row r="135" spans="1:11" ht="20.25" customHeight="1">
      <c r="A135" s="9"/>
      <c r="H135" s="9"/>
      <c r="I135" s="9"/>
      <c r="J135" s="9"/>
      <c r="K135" s="9"/>
    </row>
    <row r="136" spans="1:11" ht="20.25" customHeight="1">
      <c r="A136" s="9"/>
      <c r="H136" s="9"/>
      <c r="I136" s="9"/>
      <c r="J136" s="9"/>
      <c r="K136" s="9"/>
    </row>
    <row r="137" spans="1:11" ht="20.25" customHeight="1">
      <c r="A137" s="9"/>
      <c r="H137" s="9"/>
      <c r="I137" s="9"/>
      <c r="J137" s="9"/>
      <c r="K137" s="9"/>
    </row>
    <row r="138" spans="1:11" ht="20.25" customHeight="1">
      <c r="A138" s="9"/>
      <c r="H138" s="9"/>
      <c r="I138" s="9"/>
      <c r="J138" s="9"/>
      <c r="K138" s="9"/>
    </row>
    <row r="139" spans="1:11" ht="20.25" customHeight="1">
      <c r="A139" s="9"/>
      <c r="H139" s="9"/>
      <c r="I139" s="9"/>
      <c r="J139" s="9"/>
      <c r="K139" s="9"/>
    </row>
    <row r="140" spans="1:11" ht="20.25" customHeight="1">
      <c r="A140" s="9"/>
      <c r="H140" s="9"/>
      <c r="I140" s="9"/>
      <c r="J140" s="9"/>
      <c r="K140" s="9"/>
    </row>
    <row r="141" spans="1:11" ht="20.25" customHeight="1">
      <c r="A141" s="9"/>
      <c r="H141" s="9"/>
      <c r="I141" s="9"/>
      <c r="J141" s="9"/>
      <c r="K141" s="9"/>
    </row>
    <row r="142" spans="1:11" ht="20.25" customHeight="1">
      <c r="A142" s="9"/>
      <c r="H142" s="9"/>
      <c r="I142" s="9"/>
      <c r="J142" s="9"/>
      <c r="K142" s="9"/>
    </row>
    <row r="143" spans="1:11" ht="20.25" customHeight="1">
      <c r="A143" s="9"/>
      <c r="H143" s="9"/>
      <c r="I143" s="9"/>
      <c r="J143" s="9"/>
      <c r="K143" s="9"/>
    </row>
    <row r="144" spans="1:11" ht="20.25" customHeight="1">
      <c r="A144" s="9"/>
      <c r="H144" s="9"/>
      <c r="I144" s="9"/>
      <c r="J144" s="9"/>
      <c r="K144" s="9"/>
    </row>
    <row r="145" spans="1:11" ht="20.25" customHeight="1">
      <c r="A145" s="9"/>
      <c r="H145" s="9"/>
      <c r="I145" s="9"/>
      <c r="J145" s="9"/>
      <c r="K145" s="9"/>
    </row>
    <row r="146" spans="1:11" ht="20.25" customHeight="1">
      <c r="A146" s="9"/>
      <c r="H146" s="9"/>
      <c r="I146" s="9"/>
      <c r="J146" s="9"/>
      <c r="K146" s="9"/>
    </row>
    <row r="147" spans="1:11" ht="20.25" customHeight="1">
      <c r="A147" s="9"/>
      <c r="H147" s="9"/>
      <c r="I147" s="9"/>
      <c r="J147" s="9"/>
      <c r="K147" s="9"/>
    </row>
    <row r="148" spans="1:11" ht="20.25" customHeight="1">
      <c r="A148" s="9"/>
      <c r="H148" s="9"/>
      <c r="I148" s="9"/>
      <c r="J148" s="9"/>
      <c r="K148" s="9"/>
    </row>
    <row r="149" spans="1:11" ht="20.25" customHeight="1">
      <c r="A149" s="9"/>
      <c r="H149" s="9"/>
      <c r="I149" s="9"/>
      <c r="J149" s="9"/>
      <c r="K149" s="9"/>
    </row>
    <row r="150" spans="1:11" ht="20.25" customHeight="1">
      <c r="A150" s="9"/>
      <c r="H150" s="9"/>
      <c r="I150" s="9"/>
      <c r="J150" s="9"/>
      <c r="K150" s="9"/>
    </row>
    <row r="151" spans="1:11" ht="20.25" customHeight="1">
      <c r="A151" s="9"/>
      <c r="H151" s="9"/>
      <c r="I151" s="9"/>
      <c r="J151" s="9"/>
      <c r="K151" s="9"/>
    </row>
    <row r="152" spans="1:11" ht="20.25" customHeight="1">
      <c r="A152" s="9"/>
      <c r="H152" s="9"/>
      <c r="I152" s="9"/>
      <c r="J152" s="9"/>
      <c r="K152" s="9"/>
    </row>
    <row r="153" spans="1:11" ht="20.25" customHeight="1">
      <c r="A153" s="9"/>
      <c r="H153" s="9"/>
      <c r="I153" s="9"/>
      <c r="J153" s="9"/>
      <c r="K153" s="9"/>
    </row>
    <row r="154" spans="1:11" ht="20.25" customHeight="1">
      <c r="A154" s="9"/>
      <c r="H154" s="9"/>
      <c r="I154" s="9"/>
      <c r="J154" s="9"/>
      <c r="K154" s="9"/>
    </row>
    <row r="155" spans="1:11" ht="20.25" customHeight="1">
      <c r="A155" s="9"/>
      <c r="H155" s="9"/>
      <c r="I155" s="9"/>
      <c r="J155" s="9"/>
      <c r="K155" s="9"/>
    </row>
    <row r="156" spans="1:11" ht="20.25" customHeight="1">
      <c r="A156" s="9"/>
      <c r="H156" s="9"/>
      <c r="I156" s="9"/>
      <c r="J156" s="9"/>
      <c r="K156" s="9"/>
    </row>
    <row r="157" spans="1:11" ht="20.25" customHeight="1">
      <c r="A157" s="9"/>
      <c r="H157" s="9"/>
      <c r="I157" s="9"/>
      <c r="J157" s="9"/>
      <c r="K157" s="9"/>
    </row>
    <row r="158" spans="1:11" ht="20.25" customHeight="1">
      <c r="A158" s="9"/>
      <c r="H158" s="9"/>
      <c r="I158" s="9"/>
      <c r="J158" s="9"/>
      <c r="K158" s="9"/>
    </row>
    <row r="159" spans="1:11" ht="20.25" customHeight="1">
      <c r="A159" s="9"/>
      <c r="H159" s="9"/>
      <c r="I159" s="9"/>
      <c r="J159" s="9"/>
      <c r="K159" s="9"/>
    </row>
    <row r="160" spans="1:11" ht="20.25" customHeight="1">
      <c r="A160" s="9"/>
      <c r="H160" s="9"/>
      <c r="I160" s="9"/>
      <c r="J160" s="9"/>
      <c r="K160" s="9"/>
    </row>
    <row r="161" spans="1:11" ht="20.25" customHeight="1">
      <c r="A161" s="9"/>
      <c r="H161" s="9"/>
      <c r="I161" s="9"/>
      <c r="J161" s="9"/>
      <c r="K161" s="9"/>
    </row>
    <row r="162" spans="1:11" ht="20.25" customHeight="1">
      <c r="A162" s="9"/>
      <c r="H162" s="9"/>
      <c r="I162" s="9"/>
      <c r="J162" s="9"/>
      <c r="K162" s="9"/>
    </row>
    <row r="163" spans="1:11" ht="20.25" customHeight="1">
      <c r="A163" s="9"/>
      <c r="H163" s="9"/>
      <c r="I163" s="9"/>
      <c r="J163" s="9"/>
      <c r="K163" s="9"/>
    </row>
    <row r="164" spans="1:11" ht="20.25" customHeight="1">
      <c r="A164" s="9"/>
      <c r="H164" s="9"/>
      <c r="I164" s="9"/>
      <c r="J164" s="9"/>
      <c r="K164" s="9"/>
    </row>
    <row r="165" spans="1:11" ht="20.25" customHeight="1">
      <c r="A165" s="9"/>
      <c r="H165" s="9"/>
      <c r="I165" s="9"/>
      <c r="J165" s="9"/>
      <c r="K165" s="9"/>
    </row>
    <row r="166" spans="1:11" ht="20.25" customHeight="1">
      <c r="A166" s="9"/>
      <c r="H166" s="9"/>
      <c r="I166" s="9"/>
      <c r="J166" s="9"/>
      <c r="K166" s="9"/>
    </row>
    <row r="167" spans="1:11" ht="20.25" customHeight="1">
      <c r="A167" s="9"/>
      <c r="H167" s="9"/>
      <c r="I167" s="9"/>
      <c r="J167" s="9"/>
      <c r="K167" s="9"/>
    </row>
    <row r="168" spans="1:11" ht="20.25" customHeight="1">
      <c r="A168" s="9"/>
      <c r="H168" s="9"/>
      <c r="I168" s="9"/>
      <c r="J168" s="9"/>
      <c r="K168" s="9"/>
    </row>
    <row r="169" spans="1:11" ht="20.25" customHeight="1">
      <c r="A169" s="9"/>
      <c r="H169" s="9"/>
      <c r="I169" s="9"/>
      <c r="J169" s="9"/>
      <c r="K169" s="9"/>
    </row>
    <row r="170" spans="1:11" ht="20.25" customHeight="1">
      <c r="A170" s="9"/>
      <c r="H170" s="9"/>
      <c r="I170" s="9"/>
      <c r="J170" s="9"/>
      <c r="K170" s="9"/>
    </row>
    <row r="171" spans="1:11" ht="20.25" customHeight="1">
      <c r="A171" s="9"/>
      <c r="H171" s="9"/>
      <c r="I171" s="9"/>
      <c r="J171" s="9"/>
      <c r="K171" s="9"/>
    </row>
    <row r="172" spans="1:11" ht="20.25" customHeight="1">
      <c r="A172" s="9"/>
      <c r="H172" s="9"/>
      <c r="I172" s="9"/>
      <c r="J172" s="9"/>
      <c r="K172" s="9"/>
    </row>
    <row r="173" spans="1:11" ht="20.25" customHeight="1">
      <c r="A173" s="9"/>
      <c r="H173" s="9"/>
      <c r="I173" s="9"/>
      <c r="J173" s="9"/>
      <c r="K173" s="9"/>
    </row>
    <row r="174" spans="1:11" ht="20.25" customHeight="1">
      <c r="A174" s="9"/>
      <c r="H174" s="9"/>
      <c r="I174" s="9"/>
      <c r="J174" s="9"/>
      <c r="K174" s="9"/>
    </row>
    <row r="175" spans="1:11" ht="20.25" customHeight="1">
      <c r="A175" s="9"/>
      <c r="H175" s="9"/>
      <c r="I175" s="9"/>
      <c r="J175" s="9"/>
      <c r="K175" s="9"/>
    </row>
    <row r="176" spans="1:11" ht="20.25" customHeight="1">
      <c r="A176" s="9"/>
      <c r="H176" s="9"/>
      <c r="I176" s="9"/>
      <c r="J176" s="9"/>
      <c r="K176" s="9"/>
    </row>
    <row r="177" spans="1:11" ht="20.25" customHeight="1">
      <c r="A177" s="9"/>
      <c r="H177" s="9"/>
      <c r="I177" s="9"/>
      <c r="J177" s="9"/>
      <c r="K177" s="9"/>
    </row>
    <row r="178" spans="1:11" ht="20.25" customHeight="1">
      <c r="A178" s="9"/>
      <c r="H178" s="9"/>
      <c r="I178" s="9"/>
      <c r="J178" s="9"/>
      <c r="K178" s="9"/>
    </row>
    <row r="179" spans="1:11" ht="20.25" customHeight="1">
      <c r="A179" s="9"/>
      <c r="H179" s="9"/>
      <c r="I179" s="9"/>
      <c r="J179" s="9"/>
      <c r="K179" s="9"/>
    </row>
    <row r="180" spans="1:11" ht="20.25" customHeight="1">
      <c r="A180" s="9"/>
      <c r="H180" s="9"/>
      <c r="I180" s="9"/>
      <c r="J180" s="9"/>
      <c r="K180" s="9"/>
    </row>
    <row r="181" spans="1:11" ht="20.25" customHeight="1">
      <c r="A181" s="9"/>
      <c r="H181" s="9"/>
      <c r="I181" s="9"/>
      <c r="J181" s="9"/>
      <c r="K181" s="9"/>
    </row>
    <row r="182" spans="1:11" ht="20.25" customHeight="1">
      <c r="A182" s="9"/>
      <c r="H182" s="9"/>
      <c r="I182" s="9"/>
      <c r="J182" s="9"/>
      <c r="K182" s="9"/>
    </row>
    <row r="183" spans="1:11" ht="20.25" customHeight="1">
      <c r="A183" s="9"/>
      <c r="H183" s="9"/>
      <c r="I183" s="9"/>
      <c r="J183" s="9"/>
      <c r="K183" s="9"/>
    </row>
    <row r="184" spans="1:11" ht="20.25" customHeight="1">
      <c r="A184" s="9"/>
      <c r="H184" s="9"/>
      <c r="I184" s="9"/>
      <c r="J184" s="9"/>
      <c r="K184" s="9"/>
    </row>
    <row r="185" spans="1:11" ht="20.25" customHeight="1">
      <c r="A185" s="9"/>
      <c r="H185" s="9"/>
      <c r="I185" s="9"/>
      <c r="J185" s="9"/>
      <c r="K185" s="9"/>
    </row>
    <row r="186" spans="1:11" ht="20.25" customHeight="1">
      <c r="A186" s="9"/>
      <c r="H186" s="9"/>
      <c r="I186" s="9"/>
      <c r="J186" s="9"/>
      <c r="K186" s="9"/>
    </row>
    <row r="187" spans="1:11" ht="20.25" customHeight="1">
      <c r="A187" s="9"/>
      <c r="H187" s="9"/>
      <c r="I187" s="9"/>
      <c r="J187" s="9"/>
      <c r="K187" s="9"/>
    </row>
    <row r="188" spans="1:11" ht="20.25" customHeight="1">
      <c r="A188" s="9"/>
      <c r="H188" s="9"/>
      <c r="I188" s="9"/>
      <c r="J188" s="9"/>
      <c r="K188" s="9"/>
    </row>
    <row r="189" spans="1:11" ht="20.25" customHeight="1">
      <c r="A189" s="9"/>
      <c r="H189" s="9"/>
      <c r="I189" s="9"/>
      <c r="J189" s="9"/>
      <c r="K189" s="9"/>
    </row>
    <row r="190" spans="1:11" ht="20.25" customHeight="1">
      <c r="A190" s="9"/>
      <c r="H190" s="9"/>
      <c r="I190" s="9"/>
      <c r="J190" s="9"/>
      <c r="K190" s="9"/>
    </row>
    <row r="191" spans="1:11" ht="20.25" customHeight="1">
      <c r="A191" s="9"/>
      <c r="H191" s="9"/>
      <c r="I191" s="9"/>
      <c r="J191" s="9"/>
      <c r="K191" s="9"/>
    </row>
    <row r="192" spans="1:11" ht="20.25" customHeight="1">
      <c r="A192" s="9"/>
      <c r="H192" s="9"/>
      <c r="I192" s="9"/>
      <c r="J192" s="9"/>
      <c r="K192" s="9"/>
    </row>
    <row r="193" spans="1:11" ht="20.25" customHeight="1">
      <c r="A193" s="9"/>
      <c r="H193" s="9"/>
      <c r="I193" s="9"/>
      <c r="J193" s="9"/>
      <c r="K193" s="9"/>
    </row>
    <row r="194" spans="1:11" ht="20.25" customHeight="1">
      <c r="A194" s="9"/>
      <c r="H194" s="9"/>
      <c r="I194" s="9"/>
      <c r="J194" s="9"/>
      <c r="K194" s="9"/>
    </row>
    <row r="195" spans="1:11" ht="20.25" customHeight="1">
      <c r="A195" s="9"/>
      <c r="H195" s="9"/>
      <c r="I195" s="9"/>
      <c r="J195" s="9"/>
      <c r="K195" s="9"/>
    </row>
    <row r="196" spans="1:11" ht="20.25" customHeight="1">
      <c r="A196" s="9"/>
      <c r="H196" s="9"/>
      <c r="I196" s="9"/>
      <c r="J196" s="9"/>
      <c r="K196" s="9"/>
    </row>
    <row r="197" spans="1:11" ht="20.25" customHeight="1">
      <c r="A197" s="9"/>
      <c r="H197" s="9"/>
      <c r="I197" s="9"/>
      <c r="J197" s="9"/>
      <c r="K197" s="9"/>
    </row>
    <row r="198" spans="1:11" ht="20.25" customHeight="1">
      <c r="A198" s="9"/>
      <c r="H198" s="9"/>
      <c r="I198" s="9"/>
      <c r="J198" s="9"/>
      <c r="K198" s="9"/>
    </row>
    <row r="199" spans="1:11" ht="20.25" customHeight="1">
      <c r="A199" s="9"/>
      <c r="H199" s="9"/>
      <c r="I199" s="9"/>
      <c r="J199" s="9"/>
      <c r="K199" s="9"/>
    </row>
    <row r="200" spans="1:11" ht="20.25" customHeight="1">
      <c r="A200" s="9"/>
      <c r="H200" s="9"/>
      <c r="I200" s="9"/>
      <c r="J200" s="9"/>
      <c r="K200" s="9"/>
    </row>
    <row r="201" spans="1:11" ht="20.25" customHeight="1">
      <c r="A201" s="9"/>
      <c r="H201" s="9"/>
      <c r="I201" s="9"/>
      <c r="J201" s="9"/>
      <c r="K201" s="9"/>
    </row>
    <row r="202" spans="1:11" ht="20.25" customHeight="1">
      <c r="A202" s="9"/>
      <c r="H202" s="9"/>
      <c r="I202" s="9"/>
      <c r="J202" s="9"/>
      <c r="K202" s="9"/>
    </row>
    <row r="203" spans="1:11" ht="20.25" customHeight="1">
      <c r="A203" s="9"/>
      <c r="H203" s="9"/>
      <c r="I203" s="9"/>
      <c r="J203" s="9"/>
      <c r="K203" s="9"/>
    </row>
    <row r="204" spans="1:11" ht="20.25" customHeight="1">
      <c r="A204" s="9"/>
      <c r="H204" s="9"/>
      <c r="I204" s="9"/>
      <c r="J204" s="9"/>
      <c r="K204" s="9"/>
    </row>
    <row r="205" spans="1:11" ht="20.25" customHeight="1">
      <c r="A205" s="9"/>
      <c r="H205" s="9"/>
      <c r="I205" s="9"/>
      <c r="J205" s="9"/>
      <c r="K205" s="9"/>
    </row>
    <row r="206" spans="1:11" ht="20.25" customHeight="1">
      <c r="A206" s="9"/>
      <c r="H206" s="9"/>
      <c r="I206" s="9"/>
      <c r="J206" s="9"/>
      <c r="K206" s="9"/>
    </row>
    <row r="207" spans="1:11" ht="20.25" customHeight="1">
      <c r="A207" s="9"/>
      <c r="H207" s="9"/>
      <c r="I207" s="9"/>
      <c r="J207" s="9"/>
      <c r="K207" s="9"/>
    </row>
    <row r="208" spans="1:11" ht="20.25" customHeight="1">
      <c r="A208" s="9"/>
      <c r="H208" s="9"/>
      <c r="I208" s="9"/>
      <c r="J208" s="9"/>
      <c r="K208" s="9"/>
    </row>
    <row r="209" spans="1:11" ht="20.25" customHeight="1">
      <c r="A209" s="9"/>
      <c r="H209" s="9"/>
      <c r="I209" s="9"/>
      <c r="J209" s="9"/>
      <c r="K209" s="9"/>
    </row>
    <row r="210" spans="1:11" ht="20.25" customHeight="1">
      <c r="A210" s="9"/>
      <c r="H210" s="9"/>
      <c r="I210" s="9"/>
      <c r="J210" s="9"/>
      <c r="K210" s="9"/>
    </row>
    <row r="211" spans="1:11" ht="20.25" customHeight="1">
      <c r="A211" s="9"/>
      <c r="H211" s="9"/>
      <c r="I211" s="9"/>
      <c r="J211" s="9"/>
      <c r="K211" s="9"/>
    </row>
    <row r="212" spans="1:11" ht="20.25" customHeight="1">
      <c r="A212" s="9"/>
      <c r="H212" s="9"/>
      <c r="I212" s="9"/>
      <c r="J212" s="9"/>
      <c r="K212" s="9"/>
    </row>
    <row r="213" spans="1:11" ht="20.25" customHeight="1">
      <c r="A213" s="9"/>
      <c r="H213" s="9"/>
      <c r="I213" s="9"/>
      <c r="J213" s="9"/>
      <c r="K213" s="9"/>
    </row>
    <row r="214" spans="1:11" ht="20.25" customHeight="1">
      <c r="A214" s="9"/>
      <c r="H214" s="9"/>
      <c r="I214" s="9"/>
      <c r="J214" s="9"/>
      <c r="K214" s="9"/>
    </row>
    <row r="215" spans="1:11" ht="20.25" customHeight="1">
      <c r="A215" s="9"/>
      <c r="H215" s="9"/>
      <c r="I215" s="9"/>
      <c r="J215" s="9"/>
      <c r="K215" s="9"/>
    </row>
    <row r="216" spans="1:11" ht="20.25" customHeight="1">
      <c r="A216" s="9"/>
      <c r="H216" s="9"/>
      <c r="I216" s="9"/>
      <c r="J216" s="9"/>
      <c r="K216" s="9"/>
    </row>
    <row r="217" spans="1:11" ht="20.25" customHeight="1">
      <c r="A217" s="9"/>
      <c r="H217" s="9"/>
      <c r="I217" s="9"/>
      <c r="J217" s="9"/>
      <c r="K217" s="9"/>
    </row>
    <row r="218" spans="1:11" ht="20.25" customHeight="1">
      <c r="A218" s="9"/>
      <c r="H218" s="9"/>
      <c r="I218" s="9"/>
      <c r="J218" s="9"/>
      <c r="K218" s="9"/>
    </row>
    <row r="219" spans="1:11" ht="20.25" customHeight="1">
      <c r="A219" s="9"/>
      <c r="H219" s="9"/>
      <c r="I219" s="9"/>
      <c r="J219" s="9"/>
      <c r="K219" s="9"/>
    </row>
    <row r="220" spans="1:11" ht="20.25" customHeight="1">
      <c r="A220" s="9"/>
      <c r="H220" s="9"/>
      <c r="I220" s="9"/>
      <c r="J220" s="9"/>
      <c r="K220" s="9"/>
    </row>
    <row r="221" spans="1:11" ht="20.25" customHeight="1">
      <c r="A221" s="9"/>
      <c r="H221" s="9"/>
      <c r="I221" s="9"/>
      <c r="J221" s="9"/>
      <c r="K221" s="9"/>
    </row>
    <row r="222" spans="1:11" ht="20.25" customHeight="1">
      <c r="A222" s="9"/>
      <c r="H222" s="9"/>
      <c r="I222" s="9"/>
      <c r="J222" s="9"/>
      <c r="K222" s="9"/>
    </row>
    <row r="223" spans="1:11" ht="20.25" customHeight="1">
      <c r="A223" s="9"/>
      <c r="H223" s="9"/>
      <c r="I223" s="9"/>
      <c r="J223" s="9"/>
      <c r="K223" s="9"/>
    </row>
    <row r="224" spans="1:11" ht="20.25" customHeight="1">
      <c r="A224" s="9"/>
      <c r="H224" s="9"/>
      <c r="I224" s="9"/>
      <c r="J224" s="9"/>
      <c r="K224" s="9"/>
    </row>
    <row r="225" spans="1:11" ht="20.25" customHeight="1">
      <c r="A225" s="9"/>
      <c r="H225" s="9"/>
      <c r="I225" s="9"/>
      <c r="J225" s="9"/>
      <c r="K225" s="9"/>
    </row>
    <row r="226" spans="1:11" ht="20.25" customHeight="1">
      <c r="A226" s="9"/>
      <c r="H226" s="9"/>
      <c r="I226" s="9"/>
      <c r="J226" s="9"/>
      <c r="K226" s="9"/>
    </row>
    <row r="227" spans="1:11" ht="20.25" customHeight="1">
      <c r="A227" s="9"/>
      <c r="H227" s="9"/>
      <c r="I227" s="9"/>
      <c r="J227" s="9"/>
      <c r="K227" s="9"/>
    </row>
    <row r="228" spans="1:11" ht="20.25" customHeight="1">
      <c r="A228" s="9"/>
      <c r="H228" s="9"/>
      <c r="I228" s="9"/>
      <c r="J228" s="9"/>
      <c r="K228" s="9"/>
    </row>
    <row r="229" spans="1:11" ht="20.25" customHeight="1">
      <c r="A229" s="9"/>
      <c r="H229" s="9"/>
      <c r="I229" s="9"/>
      <c r="J229" s="9"/>
      <c r="K229" s="9"/>
    </row>
    <row r="230" spans="1:11" ht="20.25" customHeight="1">
      <c r="A230" s="9"/>
      <c r="H230" s="9"/>
      <c r="I230" s="9"/>
      <c r="J230" s="9"/>
      <c r="K230" s="9"/>
    </row>
    <row r="231" spans="1:11" ht="20.25" customHeight="1">
      <c r="A231" s="9"/>
      <c r="H231" s="9"/>
      <c r="I231" s="9"/>
      <c r="J231" s="9"/>
      <c r="K231" s="9"/>
    </row>
    <row r="232" spans="1:11" ht="20.25" customHeight="1">
      <c r="A232" s="9"/>
      <c r="H232" s="9"/>
      <c r="I232" s="9"/>
      <c r="J232" s="9"/>
      <c r="K232" s="9"/>
    </row>
    <row r="233" spans="1:11" ht="20.25" customHeight="1">
      <c r="A233" s="9"/>
      <c r="H233" s="9"/>
      <c r="I233" s="9"/>
      <c r="J233" s="9"/>
      <c r="K233" s="9"/>
    </row>
    <row r="234" spans="1:11" ht="20.25" customHeight="1">
      <c r="A234" s="9"/>
      <c r="H234" s="9"/>
      <c r="I234" s="9"/>
      <c r="J234" s="9"/>
      <c r="K234" s="9"/>
    </row>
    <row r="235" spans="1:11" ht="20.25" customHeight="1">
      <c r="A235" s="9"/>
      <c r="H235" s="9"/>
      <c r="I235" s="9"/>
      <c r="J235" s="9"/>
      <c r="K235" s="9"/>
    </row>
    <row r="236" spans="1:11" ht="20.25" customHeight="1">
      <c r="A236" s="9"/>
      <c r="H236" s="9"/>
      <c r="I236" s="9"/>
      <c r="J236" s="9"/>
      <c r="K236" s="9"/>
    </row>
    <row r="237" spans="1:11" ht="20.25" customHeight="1">
      <c r="A237" s="9"/>
      <c r="H237" s="9"/>
      <c r="I237" s="9"/>
      <c r="J237" s="9"/>
      <c r="K237" s="9"/>
    </row>
    <row r="238" spans="1:11" ht="20.25" customHeight="1">
      <c r="A238" s="9"/>
      <c r="H238" s="9"/>
      <c r="I238" s="9"/>
      <c r="J238" s="9"/>
      <c r="K238" s="9"/>
    </row>
    <row r="239" spans="1:11" ht="20.25" customHeight="1">
      <c r="A239" s="9"/>
      <c r="H239" s="9"/>
      <c r="I239" s="9"/>
      <c r="J239" s="9"/>
      <c r="K239" s="9"/>
    </row>
    <row r="240" spans="1:11" ht="20.25" customHeight="1">
      <c r="A240" s="9"/>
      <c r="H240" s="9"/>
      <c r="I240" s="9"/>
      <c r="J240" s="9"/>
      <c r="K240" s="9"/>
    </row>
    <row r="241" spans="1:11" ht="20.25" customHeight="1">
      <c r="A241" s="9"/>
      <c r="H241" s="9"/>
      <c r="I241" s="9"/>
      <c r="J241" s="9"/>
      <c r="K241" s="9"/>
    </row>
    <row r="242" spans="1:11" ht="20.25" customHeight="1">
      <c r="A242" s="9"/>
      <c r="H242" s="9"/>
      <c r="I242" s="9"/>
      <c r="J242" s="9"/>
      <c r="K242" s="9"/>
    </row>
    <row r="243" spans="1:11" ht="20.25" customHeight="1">
      <c r="A243" s="9"/>
      <c r="H243" s="9"/>
      <c r="I243" s="9"/>
      <c r="J243" s="9"/>
      <c r="K243" s="9"/>
    </row>
    <row r="244" spans="1:11" ht="20.25" customHeight="1">
      <c r="A244" s="9"/>
      <c r="H244" s="9"/>
      <c r="I244" s="9"/>
      <c r="J244" s="9"/>
      <c r="K244" s="9"/>
    </row>
    <row r="245" spans="1:11" ht="20.25" customHeight="1">
      <c r="A245" s="9"/>
      <c r="H245" s="9"/>
      <c r="I245" s="9"/>
      <c r="J245" s="9"/>
      <c r="K245" s="9"/>
    </row>
    <row r="246" spans="1:11" ht="20.25" customHeight="1">
      <c r="A246" s="9"/>
      <c r="H246" s="9"/>
      <c r="I246" s="9"/>
      <c r="J246" s="9"/>
      <c r="K246" s="9"/>
    </row>
    <row r="247" spans="1:11" ht="20.25" customHeight="1">
      <c r="A247" s="9"/>
      <c r="H247" s="9"/>
      <c r="I247" s="9"/>
      <c r="J247" s="9"/>
      <c r="K247" s="9"/>
    </row>
    <row r="248" spans="1:11" ht="20.25" customHeight="1">
      <c r="A248" s="9"/>
      <c r="H248" s="9"/>
      <c r="I248" s="9"/>
      <c r="J248" s="9"/>
      <c r="K248" s="9"/>
    </row>
    <row r="249" spans="1:11" ht="20.25" customHeight="1">
      <c r="A249" s="9"/>
      <c r="H249" s="9"/>
      <c r="I249" s="9"/>
      <c r="J249" s="9"/>
      <c r="K249" s="9"/>
    </row>
    <row r="250" spans="1:11" ht="20.25" customHeight="1">
      <c r="A250" s="9"/>
      <c r="H250" s="9"/>
      <c r="I250" s="9"/>
      <c r="J250" s="9"/>
      <c r="K250" s="9"/>
    </row>
    <row r="251" spans="1:11" ht="20.25" customHeight="1">
      <c r="A251" s="9"/>
      <c r="H251" s="9"/>
      <c r="I251" s="9"/>
      <c r="J251" s="9"/>
      <c r="K251" s="9"/>
    </row>
    <row r="252" spans="1:11" ht="20.25" customHeight="1">
      <c r="A252" s="9"/>
      <c r="H252" s="9"/>
      <c r="I252" s="9"/>
      <c r="J252" s="9"/>
      <c r="K252" s="9"/>
    </row>
    <row r="253" spans="1:11" ht="20.25" customHeight="1">
      <c r="A253" s="9"/>
      <c r="H253" s="9"/>
      <c r="I253" s="9"/>
      <c r="J253" s="9"/>
      <c r="K253" s="9"/>
    </row>
    <row r="254" spans="1:11" ht="20.25" customHeight="1">
      <c r="A254" s="9"/>
      <c r="H254" s="9"/>
      <c r="I254" s="9"/>
      <c r="J254" s="9"/>
      <c r="K254" s="9"/>
    </row>
    <row r="255" spans="1:11" ht="20.25" customHeight="1">
      <c r="A255" s="9"/>
      <c r="H255" s="9"/>
      <c r="I255" s="9"/>
      <c r="J255" s="9"/>
      <c r="K255" s="9"/>
    </row>
    <row r="256" spans="1:11" ht="20.25" customHeight="1">
      <c r="A256" s="9"/>
      <c r="H256" s="9"/>
      <c r="I256" s="9"/>
      <c r="J256" s="9"/>
      <c r="K256" s="9"/>
    </row>
    <row r="257" spans="1:11" ht="20.25" customHeight="1">
      <c r="A257" s="9"/>
      <c r="H257" s="9"/>
      <c r="I257" s="9"/>
      <c r="J257" s="9"/>
      <c r="K257" s="9"/>
    </row>
    <row r="258" spans="1:11" ht="20.25" customHeight="1">
      <c r="A258" s="9"/>
      <c r="H258" s="9"/>
      <c r="I258" s="9"/>
      <c r="J258" s="9"/>
      <c r="K258" s="9"/>
    </row>
    <row r="259" spans="1:11" ht="20.25" customHeight="1">
      <c r="A259" s="9"/>
      <c r="H259" s="9"/>
      <c r="I259" s="9"/>
      <c r="J259" s="9"/>
      <c r="K259" s="9"/>
    </row>
    <row r="260" spans="1:11" ht="20.25" customHeight="1">
      <c r="A260" s="9"/>
      <c r="H260" s="9"/>
      <c r="I260" s="9"/>
      <c r="J260" s="9"/>
      <c r="K260" s="9"/>
    </row>
    <row r="261" spans="1:11" ht="20.25" customHeight="1">
      <c r="A261" s="9"/>
      <c r="H261" s="9"/>
      <c r="I261" s="9"/>
      <c r="J261" s="9"/>
      <c r="K261" s="9"/>
    </row>
    <row r="262" spans="1:11" ht="20.25" customHeight="1">
      <c r="A262" s="9"/>
      <c r="H262" s="9"/>
      <c r="I262" s="9"/>
      <c r="J262" s="9"/>
      <c r="K262" s="9"/>
    </row>
    <row r="263" spans="1:11" ht="20.25" customHeight="1">
      <c r="A263" s="9"/>
      <c r="H263" s="9"/>
      <c r="I263" s="9"/>
      <c r="J263" s="9"/>
      <c r="K263" s="9"/>
    </row>
    <row r="264" spans="1:11" ht="20.25" customHeight="1">
      <c r="A264" s="9"/>
      <c r="H264" s="9"/>
      <c r="I264" s="9"/>
      <c r="J264" s="9"/>
      <c r="K264" s="9"/>
    </row>
    <row r="265" spans="1:11" ht="20.25" customHeight="1">
      <c r="A265" s="9"/>
      <c r="H265" s="9"/>
      <c r="I265" s="9"/>
      <c r="J265" s="9"/>
      <c r="K265" s="9"/>
    </row>
    <row r="266" spans="1:11" ht="20.25" customHeight="1">
      <c r="A266" s="9"/>
      <c r="H266" s="9"/>
      <c r="I266" s="9"/>
      <c r="J266" s="9"/>
      <c r="K266" s="9"/>
    </row>
    <row r="267" spans="1:11" ht="20.25" customHeight="1">
      <c r="A267" s="9"/>
      <c r="H267" s="9"/>
      <c r="I267" s="9"/>
      <c r="J267" s="9"/>
      <c r="K267" s="9"/>
    </row>
    <row r="268" spans="1:11" ht="20.25" customHeight="1">
      <c r="A268" s="9"/>
      <c r="H268" s="9"/>
      <c r="I268" s="9"/>
      <c r="J268" s="9"/>
      <c r="K268" s="9"/>
    </row>
    <row r="269" spans="1:11" ht="20.25" customHeight="1">
      <c r="A269" s="9"/>
      <c r="H269" s="9"/>
      <c r="I269" s="9"/>
      <c r="J269" s="9"/>
      <c r="K269" s="9"/>
    </row>
    <row r="270" spans="1:11" ht="20.25" customHeight="1">
      <c r="A270" s="9"/>
      <c r="H270" s="9"/>
      <c r="I270" s="9"/>
      <c r="J270" s="9"/>
      <c r="K270" s="9"/>
    </row>
    <row r="271" spans="1:11" ht="20.25" customHeight="1">
      <c r="A271" s="9"/>
      <c r="H271" s="9"/>
      <c r="I271" s="9"/>
      <c r="J271" s="9"/>
      <c r="K271" s="9"/>
    </row>
    <row r="272" spans="1:11" ht="20.25" customHeight="1">
      <c r="A272" s="9"/>
      <c r="H272" s="9"/>
      <c r="I272" s="9"/>
      <c r="J272" s="9"/>
      <c r="K272" s="9"/>
    </row>
    <row r="273" spans="1:11" ht="20.25" customHeight="1">
      <c r="A273" s="9"/>
      <c r="H273" s="9"/>
      <c r="I273" s="9"/>
      <c r="J273" s="9"/>
      <c r="K273" s="9"/>
    </row>
    <row r="274" spans="1:11" ht="20.25" customHeight="1">
      <c r="A274" s="9"/>
      <c r="H274" s="9"/>
      <c r="I274" s="9"/>
      <c r="J274" s="9"/>
      <c r="K274" s="9"/>
    </row>
    <row r="275" spans="1:11" ht="20.25" customHeight="1">
      <c r="A275" s="9"/>
      <c r="H275" s="9"/>
      <c r="I275" s="9"/>
      <c r="J275" s="9"/>
      <c r="K275" s="9"/>
    </row>
    <row r="276" spans="1:11" ht="20.25" customHeight="1">
      <c r="A276" s="9"/>
      <c r="H276" s="9"/>
      <c r="I276" s="9"/>
      <c r="J276" s="9"/>
      <c r="K276" s="9"/>
    </row>
    <row r="277" spans="1:11" ht="20.25" customHeight="1">
      <c r="A277" s="9"/>
      <c r="H277" s="9"/>
      <c r="I277" s="9"/>
      <c r="J277" s="9"/>
      <c r="K277" s="9"/>
    </row>
    <row r="278" spans="1:11" ht="20.25" customHeight="1">
      <c r="A278" s="9"/>
      <c r="H278" s="9"/>
      <c r="I278" s="9"/>
      <c r="J278" s="9"/>
      <c r="K278" s="9"/>
    </row>
    <row r="279" spans="1:11" ht="20.25" customHeight="1">
      <c r="A279" s="9"/>
      <c r="H279" s="9"/>
      <c r="I279" s="9"/>
      <c r="J279" s="9"/>
      <c r="K279" s="9"/>
    </row>
    <row r="280" spans="1:11" ht="20.25" customHeight="1">
      <c r="A280" s="9"/>
      <c r="H280" s="9"/>
      <c r="I280" s="9"/>
      <c r="J280" s="9"/>
      <c r="K280" s="9"/>
    </row>
    <row r="281" spans="1:11" ht="20.25" customHeight="1">
      <c r="A281" s="9"/>
      <c r="H281" s="9"/>
      <c r="I281" s="9"/>
      <c r="J281" s="9"/>
      <c r="K281" s="9"/>
    </row>
    <row r="282" spans="1:11" ht="20.25" customHeight="1">
      <c r="A282" s="9"/>
      <c r="H282" s="9"/>
      <c r="I282" s="9"/>
      <c r="J282" s="9"/>
      <c r="K282" s="9"/>
    </row>
    <row r="283" spans="1:11" ht="20.25" customHeight="1">
      <c r="A283" s="9"/>
      <c r="H283" s="9"/>
      <c r="I283" s="9"/>
      <c r="J283" s="9"/>
      <c r="K283" s="9"/>
    </row>
    <row r="284" spans="1:11" ht="20.25" customHeight="1">
      <c r="A284" s="9"/>
      <c r="H284" s="9"/>
      <c r="I284" s="9"/>
      <c r="J284" s="9"/>
      <c r="K284" s="9"/>
    </row>
    <row r="285" spans="1:11" ht="20.25" customHeight="1">
      <c r="A285" s="9"/>
      <c r="H285" s="9"/>
      <c r="I285" s="9"/>
      <c r="J285" s="9"/>
      <c r="K285" s="9"/>
    </row>
    <row r="286" spans="1:11" ht="20.25" customHeight="1">
      <c r="A286" s="9"/>
      <c r="H286" s="9"/>
      <c r="I286" s="9"/>
      <c r="J286" s="9"/>
      <c r="K286" s="9"/>
    </row>
    <row r="287" spans="1:11" ht="20.25" customHeight="1">
      <c r="A287" s="9"/>
      <c r="H287" s="9"/>
      <c r="I287" s="9"/>
      <c r="J287" s="9"/>
      <c r="K287" s="9"/>
    </row>
    <row r="288" spans="1:11" ht="20.25" customHeight="1">
      <c r="A288" s="9"/>
      <c r="H288" s="9"/>
      <c r="I288" s="9"/>
      <c r="J288" s="9"/>
      <c r="K288" s="9"/>
    </row>
    <row r="289" spans="1:11" ht="20.25" customHeight="1">
      <c r="A289" s="9"/>
      <c r="H289" s="9"/>
      <c r="I289" s="9"/>
      <c r="J289" s="9"/>
      <c r="K289" s="9"/>
    </row>
    <row r="290" spans="1:11" ht="20.25" customHeight="1">
      <c r="A290" s="9"/>
      <c r="H290" s="9"/>
      <c r="I290" s="9"/>
      <c r="J290" s="9"/>
      <c r="K290" s="9"/>
    </row>
    <row r="291" spans="1:11" ht="20.25" customHeight="1">
      <c r="A291" s="9"/>
      <c r="H291" s="9"/>
      <c r="I291" s="9"/>
      <c r="J291" s="9"/>
      <c r="K291" s="9"/>
    </row>
    <row r="292" spans="1:11" ht="20.25" customHeight="1">
      <c r="A292" s="9"/>
      <c r="H292" s="9"/>
      <c r="I292" s="9"/>
      <c r="J292" s="9"/>
      <c r="K292" s="9"/>
    </row>
    <row r="293" spans="1:11" ht="20.25" customHeight="1">
      <c r="A293" s="9"/>
      <c r="H293" s="9"/>
      <c r="I293" s="9"/>
      <c r="J293" s="9"/>
      <c r="K293" s="9"/>
    </row>
    <row r="294" spans="1:11" ht="20.25" customHeight="1">
      <c r="A294" s="9"/>
      <c r="H294" s="9"/>
      <c r="I294" s="9"/>
      <c r="J294" s="9"/>
      <c r="K294" s="9"/>
    </row>
    <row r="295" spans="1:11" ht="20.25" customHeight="1">
      <c r="A295" s="9"/>
      <c r="H295" s="9"/>
      <c r="I295" s="9"/>
      <c r="J295" s="9"/>
      <c r="K295" s="9"/>
    </row>
    <row r="296" spans="1:11" ht="20.25" customHeight="1">
      <c r="A296" s="9"/>
      <c r="H296" s="9"/>
      <c r="I296" s="9"/>
      <c r="J296" s="9"/>
      <c r="K296" s="9"/>
    </row>
    <row r="297" spans="1:11" ht="20.25" customHeight="1">
      <c r="A297" s="9"/>
      <c r="H297" s="9"/>
      <c r="I297" s="9"/>
      <c r="J297" s="9"/>
      <c r="K297" s="9"/>
    </row>
    <row r="298" spans="1:11" ht="20.25" customHeight="1">
      <c r="A298" s="9"/>
      <c r="H298" s="9"/>
      <c r="I298" s="9"/>
      <c r="J298" s="9"/>
      <c r="K298" s="9"/>
    </row>
    <row r="299" spans="1:11" ht="20.25" customHeight="1">
      <c r="A299" s="9"/>
      <c r="H299" s="9"/>
      <c r="I299" s="9"/>
      <c r="J299" s="9"/>
      <c r="K299" s="9"/>
    </row>
    <row r="300" spans="1:11" ht="20.25" customHeight="1">
      <c r="A300" s="9"/>
      <c r="H300" s="9"/>
      <c r="I300" s="9"/>
      <c r="J300" s="9"/>
      <c r="K300" s="9"/>
    </row>
    <row r="301" spans="1:11" ht="20.25" customHeight="1">
      <c r="A301" s="9"/>
      <c r="H301" s="9"/>
      <c r="I301" s="9"/>
      <c r="J301" s="9"/>
      <c r="K301" s="9"/>
    </row>
    <row r="302" spans="1:11" ht="20.25" customHeight="1">
      <c r="A302" s="9"/>
      <c r="H302" s="9"/>
      <c r="I302" s="9"/>
      <c r="J302" s="9"/>
      <c r="K302" s="9"/>
    </row>
    <row r="303" spans="1:11" ht="20.25" customHeight="1">
      <c r="A303" s="9"/>
      <c r="H303" s="9"/>
      <c r="I303" s="9"/>
      <c r="J303" s="9"/>
      <c r="K303" s="9"/>
    </row>
    <row r="304" spans="1:11" ht="20.25" customHeight="1">
      <c r="A304" s="9"/>
      <c r="H304" s="9"/>
      <c r="I304" s="9"/>
      <c r="J304" s="9"/>
      <c r="K304" s="9"/>
    </row>
    <row r="305" spans="1:11" ht="20.25" customHeight="1">
      <c r="A305" s="9"/>
      <c r="H305" s="9"/>
      <c r="I305" s="9"/>
      <c r="J305" s="9"/>
      <c r="K305" s="9"/>
    </row>
    <row r="306" spans="1:11" ht="20.25" customHeight="1">
      <c r="A306" s="9"/>
      <c r="H306" s="9"/>
      <c r="I306" s="9"/>
      <c r="J306" s="9"/>
      <c r="K306" s="9"/>
    </row>
    <row r="307" spans="1:11" ht="20.25" customHeight="1">
      <c r="A307" s="9"/>
      <c r="H307" s="9"/>
      <c r="I307" s="9"/>
      <c r="J307" s="9"/>
      <c r="K307" s="9"/>
    </row>
    <row r="308" spans="1:11" ht="20.25" customHeight="1">
      <c r="A308" s="9"/>
      <c r="H308" s="9"/>
      <c r="I308" s="9"/>
      <c r="J308" s="9"/>
      <c r="K308" s="9"/>
    </row>
    <row r="309" spans="1:11" ht="20.25" customHeight="1">
      <c r="A309" s="9"/>
      <c r="H309" s="9"/>
      <c r="I309" s="9"/>
      <c r="J309" s="9"/>
      <c r="K309" s="9"/>
    </row>
    <row r="310" spans="1:11" ht="20.25" customHeight="1">
      <c r="A310" s="9"/>
      <c r="H310" s="9"/>
      <c r="I310" s="9"/>
      <c r="J310" s="9"/>
      <c r="K310" s="9"/>
    </row>
    <row r="311" spans="1:11" ht="20.25" customHeight="1">
      <c r="A311" s="9"/>
      <c r="H311" s="9"/>
      <c r="I311" s="9"/>
      <c r="J311" s="9"/>
      <c r="K311" s="9"/>
    </row>
    <row r="312" spans="1:11" ht="20.25" customHeight="1">
      <c r="A312" s="9"/>
      <c r="H312" s="9"/>
      <c r="I312" s="9"/>
      <c r="J312" s="9"/>
      <c r="K312" s="9"/>
    </row>
    <row r="313" spans="1:11" ht="20.25" customHeight="1">
      <c r="A313" s="9"/>
      <c r="H313" s="9"/>
      <c r="I313" s="9"/>
      <c r="J313" s="9"/>
      <c r="K313" s="9"/>
    </row>
    <row r="314" spans="1:11" ht="20.25" customHeight="1">
      <c r="A314" s="9"/>
      <c r="H314" s="9"/>
      <c r="I314" s="9"/>
      <c r="J314" s="9"/>
      <c r="K314" s="9"/>
    </row>
    <row r="315" spans="1:11" ht="20.25" customHeight="1">
      <c r="A315" s="9"/>
      <c r="H315" s="9"/>
      <c r="I315" s="9"/>
      <c r="J315" s="9"/>
      <c r="K315" s="9"/>
    </row>
    <row r="316" spans="1:11" ht="20.25" customHeight="1">
      <c r="A316" s="9"/>
      <c r="H316" s="9"/>
      <c r="I316" s="9"/>
      <c r="J316" s="9"/>
      <c r="K316" s="9"/>
    </row>
    <row r="317" spans="1:11" ht="20.25" customHeight="1">
      <c r="A317" s="9"/>
      <c r="H317" s="9"/>
      <c r="I317" s="9"/>
      <c r="J317" s="9"/>
      <c r="K317" s="9"/>
    </row>
    <row r="318" spans="1:11" ht="20.25" customHeight="1">
      <c r="A318" s="9"/>
      <c r="H318" s="9"/>
      <c r="I318" s="9"/>
      <c r="J318" s="9"/>
      <c r="K318" s="9"/>
    </row>
    <row r="319" spans="1:11" ht="20.25" customHeight="1">
      <c r="A319" s="9"/>
      <c r="H319" s="9"/>
      <c r="I319" s="9"/>
      <c r="J319" s="9"/>
      <c r="K319" s="9"/>
    </row>
    <row r="320" spans="1:11" ht="20.25" customHeight="1">
      <c r="A320" s="9"/>
      <c r="H320" s="9"/>
      <c r="I320" s="9"/>
      <c r="J320" s="9"/>
      <c r="K320" s="9"/>
    </row>
    <row r="321" spans="1:11" ht="20.25" customHeight="1">
      <c r="A321" s="9"/>
      <c r="H321" s="9"/>
      <c r="I321" s="9"/>
      <c r="J321" s="9"/>
      <c r="K321" s="9"/>
    </row>
    <row r="322" spans="1:11" ht="20.25" customHeight="1">
      <c r="A322" s="9"/>
      <c r="H322" s="9"/>
      <c r="I322" s="9"/>
      <c r="J322" s="9"/>
      <c r="K322" s="9"/>
    </row>
    <row r="323" spans="1:11" ht="20.25" customHeight="1">
      <c r="A323" s="9"/>
      <c r="H323" s="9"/>
      <c r="I323" s="9"/>
      <c r="J323" s="9"/>
      <c r="K323" s="9"/>
    </row>
    <row r="324" spans="1:11" ht="20.25" customHeight="1">
      <c r="A324" s="9"/>
      <c r="H324" s="9"/>
      <c r="I324" s="9"/>
      <c r="J324" s="9"/>
      <c r="K324" s="9"/>
    </row>
    <row r="325" spans="1:11" ht="20.25" customHeight="1">
      <c r="A325" s="9"/>
      <c r="H325" s="9"/>
      <c r="I325" s="9"/>
      <c r="J325" s="9"/>
      <c r="K325" s="9"/>
    </row>
    <row r="326" spans="1:11" ht="20.25" customHeight="1">
      <c r="A326" s="9"/>
      <c r="H326" s="9"/>
      <c r="I326" s="9"/>
      <c r="J326" s="9"/>
      <c r="K326" s="9"/>
    </row>
    <row r="327" spans="1:11" ht="20.25" customHeight="1">
      <c r="A327" s="9"/>
      <c r="H327" s="9"/>
      <c r="I327" s="9"/>
      <c r="J327" s="9"/>
      <c r="K327" s="9"/>
    </row>
    <row r="328" spans="1:11" ht="20.25" customHeight="1">
      <c r="A328" s="9"/>
      <c r="H328" s="9"/>
      <c r="I328" s="9"/>
      <c r="J328" s="9"/>
      <c r="K328" s="9"/>
    </row>
    <row r="329" spans="1:11" ht="20.25" customHeight="1">
      <c r="A329" s="9"/>
      <c r="H329" s="9"/>
      <c r="I329" s="9"/>
      <c r="J329" s="9"/>
      <c r="K329" s="9"/>
    </row>
    <row r="330" spans="1:11" ht="20.25" customHeight="1">
      <c r="A330" s="9"/>
      <c r="H330" s="9"/>
      <c r="I330" s="9"/>
      <c r="J330" s="9"/>
      <c r="K330" s="9"/>
    </row>
    <row r="331" spans="1:11" ht="20.25" customHeight="1">
      <c r="A331" s="9"/>
      <c r="H331" s="9"/>
      <c r="I331" s="9"/>
      <c r="J331" s="9"/>
      <c r="K331" s="9"/>
    </row>
    <row r="332" spans="1:11" ht="20.25" customHeight="1">
      <c r="A332" s="9"/>
      <c r="H332" s="9"/>
      <c r="I332" s="9"/>
      <c r="J332" s="9"/>
      <c r="K332" s="9"/>
    </row>
    <row r="333" spans="1:11" ht="20.25" customHeight="1">
      <c r="A333" s="9"/>
      <c r="H333" s="9"/>
      <c r="I333" s="9"/>
      <c r="J333" s="9"/>
      <c r="K333" s="9"/>
    </row>
    <row r="334" spans="1:11" ht="20.25" customHeight="1">
      <c r="A334" s="9"/>
      <c r="H334" s="9"/>
      <c r="I334" s="9"/>
      <c r="J334" s="9"/>
      <c r="K334" s="9"/>
    </row>
    <row r="335" spans="1:11" ht="20.25" customHeight="1">
      <c r="A335" s="9"/>
      <c r="H335" s="9"/>
      <c r="I335" s="9"/>
      <c r="J335" s="9"/>
      <c r="K335" s="9"/>
    </row>
    <row r="336" spans="1:11" ht="20.25" customHeight="1">
      <c r="A336" s="9"/>
      <c r="H336" s="9"/>
      <c r="I336" s="9"/>
      <c r="J336" s="9"/>
      <c r="K336" s="9"/>
    </row>
    <row r="337" spans="1:11" ht="20.25" customHeight="1">
      <c r="A337" s="9"/>
      <c r="H337" s="9"/>
      <c r="I337" s="9"/>
      <c r="J337" s="9"/>
      <c r="K337" s="9"/>
    </row>
    <row r="338" spans="1:11" ht="20.25" customHeight="1">
      <c r="A338" s="9"/>
      <c r="H338" s="9"/>
      <c r="I338" s="9"/>
      <c r="J338" s="9"/>
      <c r="K338" s="9"/>
    </row>
    <row r="339" spans="1:11" ht="20.25" customHeight="1">
      <c r="A339" s="9"/>
      <c r="H339" s="9"/>
      <c r="I339" s="9"/>
      <c r="J339" s="9"/>
      <c r="K339" s="9"/>
    </row>
    <row r="340" spans="1:11" ht="20.25" customHeight="1">
      <c r="A340" s="9"/>
      <c r="H340" s="9"/>
      <c r="I340" s="9"/>
      <c r="J340" s="9"/>
      <c r="K340" s="9"/>
    </row>
    <row r="341" spans="1:11" ht="20.25" customHeight="1">
      <c r="A341" s="9"/>
      <c r="H341" s="9"/>
      <c r="I341" s="9"/>
      <c r="J341" s="9"/>
      <c r="K341" s="9"/>
    </row>
    <row r="342" spans="1:11" ht="20.25" customHeight="1">
      <c r="A342" s="9"/>
      <c r="H342" s="9"/>
      <c r="I342" s="9"/>
      <c r="J342" s="9"/>
      <c r="K342" s="9"/>
    </row>
    <row r="343" spans="1:11" ht="20.25" customHeight="1">
      <c r="A343" s="9"/>
      <c r="H343" s="9"/>
      <c r="I343" s="9"/>
      <c r="J343" s="9"/>
      <c r="K343" s="9"/>
    </row>
    <row r="344" spans="1:11" ht="20.25" customHeight="1">
      <c r="A344" s="9"/>
      <c r="H344" s="9"/>
      <c r="I344" s="9"/>
      <c r="J344" s="9"/>
      <c r="K344" s="9"/>
    </row>
    <row r="345" spans="1:11" ht="20.25" customHeight="1">
      <c r="A345" s="9"/>
      <c r="H345" s="9"/>
      <c r="I345" s="9"/>
      <c r="J345" s="9"/>
      <c r="K345" s="9"/>
    </row>
    <row r="346" spans="1:11" ht="20.25" customHeight="1">
      <c r="A346" s="9"/>
      <c r="H346" s="9"/>
      <c r="I346" s="9"/>
      <c r="J346" s="9"/>
      <c r="K346" s="9"/>
    </row>
    <row r="347" spans="1:11" ht="20.25" customHeight="1">
      <c r="A347" s="9"/>
      <c r="H347" s="9"/>
      <c r="I347" s="9"/>
      <c r="J347" s="9"/>
      <c r="K347" s="9"/>
    </row>
    <row r="348" spans="1:11" ht="20.25" customHeight="1">
      <c r="A348" s="9"/>
      <c r="H348" s="9"/>
      <c r="I348" s="9"/>
      <c r="J348" s="9"/>
      <c r="K348" s="9"/>
    </row>
    <row r="349" spans="1:11" ht="20.25" customHeight="1">
      <c r="A349" s="9"/>
      <c r="H349" s="9"/>
      <c r="I349" s="9"/>
      <c r="J349" s="9"/>
      <c r="K349" s="9"/>
    </row>
    <row r="350" spans="1:11" ht="20.25" customHeight="1">
      <c r="A350" s="9"/>
      <c r="H350" s="9"/>
      <c r="I350" s="9"/>
      <c r="J350" s="9"/>
      <c r="K350" s="9"/>
    </row>
    <row r="351" spans="1:11" ht="20.25" customHeight="1">
      <c r="A351" s="9"/>
      <c r="H351" s="9"/>
      <c r="I351" s="9"/>
      <c r="J351" s="9"/>
      <c r="K351" s="9"/>
    </row>
    <row r="352" spans="1:11" ht="20.25" customHeight="1">
      <c r="A352" s="9"/>
      <c r="H352" s="9"/>
      <c r="I352" s="9"/>
      <c r="J352" s="9"/>
      <c r="K352" s="9"/>
    </row>
    <row r="353" spans="1:11" ht="20.25" customHeight="1">
      <c r="A353" s="9"/>
      <c r="H353" s="9"/>
      <c r="I353" s="9"/>
      <c r="J353" s="9"/>
      <c r="K353" s="9"/>
    </row>
    <row r="354" spans="1:11" ht="20.25" customHeight="1">
      <c r="A354" s="9"/>
      <c r="H354" s="9"/>
      <c r="I354" s="9"/>
      <c r="J354" s="9"/>
      <c r="K354" s="9"/>
    </row>
    <row r="355" spans="1:11" ht="20.25" customHeight="1">
      <c r="A355" s="9"/>
      <c r="H355" s="9"/>
      <c r="I355" s="9"/>
      <c r="J355" s="9"/>
      <c r="K355" s="9"/>
    </row>
    <row r="356" spans="1:11" ht="20.25" customHeight="1">
      <c r="A356" s="9"/>
      <c r="H356" s="9"/>
      <c r="I356" s="9"/>
      <c r="J356" s="9"/>
      <c r="K356" s="9"/>
    </row>
    <row r="357" spans="1:11" ht="20.25" customHeight="1">
      <c r="A357" s="9"/>
      <c r="H357" s="9"/>
      <c r="I357" s="9"/>
      <c r="J357" s="9"/>
      <c r="K357" s="9"/>
    </row>
    <row r="358" spans="1:11" ht="20.25" customHeight="1">
      <c r="A358" s="9"/>
      <c r="H358" s="9"/>
      <c r="I358" s="9"/>
      <c r="J358" s="9"/>
      <c r="K358" s="9"/>
    </row>
    <row r="359" spans="1:11" ht="20.25" customHeight="1">
      <c r="A359" s="9"/>
      <c r="H359" s="9"/>
      <c r="I359" s="9"/>
      <c r="J359" s="9"/>
      <c r="K359" s="9"/>
    </row>
    <row r="360" spans="1:11" ht="20.25" customHeight="1">
      <c r="A360" s="9"/>
      <c r="H360" s="9"/>
      <c r="I360" s="9"/>
      <c r="J360" s="9"/>
      <c r="K360" s="9"/>
    </row>
    <row r="361" spans="1:11" ht="20.25" customHeight="1">
      <c r="A361" s="9"/>
      <c r="H361" s="9"/>
      <c r="I361" s="9"/>
      <c r="J361" s="9"/>
      <c r="K361" s="9"/>
    </row>
    <row r="362" spans="1:11" ht="20.25" customHeight="1">
      <c r="A362" s="9"/>
      <c r="H362" s="9"/>
      <c r="I362" s="9"/>
      <c r="J362" s="9"/>
      <c r="K362" s="9"/>
    </row>
    <row r="363" spans="1:11" ht="20.25" customHeight="1">
      <c r="A363" s="9"/>
      <c r="H363" s="9"/>
      <c r="I363" s="9"/>
      <c r="J363" s="9"/>
      <c r="K363" s="9"/>
    </row>
    <row r="364" spans="1:11" ht="20.25" customHeight="1">
      <c r="A364" s="9"/>
      <c r="H364" s="9"/>
      <c r="I364" s="9"/>
      <c r="J364" s="9"/>
      <c r="K364" s="9"/>
    </row>
    <row r="365" spans="1:11" ht="20.25" customHeight="1">
      <c r="A365" s="9"/>
      <c r="H365" s="9"/>
      <c r="I365" s="9"/>
      <c r="J365" s="9"/>
      <c r="K365" s="9"/>
    </row>
    <row r="366" spans="1:11" ht="20.25" customHeight="1">
      <c r="A366" s="9"/>
      <c r="H366" s="9"/>
      <c r="I366" s="9"/>
      <c r="J366" s="9"/>
      <c r="K366" s="9"/>
    </row>
    <row r="367" spans="1:11" ht="20.25" customHeight="1">
      <c r="A367" s="9"/>
      <c r="H367" s="9"/>
      <c r="I367" s="9"/>
      <c r="J367" s="9"/>
      <c r="K367" s="9"/>
    </row>
    <row r="368" spans="1:11" ht="20.25" customHeight="1">
      <c r="A368" s="9"/>
      <c r="H368" s="9"/>
      <c r="I368" s="9"/>
      <c r="J368" s="9"/>
      <c r="K368" s="9"/>
    </row>
    <row r="369" spans="1:11" ht="20.25" customHeight="1">
      <c r="A369" s="9"/>
      <c r="H369" s="9"/>
      <c r="I369" s="9"/>
      <c r="J369" s="9"/>
      <c r="K369" s="9"/>
    </row>
    <row r="370" spans="1:11" ht="20.25" customHeight="1">
      <c r="A370" s="9"/>
      <c r="H370" s="9"/>
      <c r="I370" s="9"/>
      <c r="J370" s="9"/>
      <c r="K370" s="9"/>
    </row>
    <row r="371" spans="1:11" ht="20.25" customHeight="1">
      <c r="A371" s="9"/>
      <c r="H371" s="9"/>
      <c r="I371" s="9"/>
      <c r="J371" s="9"/>
      <c r="K371" s="9"/>
    </row>
    <row r="372" spans="1:11" ht="20.25" customHeight="1">
      <c r="A372" s="9"/>
      <c r="H372" s="9"/>
      <c r="I372" s="9"/>
      <c r="J372" s="9"/>
      <c r="K372" s="9"/>
    </row>
    <row r="373" spans="1:11" ht="20.25" customHeight="1">
      <c r="A373" s="9"/>
      <c r="H373" s="9"/>
      <c r="I373" s="9"/>
      <c r="J373" s="9"/>
      <c r="K373" s="9"/>
    </row>
    <row r="374" spans="1:11" ht="20.25" customHeight="1">
      <c r="A374" s="9"/>
      <c r="H374" s="9"/>
      <c r="I374" s="9"/>
      <c r="J374" s="9"/>
      <c r="K374" s="9"/>
    </row>
    <row r="375" spans="1:11" ht="20.25" customHeight="1">
      <c r="A375" s="9"/>
      <c r="H375" s="9"/>
      <c r="I375" s="9"/>
      <c r="J375" s="9"/>
      <c r="K375" s="9"/>
    </row>
    <row r="376" spans="1:11" ht="20.25" customHeight="1">
      <c r="A376" s="9"/>
      <c r="H376" s="9"/>
      <c r="I376" s="9"/>
      <c r="J376" s="9"/>
      <c r="K376" s="9"/>
    </row>
    <row r="377" spans="1:11" ht="20.25" customHeight="1">
      <c r="A377" s="9"/>
      <c r="H377" s="9"/>
      <c r="I377" s="9"/>
      <c r="J377" s="9"/>
      <c r="K377" s="9"/>
    </row>
    <row r="378" spans="1:11" ht="20.25" customHeight="1">
      <c r="A378" s="9"/>
      <c r="H378" s="9"/>
      <c r="I378" s="9"/>
      <c r="J378" s="9"/>
      <c r="K378" s="9"/>
    </row>
    <row r="379" spans="1:11" ht="20.25" customHeight="1">
      <c r="A379" s="9"/>
      <c r="H379" s="9"/>
      <c r="I379" s="9"/>
      <c r="J379" s="9"/>
      <c r="K379" s="9"/>
    </row>
    <row r="380" spans="1:11" ht="20.25" customHeight="1">
      <c r="A380" s="9"/>
      <c r="H380" s="9"/>
      <c r="I380" s="9"/>
      <c r="J380" s="9"/>
      <c r="K380" s="9"/>
    </row>
    <row r="381" spans="1:11" ht="20.25" customHeight="1">
      <c r="A381" s="9"/>
      <c r="H381" s="9"/>
      <c r="I381" s="9"/>
      <c r="J381" s="9"/>
      <c r="K381" s="9"/>
    </row>
    <row r="382" spans="1:11" ht="20.25" customHeight="1">
      <c r="A382" s="9"/>
      <c r="H382" s="9"/>
      <c r="I382" s="9"/>
      <c r="J382" s="9"/>
      <c r="K382" s="9"/>
    </row>
    <row r="383" spans="1:11" ht="20.25" customHeight="1">
      <c r="A383" s="9"/>
      <c r="H383" s="9"/>
      <c r="I383" s="9"/>
      <c r="J383" s="9"/>
      <c r="K383" s="9"/>
    </row>
    <row r="384" spans="1:11" ht="20.25" customHeight="1">
      <c r="A384" s="9"/>
      <c r="H384" s="9"/>
      <c r="I384" s="9"/>
      <c r="J384" s="9"/>
      <c r="K384" s="9"/>
    </row>
    <row r="385" spans="1:11" ht="20.25" customHeight="1">
      <c r="A385" s="9"/>
      <c r="H385" s="9"/>
      <c r="I385" s="9"/>
      <c r="J385" s="9"/>
      <c r="K385" s="9"/>
    </row>
    <row r="386" spans="1:11" ht="20.25" customHeight="1">
      <c r="A386" s="9"/>
      <c r="H386" s="9"/>
      <c r="I386" s="9"/>
      <c r="J386" s="9"/>
      <c r="K386" s="9"/>
    </row>
    <row r="387" spans="1:11" ht="20.25" customHeight="1">
      <c r="A387" s="9"/>
      <c r="H387" s="9"/>
      <c r="I387" s="9"/>
      <c r="J387" s="9"/>
      <c r="K387" s="9"/>
    </row>
    <row r="388" spans="1:11" ht="20.25" customHeight="1">
      <c r="A388" s="9"/>
      <c r="H388" s="9"/>
      <c r="I388" s="9"/>
      <c r="J388" s="9"/>
      <c r="K388" s="9"/>
    </row>
    <row r="389" spans="1:11" ht="20.25" customHeight="1">
      <c r="A389" s="9"/>
      <c r="H389" s="9"/>
      <c r="I389" s="9"/>
      <c r="J389" s="9"/>
      <c r="K389" s="9"/>
    </row>
    <row r="390" spans="1:11" ht="20.25" customHeight="1">
      <c r="A390" s="9"/>
      <c r="H390" s="9"/>
      <c r="I390" s="9"/>
      <c r="J390" s="9"/>
      <c r="K390" s="9"/>
    </row>
    <row r="391" spans="1:11" ht="20.25" customHeight="1">
      <c r="A391" s="9"/>
      <c r="H391" s="9"/>
      <c r="I391" s="9"/>
      <c r="J391" s="9"/>
      <c r="K391" s="9"/>
    </row>
    <row r="392" spans="1:11" ht="20.25" customHeight="1">
      <c r="A392" s="9"/>
      <c r="H392" s="9"/>
      <c r="I392" s="9"/>
      <c r="J392" s="9"/>
      <c r="K392" s="9"/>
    </row>
    <row r="393" spans="1:11" ht="20.25" customHeight="1">
      <c r="A393" s="9"/>
      <c r="H393" s="9"/>
      <c r="I393" s="9"/>
      <c r="J393" s="9"/>
      <c r="K393" s="9"/>
    </row>
    <row r="394" spans="1:11" ht="20.25" customHeight="1">
      <c r="A394" s="9"/>
      <c r="H394" s="9"/>
      <c r="I394" s="9"/>
      <c r="J394" s="9"/>
      <c r="K394" s="9"/>
    </row>
    <row r="395" spans="1:11" ht="20.25" customHeight="1">
      <c r="A395" s="9"/>
      <c r="H395" s="9"/>
      <c r="I395" s="9"/>
      <c r="J395" s="9"/>
      <c r="K395" s="9"/>
    </row>
    <row r="396" spans="1:11" ht="20.25" customHeight="1">
      <c r="A396" s="9"/>
      <c r="H396" s="9"/>
      <c r="I396" s="9"/>
      <c r="J396" s="9"/>
      <c r="K396" s="9"/>
    </row>
    <row r="397" spans="1:11" ht="20.25" customHeight="1">
      <c r="A397" s="9"/>
      <c r="H397" s="9"/>
      <c r="I397" s="9"/>
      <c r="J397" s="9"/>
      <c r="K397" s="9"/>
    </row>
    <row r="398" spans="1:11" ht="20.25" customHeight="1">
      <c r="A398" s="9"/>
      <c r="H398" s="9"/>
      <c r="I398" s="9"/>
      <c r="J398" s="9"/>
      <c r="K398" s="9"/>
    </row>
    <row r="399" spans="1:11" ht="20.25" customHeight="1">
      <c r="A399" s="9"/>
      <c r="H399" s="9"/>
      <c r="I399" s="9"/>
      <c r="J399" s="9"/>
      <c r="K399" s="9"/>
    </row>
    <row r="400" spans="1:11" ht="20.25" customHeight="1">
      <c r="A400" s="9"/>
      <c r="H400" s="9"/>
      <c r="I400" s="9"/>
      <c r="J400" s="9"/>
      <c r="K400" s="9"/>
    </row>
    <row r="401" spans="1:11" ht="20.25" customHeight="1">
      <c r="A401" s="9"/>
      <c r="H401" s="9"/>
      <c r="I401" s="9"/>
      <c r="J401" s="9"/>
      <c r="K401" s="9"/>
    </row>
    <row r="402" spans="1:11" ht="20.25" customHeight="1">
      <c r="A402" s="9"/>
      <c r="H402" s="9"/>
      <c r="I402" s="9"/>
      <c r="J402" s="9"/>
      <c r="K402" s="9"/>
    </row>
    <row r="403" spans="1:11" ht="20.25" customHeight="1">
      <c r="A403" s="9"/>
      <c r="H403" s="9"/>
      <c r="I403" s="9"/>
      <c r="J403" s="9"/>
      <c r="K403" s="9"/>
    </row>
    <row r="404" spans="1:11" ht="20.25" customHeight="1">
      <c r="A404" s="9"/>
      <c r="H404" s="9"/>
      <c r="I404" s="9"/>
      <c r="J404" s="9"/>
      <c r="K404" s="9"/>
    </row>
    <row r="405" spans="1:11" ht="20.25" customHeight="1">
      <c r="A405" s="9"/>
      <c r="H405" s="9"/>
      <c r="I405" s="9"/>
      <c r="J405" s="9"/>
      <c r="K405" s="9"/>
    </row>
    <row r="406" spans="1:11" ht="20.25" customHeight="1">
      <c r="A406" s="9"/>
      <c r="H406" s="9"/>
      <c r="I406" s="9"/>
      <c r="J406" s="9"/>
      <c r="K406" s="9"/>
    </row>
    <row r="407" spans="1:11" ht="20.25" customHeight="1">
      <c r="A407" s="9"/>
      <c r="H407" s="9"/>
      <c r="I407" s="9"/>
      <c r="J407" s="9"/>
      <c r="K407" s="9"/>
    </row>
    <row r="408" spans="1:11" ht="20.25" customHeight="1">
      <c r="A408" s="9"/>
      <c r="H408" s="9"/>
      <c r="I408" s="9"/>
      <c r="J408" s="9"/>
      <c r="K408" s="9"/>
    </row>
    <row r="409" spans="1:11" ht="20.25" customHeight="1">
      <c r="A409" s="9"/>
      <c r="H409" s="9"/>
      <c r="I409" s="9"/>
      <c r="J409" s="9"/>
      <c r="K409" s="9"/>
    </row>
    <row r="410" spans="1:11" ht="20.25" customHeight="1">
      <c r="A410" s="9"/>
      <c r="H410" s="9"/>
      <c r="I410" s="9"/>
      <c r="J410" s="9"/>
      <c r="K410" s="9"/>
    </row>
    <row r="411" spans="1:11" ht="20.25" customHeight="1">
      <c r="A411" s="9"/>
      <c r="H411" s="9"/>
      <c r="I411" s="9"/>
      <c r="J411" s="9"/>
      <c r="K411" s="9"/>
    </row>
    <row r="412" spans="1:11" ht="20.25" customHeight="1">
      <c r="A412" s="9"/>
      <c r="H412" s="9"/>
      <c r="I412" s="9"/>
      <c r="J412" s="9"/>
      <c r="K412" s="9"/>
    </row>
    <row r="413" spans="1:11" ht="20.25" customHeight="1">
      <c r="A413" s="9"/>
      <c r="H413" s="9"/>
      <c r="I413" s="9"/>
      <c r="J413" s="9"/>
      <c r="K413" s="9"/>
    </row>
    <row r="414" spans="1:11" ht="20.25" customHeight="1">
      <c r="A414" s="9"/>
      <c r="H414" s="9"/>
      <c r="I414" s="9"/>
      <c r="J414" s="9"/>
      <c r="K414" s="9"/>
    </row>
    <row r="415" spans="1:11" ht="20.25" customHeight="1">
      <c r="A415" s="9"/>
      <c r="H415" s="9"/>
      <c r="I415" s="9"/>
      <c r="J415" s="9"/>
      <c r="K415" s="9"/>
    </row>
    <row r="416" spans="1:11" ht="20.25" customHeight="1">
      <c r="A416" s="9"/>
      <c r="H416" s="9"/>
      <c r="I416" s="9"/>
      <c r="J416" s="9"/>
      <c r="K416" s="9"/>
    </row>
    <row r="417" spans="1:11" ht="20.25" customHeight="1">
      <c r="A417" s="9"/>
      <c r="H417" s="9"/>
      <c r="I417" s="9"/>
      <c r="J417" s="9"/>
      <c r="K417" s="9"/>
    </row>
    <row r="418" spans="1:11" ht="20.25" customHeight="1">
      <c r="A418" s="9"/>
      <c r="H418" s="9"/>
      <c r="I418" s="9"/>
      <c r="J418" s="9"/>
      <c r="K418" s="9"/>
    </row>
    <row r="419" spans="1:11" ht="20.25" customHeight="1">
      <c r="A419" s="9"/>
      <c r="H419" s="9"/>
      <c r="I419" s="9"/>
      <c r="J419" s="9"/>
      <c r="K419" s="9"/>
    </row>
    <row r="420" spans="1:11" ht="20.25" customHeight="1">
      <c r="A420" s="9"/>
      <c r="H420" s="9"/>
      <c r="I420" s="9"/>
      <c r="J420" s="9"/>
      <c r="K420" s="9"/>
    </row>
    <row r="421" spans="1:11" ht="20.25" customHeight="1">
      <c r="A421" s="9"/>
      <c r="H421" s="9"/>
      <c r="I421" s="9"/>
      <c r="J421" s="9"/>
      <c r="K421" s="9"/>
    </row>
    <row r="422" spans="1:11" ht="20.25" customHeight="1">
      <c r="A422" s="9"/>
      <c r="H422" s="9"/>
      <c r="I422" s="9"/>
      <c r="J422" s="9"/>
      <c r="K422" s="9"/>
    </row>
    <row r="423" spans="1:11" ht="20.25" customHeight="1">
      <c r="A423" s="9"/>
      <c r="H423" s="9"/>
      <c r="I423" s="9"/>
      <c r="J423" s="9"/>
      <c r="K423" s="9"/>
    </row>
    <row r="424" spans="1:11" ht="20.25" customHeight="1">
      <c r="A424" s="9"/>
      <c r="H424" s="9"/>
      <c r="I424" s="9"/>
      <c r="J424" s="9"/>
      <c r="K424" s="9"/>
    </row>
    <row r="425" spans="1:11" ht="20.25" customHeight="1">
      <c r="A425" s="9"/>
      <c r="H425" s="9"/>
      <c r="I425" s="9"/>
      <c r="J425" s="9"/>
      <c r="K425" s="9"/>
    </row>
    <row r="426" spans="1:11" ht="20.25" customHeight="1">
      <c r="A426" s="9"/>
      <c r="H426" s="9"/>
      <c r="I426" s="9"/>
      <c r="J426" s="9"/>
      <c r="K426" s="9"/>
    </row>
    <row r="427" spans="1:11" ht="20.25" customHeight="1">
      <c r="A427" s="9"/>
      <c r="H427" s="9"/>
      <c r="I427" s="9"/>
      <c r="J427" s="9"/>
      <c r="K427" s="9"/>
    </row>
    <row r="428" spans="1:11" ht="20.25" customHeight="1">
      <c r="A428" s="9"/>
      <c r="H428" s="9"/>
      <c r="I428" s="9"/>
      <c r="J428" s="9"/>
      <c r="K428" s="9"/>
    </row>
    <row r="429" spans="1:11" ht="20.25" customHeight="1">
      <c r="A429" s="9"/>
      <c r="H429" s="9"/>
      <c r="I429" s="9"/>
      <c r="J429" s="9"/>
      <c r="K429" s="9"/>
    </row>
    <row r="430" spans="1:11" ht="20.25" customHeight="1">
      <c r="A430" s="9"/>
      <c r="H430" s="9"/>
      <c r="I430" s="9"/>
      <c r="J430" s="9"/>
      <c r="K430" s="9"/>
    </row>
    <row r="431" spans="1:11" ht="20.25" customHeight="1">
      <c r="A431" s="9"/>
      <c r="H431" s="9"/>
      <c r="I431" s="9"/>
      <c r="J431" s="9"/>
      <c r="K431" s="9"/>
    </row>
    <row r="432" spans="1:11" ht="20.25" customHeight="1">
      <c r="A432" s="9"/>
      <c r="H432" s="9"/>
      <c r="I432" s="9"/>
      <c r="J432" s="9"/>
      <c r="K432" s="9"/>
    </row>
    <row r="433" spans="1:11" ht="20.25" customHeight="1">
      <c r="A433" s="9"/>
      <c r="H433" s="9"/>
      <c r="I433" s="9"/>
      <c r="J433" s="9"/>
      <c r="K433" s="9"/>
    </row>
    <row r="434" spans="1:11" ht="20.25" customHeight="1">
      <c r="A434" s="9"/>
      <c r="H434" s="9"/>
      <c r="I434" s="9"/>
      <c r="J434" s="9"/>
      <c r="K434" s="9"/>
    </row>
    <row r="435" spans="1:11" ht="20.25" customHeight="1">
      <c r="A435" s="9"/>
      <c r="H435" s="9"/>
      <c r="I435" s="9"/>
      <c r="J435" s="9"/>
      <c r="K435" s="9"/>
    </row>
    <row r="436" spans="1:11" ht="20.25" customHeight="1">
      <c r="A436" s="9"/>
      <c r="H436" s="9"/>
      <c r="I436" s="9"/>
      <c r="J436" s="9"/>
      <c r="K436" s="9"/>
    </row>
    <row r="437" spans="1:11" ht="20.25" customHeight="1">
      <c r="A437" s="9"/>
      <c r="H437" s="9"/>
      <c r="I437" s="9"/>
      <c r="J437" s="9"/>
      <c r="K437" s="9"/>
    </row>
    <row r="438" spans="1:11" ht="20.25" customHeight="1">
      <c r="A438" s="9"/>
      <c r="H438" s="9"/>
      <c r="I438" s="9"/>
      <c r="J438" s="9"/>
      <c r="K438" s="9"/>
    </row>
    <row r="439" spans="1:11" ht="20.25" customHeight="1">
      <c r="A439" s="9"/>
      <c r="H439" s="9"/>
      <c r="I439" s="9"/>
      <c r="J439" s="9"/>
      <c r="K439" s="9"/>
    </row>
    <row r="440" spans="1:11" ht="20.25" customHeight="1">
      <c r="A440" s="9"/>
      <c r="H440" s="9"/>
      <c r="I440" s="9"/>
      <c r="J440" s="9"/>
      <c r="K440" s="9"/>
    </row>
    <row r="441" spans="1:11" ht="20.25" customHeight="1">
      <c r="A441" s="9"/>
      <c r="H441" s="9"/>
      <c r="I441" s="9"/>
      <c r="J441" s="9"/>
      <c r="K441" s="9"/>
    </row>
    <row r="442" spans="1:11" ht="20.25" customHeight="1">
      <c r="A442" s="9"/>
      <c r="H442" s="9"/>
      <c r="I442" s="9"/>
      <c r="J442" s="9"/>
      <c r="K442" s="9"/>
    </row>
    <row r="443" spans="1:11" ht="20.25" customHeight="1">
      <c r="A443" s="9"/>
      <c r="H443" s="9"/>
      <c r="I443" s="9"/>
      <c r="J443" s="9"/>
      <c r="K443" s="9"/>
    </row>
    <row r="444" spans="1:11" ht="20.25" customHeight="1">
      <c r="A444" s="9"/>
      <c r="H444" s="9"/>
      <c r="I444" s="9"/>
      <c r="J444" s="9"/>
      <c r="K444" s="9"/>
    </row>
    <row r="445" spans="1:11" ht="20.25" customHeight="1">
      <c r="A445" s="9"/>
      <c r="H445" s="9"/>
      <c r="I445" s="9"/>
      <c r="J445" s="9"/>
      <c r="K445" s="9"/>
    </row>
    <row r="446" spans="1:11" ht="20.25" customHeight="1">
      <c r="A446" s="9"/>
      <c r="H446" s="9"/>
      <c r="I446" s="9"/>
      <c r="J446" s="9"/>
      <c r="K446" s="9"/>
    </row>
    <row r="447" spans="1:11" ht="20.25" customHeight="1">
      <c r="A447" s="9"/>
      <c r="H447" s="9"/>
      <c r="I447" s="9"/>
      <c r="J447" s="9"/>
      <c r="K447" s="9"/>
    </row>
    <row r="448" spans="1:11" ht="20.25" customHeight="1">
      <c r="A448" s="9"/>
      <c r="H448" s="9"/>
      <c r="I448" s="9"/>
      <c r="J448" s="9"/>
      <c r="K448" s="9"/>
    </row>
    <row r="449" spans="1:11" ht="20.25" customHeight="1">
      <c r="A449" s="9"/>
      <c r="H449" s="9"/>
      <c r="I449" s="9"/>
      <c r="J449" s="9"/>
      <c r="K449" s="9"/>
    </row>
    <row r="450" spans="1:11" ht="20.25" customHeight="1">
      <c r="A450" s="9"/>
      <c r="H450" s="9"/>
      <c r="I450" s="9"/>
      <c r="J450" s="9"/>
      <c r="K450" s="9"/>
    </row>
    <row r="451" spans="1:11" ht="20.25" customHeight="1">
      <c r="A451" s="9"/>
      <c r="H451" s="9"/>
      <c r="I451" s="9"/>
      <c r="J451" s="9"/>
      <c r="K451" s="9"/>
    </row>
    <row r="452" spans="1:11" ht="20.25" customHeight="1">
      <c r="A452" s="9"/>
      <c r="H452" s="9"/>
      <c r="I452" s="9"/>
      <c r="J452" s="9"/>
      <c r="K452" s="9"/>
    </row>
    <row r="453" spans="1:11" ht="20.25" customHeight="1">
      <c r="A453" s="9"/>
      <c r="H453" s="9"/>
      <c r="I453" s="9"/>
      <c r="J453" s="9"/>
      <c r="K453" s="9"/>
    </row>
    <row r="454" spans="1:11" ht="20.25" customHeight="1">
      <c r="A454" s="9"/>
      <c r="H454" s="9"/>
      <c r="I454" s="9"/>
      <c r="J454" s="9"/>
      <c r="K454" s="9"/>
    </row>
    <row r="455" spans="1:11" ht="20.25" customHeight="1">
      <c r="A455" s="9"/>
      <c r="H455" s="9"/>
      <c r="I455" s="9"/>
      <c r="J455" s="9"/>
      <c r="K455" s="9"/>
    </row>
    <row r="456" spans="1:11" ht="20.25" customHeight="1">
      <c r="A456" s="9"/>
      <c r="H456" s="9"/>
      <c r="I456" s="9"/>
      <c r="J456" s="9"/>
      <c r="K456" s="9"/>
    </row>
    <row r="457" spans="1:11" ht="20.25" customHeight="1">
      <c r="A457" s="9"/>
      <c r="H457" s="9"/>
      <c r="I457" s="9"/>
      <c r="J457" s="9"/>
      <c r="K457" s="9"/>
    </row>
    <row r="458" spans="1:11" ht="20.25" customHeight="1">
      <c r="A458" s="9"/>
      <c r="H458" s="9"/>
      <c r="I458" s="9"/>
      <c r="J458" s="9"/>
      <c r="K458" s="9"/>
    </row>
    <row r="459" spans="1:11" ht="20.25" customHeight="1">
      <c r="A459" s="9"/>
      <c r="H459" s="9"/>
      <c r="I459" s="9"/>
      <c r="J459" s="9"/>
      <c r="K459" s="9"/>
    </row>
    <row r="460" spans="1:11" ht="20.25" customHeight="1">
      <c r="A460" s="9"/>
      <c r="H460" s="9"/>
      <c r="I460" s="9"/>
      <c r="J460" s="9"/>
      <c r="K460" s="9"/>
    </row>
    <row r="461" spans="1:11" ht="20.25" customHeight="1">
      <c r="A461" s="9"/>
      <c r="H461" s="9"/>
      <c r="I461" s="9"/>
      <c r="J461" s="9"/>
      <c r="K461" s="9"/>
    </row>
    <row r="462" spans="1:11" ht="20.25" customHeight="1">
      <c r="A462" s="9"/>
      <c r="H462" s="9"/>
      <c r="I462" s="9"/>
      <c r="J462" s="9"/>
      <c r="K462" s="9"/>
    </row>
    <row r="463" spans="1:11" ht="20.25" customHeight="1">
      <c r="A463" s="9"/>
      <c r="H463" s="9"/>
      <c r="I463" s="9"/>
      <c r="J463" s="9"/>
      <c r="K463" s="9"/>
    </row>
    <row r="464" spans="1:11" ht="20.25" customHeight="1">
      <c r="A464" s="9"/>
      <c r="H464" s="9"/>
      <c r="I464" s="9"/>
      <c r="J464" s="9"/>
      <c r="K464" s="9"/>
    </row>
    <row r="465" spans="1:11" ht="20.25" customHeight="1">
      <c r="A465" s="9"/>
      <c r="H465" s="9"/>
      <c r="I465" s="9"/>
      <c r="J465" s="9"/>
      <c r="K465" s="9"/>
    </row>
    <row r="466" spans="1:11" ht="20.25" customHeight="1">
      <c r="A466" s="9"/>
      <c r="H466" s="9"/>
      <c r="I466" s="9"/>
      <c r="J466" s="9"/>
      <c r="K466" s="9"/>
    </row>
    <row r="467" spans="1:11" ht="20.25" customHeight="1">
      <c r="A467" s="9"/>
      <c r="H467" s="9"/>
      <c r="I467" s="9"/>
      <c r="J467" s="9"/>
      <c r="K467" s="9"/>
    </row>
    <row r="468" spans="1:11" ht="20.25" customHeight="1">
      <c r="A468" s="9"/>
      <c r="H468" s="9"/>
      <c r="I468" s="9"/>
      <c r="J468" s="9"/>
      <c r="K468" s="9"/>
    </row>
    <row r="469" spans="1:11" ht="20.25" customHeight="1">
      <c r="A469" s="9"/>
      <c r="H469" s="9"/>
      <c r="I469" s="9"/>
      <c r="J469" s="9"/>
      <c r="K469" s="9"/>
    </row>
    <row r="470" spans="1:11" ht="20.25" customHeight="1">
      <c r="A470" s="9"/>
      <c r="H470" s="9"/>
      <c r="I470" s="9"/>
      <c r="J470" s="9"/>
      <c r="K470" s="9"/>
    </row>
    <row r="471" spans="1:11" ht="20.25" customHeight="1">
      <c r="A471" s="9"/>
      <c r="H471" s="9"/>
      <c r="I471" s="9"/>
      <c r="J471" s="9"/>
      <c r="K471" s="9"/>
    </row>
    <row r="472" spans="1:11" ht="20.25" customHeight="1">
      <c r="A472" s="9"/>
      <c r="H472" s="9"/>
      <c r="I472" s="9"/>
      <c r="J472" s="9"/>
      <c r="K472" s="9"/>
    </row>
    <row r="473" spans="1:11" ht="20.25" customHeight="1">
      <c r="A473" s="9"/>
      <c r="H473" s="9"/>
      <c r="I473" s="9"/>
      <c r="J473" s="9"/>
      <c r="K473" s="9"/>
    </row>
    <row r="474" spans="1:11" ht="20.25" customHeight="1">
      <c r="A474" s="9"/>
      <c r="H474" s="9"/>
      <c r="I474" s="9"/>
      <c r="J474" s="9"/>
      <c r="K474" s="9"/>
    </row>
    <row r="475" spans="1:11" ht="20.25" customHeight="1">
      <c r="A475" s="9"/>
      <c r="H475" s="9"/>
      <c r="I475" s="9"/>
      <c r="J475" s="9"/>
      <c r="K475" s="9"/>
    </row>
    <row r="476" spans="1:11" ht="20.25" customHeight="1">
      <c r="A476" s="9"/>
      <c r="H476" s="9"/>
      <c r="I476" s="9"/>
      <c r="J476" s="9"/>
      <c r="K476" s="9"/>
    </row>
    <row r="477" spans="1:11" ht="20.25" customHeight="1">
      <c r="A477" s="9"/>
      <c r="H477" s="9"/>
      <c r="I477" s="9"/>
      <c r="J477" s="9"/>
      <c r="K477" s="9"/>
    </row>
    <row r="478" spans="1:11" ht="20.25" customHeight="1">
      <c r="A478" s="9"/>
      <c r="H478" s="9"/>
      <c r="I478" s="9"/>
      <c r="J478" s="9"/>
      <c r="K478" s="9"/>
    </row>
    <row r="479" spans="1:11" ht="20.25" customHeight="1">
      <c r="A479" s="9"/>
      <c r="H479" s="9"/>
      <c r="I479" s="9"/>
      <c r="J479" s="9"/>
      <c r="K479" s="9"/>
    </row>
    <row r="480" spans="1:11" ht="20.25" customHeight="1">
      <c r="A480" s="9"/>
      <c r="H480" s="9"/>
      <c r="I480" s="9"/>
      <c r="J480" s="9"/>
      <c r="K480" s="9"/>
    </row>
    <row r="481" spans="1:11" ht="20.25" customHeight="1">
      <c r="A481" s="9"/>
      <c r="H481" s="9"/>
      <c r="I481" s="9"/>
      <c r="J481" s="9"/>
      <c r="K481" s="9"/>
    </row>
    <row r="482" spans="1:11" ht="20.25" customHeight="1">
      <c r="A482" s="9"/>
      <c r="H482" s="9"/>
      <c r="I482" s="9"/>
      <c r="J482" s="9"/>
      <c r="K482" s="9"/>
    </row>
    <row r="483" spans="1:11" ht="20.25" customHeight="1">
      <c r="A483" s="9"/>
      <c r="H483" s="9"/>
      <c r="I483" s="9"/>
      <c r="J483" s="9"/>
      <c r="K483" s="9"/>
    </row>
    <row r="484" spans="1:11" ht="20.25" customHeight="1">
      <c r="A484" s="9"/>
      <c r="H484" s="9"/>
      <c r="I484" s="9"/>
      <c r="J484" s="9"/>
      <c r="K484" s="9"/>
    </row>
    <row r="485" spans="1:11" ht="20.25" customHeight="1">
      <c r="A485" s="9"/>
      <c r="H485" s="9"/>
      <c r="I485" s="9"/>
      <c r="J485" s="9"/>
      <c r="K485" s="9"/>
    </row>
    <row r="486" spans="1:11" ht="20.25" customHeight="1">
      <c r="A486" s="9"/>
      <c r="H486" s="9"/>
      <c r="I486" s="9"/>
      <c r="J486" s="9"/>
      <c r="K486" s="9"/>
    </row>
    <row r="487" spans="1:11" ht="20.25" customHeight="1">
      <c r="A487" s="9"/>
      <c r="H487" s="9"/>
      <c r="I487" s="9"/>
      <c r="J487" s="9"/>
      <c r="K487" s="9"/>
    </row>
    <row r="488" spans="1:11" ht="20.25" customHeight="1">
      <c r="A488" s="9"/>
      <c r="H488" s="9"/>
      <c r="I488" s="9"/>
      <c r="J488" s="9"/>
      <c r="K488" s="9"/>
    </row>
    <row r="489" spans="1:11" ht="20.25" customHeight="1">
      <c r="A489" s="9"/>
      <c r="H489" s="9"/>
      <c r="I489" s="9"/>
      <c r="J489" s="9"/>
      <c r="K489" s="9"/>
    </row>
    <row r="490" spans="1:11" ht="20.25" customHeight="1">
      <c r="A490" s="9"/>
      <c r="H490" s="9"/>
      <c r="I490" s="9"/>
      <c r="J490" s="9"/>
      <c r="K490" s="9"/>
    </row>
    <row r="491" spans="1:11" ht="20.25" customHeight="1">
      <c r="A491" s="9"/>
      <c r="H491" s="9"/>
      <c r="I491" s="9"/>
      <c r="J491" s="9"/>
      <c r="K491" s="9"/>
    </row>
    <row r="492" spans="1:11" ht="20.25" customHeight="1">
      <c r="A492" s="9"/>
      <c r="H492" s="9"/>
      <c r="I492" s="9"/>
      <c r="J492" s="9"/>
      <c r="K492" s="9"/>
    </row>
    <row r="493" spans="1:11" ht="20.25" customHeight="1">
      <c r="A493" s="9"/>
      <c r="H493" s="9"/>
      <c r="I493" s="9"/>
      <c r="J493" s="9"/>
      <c r="K493" s="9"/>
    </row>
    <row r="494" spans="1:11" ht="20.25" customHeight="1">
      <c r="A494" s="9"/>
      <c r="H494" s="9"/>
      <c r="I494" s="9"/>
      <c r="J494" s="9"/>
      <c r="K494" s="9"/>
    </row>
    <row r="495" spans="1:11" ht="20.25" customHeight="1">
      <c r="A495" s="9"/>
      <c r="H495" s="9"/>
      <c r="I495" s="9"/>
      <c r="J495" s="9"/>
      <c r="K495" s="9"/>
    </row>
    <row r="496" spans="1:11" ht="20.25" customHeight="1">
      <c r="A496" s="9"/>
      <c r="H496" s="9"/>
      <c r="I496" s="9"/>
      <c r="J496" s="9"/>
      <c r="K496" s="9"/>
    </row>
    <row r="497" spans="1:11" ht="20.25" customHeight="1">
      <c r="A497" s="9"/>
      <c r="H497" s="9"/>
      <c r="I497" s="9"/>
      <c r="J497" s="9"/>
      <c r="K497" s="9"/>
    </row>
    <row r="498" spans="1:11" ht="20.25" customHeight="1">
      <c r="A498" s="9"/>
      <c r="H498" s="9"/>
      <c r="I498" s="9"/>
      <c r="J498" s="9"/>
      <c r="K498" s="9"/>
    </row>
    <row r="499" spans="1:11" ht="20.25" customHeight="1">
      <c r="A499" s="9"/>
      <c r="H499" s="9"/>
      <c r="I499" s="9"/>
      <c r="J499" s="9"/>
      <c r="K499" s="9"/>
    </row>
    <row r="500" spans="1:11" ht="20.25" customHeight="1">
      <c r="A500" s="9"/>
      <c r="H500" s="9"/>
      <c r="I500" s="9"/>
      <c r="J500" s="9"/>
      <c r="K500" s="9"/>
    </row>
    <row r="501" spans="1:11" ht="20.25" customHeight="1">
      <c r="A501" s="9"/>
      <c r="H501" s="9"/>
      <c r="I501" s="9"/>
      <c r="J501" s="9"/>
      <c r="K501" s="9"/>
    </row>
    <row r="502" spans="1:11" ht="20.25" customHeight="1">
      <c r="A502" s="9"/>
      <c r="H502" s="9"/>
      <c r="I502" s="9"/>
      <c r="J502" s="9"/>
      <c r="K502" s="9"/>
    </row>
    <row r="503" spans="1:11" ht="20.25" customHeight="1">
      <c r="A503" s="9"/>
      <c r="H503" s="9"/>
      <c r="I503" s="9"/>
      <c r="J503" s="9"/>
      <c r="K503" s="9"/>
    </row>
    <row r="504" spans="1:11" ht="20.25" customHeight="1">
      <c r="A504" s="9"/>
      <c r="H504" s="9"/>
      <c r="I504" s="9"/>
      <c r="J504" s="9"/>
      <c r="K504" s="9"/>
    </row>
    <row r="505" spans="1:11" ht="20.25" customHeight="1">
      <c r="A505" s="9"/>
      <c r="H505" s="9"/>
      <c r="I505" s="9"/>
      <c r="J505" s="9"/>
      <c r="K505" s="9"/>
    </row>
    <row r="506" spans="1:11" ht="20.25" customHeight="1">
      <c r="A506" s="9"/>
      <c r="H506" s="9"/>
      <c r="I506" s="9"/>
      <c r="J506" s="9"/>
      <c r="K506" s="9"/>
    </row>
    <row r="507" spans="1:11" ht="20.25" customHeight="1">
      <c r="A507" s="9"/>
      <c r="H507" s="9"/>
      <c r="I507" s="9"/>
      <c r="J507" s="9"/>
      <c r="K507" s="9"/>
    </row>
    <row r="508" spans="1:11" ht="20.25" customHeight="1">
      <c r="A508" s="9"/>
      <c r="H508" s="9"/>
      <c r="I508" s="9"/>
      <c r="J508" s="9"/>
      <c r="K508" s="9"/>
    </row>
    <row r="509" spans="1:11" ht="20.25" customHeight="1">
      <c r="A509" s="9"/>
      <c r="H509" s="9"/>
      <c r="I509" s="9"/>
      <c r="J509" s="9"/>
      <c r="K509" s="9"/>
    </row>
    <row r="510" spans="1:11" ht="20.25" customHeight="1">
      <c r="A510" s="9"/>
      <c r="H510" s="9"/>
      <c r="I510" s="9"/>
      <c r="J510" s="9"/>
      <c r="K510" s="9"/>
    </row>
    <row r="511" spans="1:11" ht="20.25" customHeight="1">
      <c r="A511" s="9"/>
      <c r="H511" s="9"/>
      <c r="I511" s="9"/>
      <c r="J511" s="9"/>
      <c r="K511" s="9"/>
    </row>
    <row r="512" spans="1:11" ht="20.25" customHeight="1">
      <c r="A512" s="9"/>
      <c r="H512" s="9"/>
      <c r="I512" s="9"/>
      <c r="J512" s="9"/>
      <c r="K512" s="9"/>
    </row>
    <row r="513" spans="1:11" ht="20.25" customHeight="1">
      <c r="A513" s="9"/>
      <c r="H513" s="9"/>
      <c r="I513" s="9"/>
      <c r="J513" s="9"/>
      <c r="K513" s="9"/>
    </row>
    <row r="514" spans="1:11" ht="20.25" customHeight="1">
      <c r="A514" s="9"/>
      <c r="H514" s="9"/>
      <c r="I514" s="9"/>
      <c r="J514" s="9"/>
      <c r="K514" s="9"/>
    </row>
    <row r="515" spans="1:11" ht="20.25" customHeight="1">
      <c r="A515" s="9"/>
      <c r="H515" s="9"/>
      <c r="I515" s="9"/>
      <c r="J515" s="9"/>
      <c r="K515" s="9"/>
    </row>
    <row r="516" spans="1:11" ht="20.25" customHeight="1">
      <c r="A516" s="9"/>
      <c r="H516" s="9"/>
      <c r="I516" s="9"/>
      <c r="J516" s="9"/>
      <c r="K516" s="9"/>
    </row>
    <row r="517" spans="1:11" ht="20.25" customHeight="1">
      <c r="A517" s="9"/>
      <c r="H517" s="9"/>
      <c r="I517" s="9"/>
      <c r="J517" s="9"/>
      <c r="K517" s="9"/>
    </row>
    <row r="518" spans="1:11" ht="20.25" customHeight="1">
      <c r="A518" s="9"/>
      <c r="H518" s="9"/>
      <c r="I518" s="9"/>
      <c r="J518" s="9"/>
      <c r="K518" s="9"/>
    </row>
    <row r="519" spans="1:11" ht="20.25" customHeight="1">
      <c r="A519" s="9"/>
      <c r="H519" s="9"/>
      <c r="I519" s="9"/>
      <c r="J519" s="9"/>
      <c r="K519" s="9"/>
    </row>
    <row r="520" spans="1:11" ht="20.25" customHeight="1">
      <c r="A520" s="9"/>
      <c r="H520" s="9"/>
      <c r="I520" s="9"/>
      <c r="J520" s="9"/>
      <c r="K520" s="9"/>
    </row>
    <row r="521" spans="1:11" ht="20.25" customHeight="1">
      <c r="A521" s="9"/>
      <c r="H521" s="9"/>
      <c r="I521" s="9"/>
      <c r="J521" s="9"/>
      <c r="K521" s="9"/>
    </row>
    <row r="522" spans="1:11" ht="20.25" customHeight="1">
      <c r="A522" s="9"/>
      <c r="H522" s="9"/>
      <c r="I522" s="9"/>
      <c r="J522" s="9"/>
      <c r="K522" s="9"/>
    </row>
    <row r="523" spans="1:11" ht="20.25" customHeight="1">
      <c r="A523" s="9"/>
      <c r="H523" s="9"/>
      <c r="I523" s="9"/>
      <c r="J523" s="9"/>
      <c r="K523" s="9"/>
    </row>
    <row r="524" spans="1:11" ht="20.25" customHeight="1">
      <c r="A524" s="9"/>
      <c r="H524" s="9"/>
      <c r="I524" s="9"/>
      <c r="J524" s="9"/>
      <c r="K524" s="9"/>
    </row>
    <row r="525" spans="1:11" ht="20.25" customHeight="1">
      <c r="A525" s="9"/>
      <c r="H525" s="9"/>
      <c r="I525" s="9"/>
      <c r="J525" s="9"/>
      <c r="K525" s="9"/>
    </row>
    <row r="526" spans="1:11" ht="20.25" customHeight="1">
      <c r="A526" s="9"/>
      <c r="H526" s="9"/>
      <c r="I526" s="9"/>
      <c r="J526" s="9"/>
      <c r="K526" s="9"/>
    </row>
    <row r="527" spans="1:11" ht="20.25" customHeight="1">
      <c r="A527" s="9"/>
      <c r="H527" s="9"/>
      <c r="I527" s="9"/>
      <c r="J527" s="9"/>
      <c r="K527" s="9"/>
    </row>
    <row r="528" spans="1:11" ht="20.25" customHeight="1">
      <c r="A528" s="9"/>
      <c r="H528" s="9"/>
      <c r="I528" s="9"/>
      <c r="J528" s="9"/>
      <c r="K528" s="9"/>
    </row>
    <row r="529" spans="1:11" ht="20.25" customHeight="1">
      <c r="A529" s="9"/>
      <c r="H529" s="9"/>
      <c r="I529" s="9"/>
      <c r="J529" s="9"/>
      <c r="K529" s="9"/>
    </row>
    <row r="530" spans="1:11" ht="20.25" customHeight="1">
      <c r="A530" s="9"/>
      <c r="H530" s="9"/>
      <c r="I530" s="9"/>
      <c r="J530" s="9"/>
      <c r="K530" s="9"/>
    </row>
    <row r="531" spans="1:11" ht="20.25" customHeight="1">
      <c r="A531" s="9"/>
      <c r="H531" s="9"/>
      <c r="I531" s="9"/>
      <c r="J531" s="9"/>
      <c r="K531" s="9"/>
    </row>
    <row r="532" spans="1:11" ht="20.25" customHeight="1">
      <c r="A532" s="9"/>
      <c r="H532" s="9"/>
      <c r="I532" s="9"/>
      <c r="J532" s="9"/>
      <c r="K532" s="9"/>
    </row>
    <row r="533" spans="1:11" ht="20.25" customHeight="1">
      <c r="A533" s="9"/>
      <c r="H533" s="9"/>
      <c r="I533" s="9"/>
      <c r="J533" s="9"/>
      <c r="K533" s="9"/>
    </row>
    <row r="534" spans="1:11" ht="20.25" customHeight="1">
      <c r="A534" s="9"/>
      <c r="H534" s="9"/>
      <c r="I534" s="9"/>
      <c r="J534" s="9"/>
      <c r="K534" s="9"/>
    </row>
    <row r="535" spans="1:11" ht="20.25" customHeight="1">
      <c r="A535" s="9"/>
      <c r="H535" s="9"/>
      <c r="I535" s="9"/>
      <c r="J535" s="9"/>
      <c r="K535" s="9"/>
    </row>
    <row r="536" spans="1:11" ht="20.25" customHeight="1">
      <c r="A536" s="9"/>
      <c r="H536" s="9"/>
      <c r="I536" s="9"/>
      <c r="J536" s="9"/>
      <c r="K536" s="9"/>
    </row>
    <row r="537" spans="1:11" ht="20.25" customHeight="1">
      <c r="A537" s="9"/>
      <c r="H537" s="9"/>
      <c r="I537" s="9"/>
      <c r="J537" s="9"/>
      <c r="K537" s="9"/>
    </row>
    <row r="538" spans="1:11" ht="20.25" customHeight="1">
      <c r="A538" s="9"/>
      <c r="H538" s="9"/>
      <c r="I538" s="9"/>
      <c r="J538" s="9"/>
      <c r="K538" s="9"/>
    </row>
    <row r="539" spans="1:11" ht="20.25" customHeight="1">
      <c r="A539" s="9"/>
      <c r="H539" s="9"/>
      <c r="I539" s="9"/>
      <c r="J539" s="9"/>
      <c r="K539" s="9"/>
    </row>
    <row r="540" spans="1:11" ht="20.25" customHeight="1">
      <c r="A540" s="9"/>
      <c r="H540" s="9"/>
      <c r="I540" s="9"/>
      <c r="J540" s="9"/>
      <c r="K540" s="9"/>
    </row>
    <row r="541" spans="1:11" ht="20.25" customHeight="1">
      <c r="A541" s="9"/>
      <c r="H541" s="9"/>
      <c r="I541" s="9"/>
      <c r="J541" s="9"/>
      <c r="K541" s="9"/>
    </row>
    <row r="542" spans="1:11" ht="20.25" customHeight="1">
      <c r="A542" s="9"/>
      <c r="H542" s="9"/>
      <c r="I542" s="9"/>
      <c r="J542" s="9"/>
      <c r="K542" s="9"/>
    </row>
    <row r="543" spans="1:11" ht="20.25" customHeight="1">
      <c r="A543" s="9"/>
      <c r="H543" s="9"/>
      <c r="I543" s="9"/>
      <c r="J543" s="9"/>
      <c r="K543" s="9"/>
    </row>
    <row r="544" spans="1:11" ht="20.25" customHeight="1">
      <c r="A544" s="9"/>
      <c r="H544" s="9"/>
      <c r="I544" s="9"/>
      <c r="J544" s="9"/>
      <c r="K544" s="9"/>
    </row>
    <row r="545" spans="1:11" ht="20.25" customHeight="1">
      <c r="A545" s="9"/>
      <c r="H545" s="9"/>
      <c r="I545" s="9"/>
      <c r="J545" s="9"/>
      <c r="K545" s="9"/>
    </row>
    <row r="546" spans="1:11" ht="20.25" customHeight="1">
      <c r="A546" s="9"/>
      <c r="H546" s="9"/>
      <c r="I546" s="9"/>
      <c r="J546" s="9"/>
      <c r="K546" s="9"/>
    </row>
    <row r="547" spans="1:11" ht="20.25" customHeight="1">
      <c r="A547" s="9"/>
      <c r="H547" s="9"/>
      <c r="I547" s="9"/>
      <c r="J547" s="9"/>
      <c r="K547" s="9"/>
    </row>
    <row r="548" spans="1:11" ht="20.25" customHeight="1">
      <c r="A548" s="9"/>
      <c r="H548" s="9"/>
      <c r="I548" s="9"/>
      <c r="J548" s="9"/>
      <c r="K548" s="9"/>
    </row>
    <row r="549" spans="1:11" ht="20.25" customHeight="1">
      <c r="A549" s="9"/>
      <c r="H549" s="9"/>
      <c r="I549" s="9"/>
      <c r="J549" s="9"/>
      <c r="K549" s="9"/>
    </row>
    <row r="550" spans="1:11" ht="20.25" customHeight="1">
      <c r="A550" s="9"/>
      <c r="H550" s="9"/>
      <c r="I550" s="9"/>
      <c r="J550" s="9"/>
      <c r="K550" s="9"/>
    </row>
    <row r="551" spans="1:11" ht="20.25" customHeight="1">
      <c r="A551" s="9"/>
      <c r="H551" s="9"/>
      <c r="I551" s="9"/>
      <c r="J551" s="9"/>
      <c r="K551" s="9"/>
    </row>
    <row r="552" spans="1:11" ht="20.25" customHeight="1">
      <c r="A552" s="9"/>
      <c r="H552" s="9"/>
      <c r="I552" s="9"/>
      <c r="J552" s="9"/>
      <c r="K552" s="9"/>
    </row>
    <row r="553" spans="1:11" ht="20.25" customHeight="1">
      <c r="A553" s="9"/>
      <c r="H553" s="9"/>
      <c r="I553" s="9"/>
      <c r="J553" s="9"/>
      <c r="K553" s="9"/>
    </row>
    <row r="554" spans="1:11" ht="20.25" customHeight="1">
      <c r="A554" s="9"/>
      <c r="H554" s="9"/>
      <c r="I554" s="9"/>
      <c r="J554" s="9"/>
      <c r="K554" s="9"/>
    </row>
    <row r="555" spans="1:11" ht="20.25" customHeight="1">
      <c r="A555" s="9"/>
      <c r="H555" s="9"/>
      <c r="I555" s="9"/>
      <c r="J555" s="9"/>
      <c r="K555" s="9"/>
    </row>
    <row r="556" spans="1:11" ht="20.25" customHeight="1">
      <c r="A556" s="9"/>
      <c r="H556" s="9"/>
      <c r="I556" s="9"/>
      <c r="J556" s="9"/>
      <c r="K556" s="9"/>
    </row>
    <row r="557" spans="1:11" ht="20.25" customHeight="1">
      <c r="A557" s="9"/>
      <c r="H557" s="9"/>
      <c r="I557" s="9"/>
      <c r="J557" s="9"/>
      <c r="K557" s="9"/>
    </row>
    <row r="558" spans="1:11" ht="20.25" customHeight="1">
      <c r="A558" s="9"/>
      <c r="H558" s="9"/>
      <c r="I558" s="9"/>
      <c r="J558" s="9"/>
      <c r="K558" s="9"/>
    </row>
    <row r="559" spans="1:11" ht="20.25" customHeight="1">
      <c r="A559" s="9"/>
      <c r="H559" s="9"/>
      <c r="I559" s="9"/>
      <c r="J559" s="9"/>
      <c r="K559" s="9"/>
    </row>
    <row r="560" spans="1:11" ht="20.25" customHeight="1">
      <c r="A560" s="9"/>
      <c r="H560" s="9"/>
      <c r="I560" s="9"/>
      <c r="J560" s="9"/>
      <c r="K560" s="9"/>
    </row>
    <row r="561" spans="1:11" ht="20.25" customHeight="1">
      <c r="A561" s="9"/>
      <c r="H561" s="9"/>
      <c r="I561" s="9"/>
      <c r="J561" s="9"/>
      <c r="K561" s="9"/>
    </row>
    <row r="562" spans="1:11" ht="20.25" customHeight="1">
      <c r="A562" s="9"/>
      <c r="H562" s="9"/>
      <c r="I562" s="9"/>
      <c r="J562" s="9"/>
      <c r="K562" s="9"/>
    </row>
    <row r="563" spans="1:11" ht="20.25" customHeight="1">
      <c r="A563" s="9"/>
      <c r="H563" s="9"/>
      <c r="I563" s="9"/>
      <c r="J563" s="9"/>
      <c r="K563" s="9"/>
    </row>
    <row r="564" spans="1:11" ht="20.25" customHeight="1">
      <c r="A564" s="9"/>
      <c r="H564" s="9"/>
      <c r="I564" s="9"/>
      <c r="J564" s="9"/>
      <c r="K564" s="9"/>
    </row>
    <row r="565" spans="1:11" ht="20.25" customHeight="1">
      <c r="A565" s="9"/>
      <c r="H565" s="9"/>
      <c r="I565" s="9"/>
      <c r="J565" s="9"/>
      <c r="K565" s="9"/>
    </row>
    <row r="566" spans="1:11" ht="20.25" customHeight="1">
      <c r="A566" s="9"/>
      <c r="H566" s="9"/>
      <c r="I566" s="9"/>
      <c r="J566" s="9"/>
      <c r="K566" s="9"/>
    </row>
    <row r="567" spans="1:11" ht="20.25" customHeight="1">
      <c r="A567" s="9"/>
      <c r="H567" s="9"/>
      <c r="I567" s="9"/>
      <c r="J567" s="9"/>
      <c r="K567" s="9"/>
    </row>
    <row r="568" spans="1:11" ht="20.25" customHeight="1">
      <c r="A568" s="9"/>
      <c r="H568" s="9"/>
      <c r="I568" s="9"/>
      <c r="J568" s="9"/>
      <c r="K568" s="9"/>
    </row>
    <row r="569" spans="1:11" ht="20.25" customHeight="1">
      <c r="A569" s="9"/>
      <c r="H569" s="9"/>
      <c r="I569" s="9"/>
      <c r="J569" s="9"/>
      <c r="K569" s="9"/>
    </row>
    <row r="570" spans="1:11" ht="20.25" customHeight="1">
      <c r="A570" s="9"/>
      <c r="H570" s="9"/>
      <c r="I570" s="9"/>
      <c r="J570" s="9"/>
      <c r="K570" s="9"/>
    </row>
    <row r="571" spans="1:11" ht="20.25" customHeight="1">
      <c r="A571" s="9"/>
      <c r="H571" s="9"/>
      <c r="I571" s="9"/>
      <c r="J571" s="9"/>
      <c r="K571" s="9"/>
    </row>
    <row r="572" spans="1:11" ht="20.25" customHeight="1">
      <c r="A572" s="9"/>
      <c r="H572" s="9"/>
      <c r="I572" s="9"/>
      <c r="J572" s="9"/>
      <c r="K572" s="9"/>
    </row>
    <row r="573" spans="1:11" ht="20.25" customHeight="1">
      <c r="A573" s="9"/>
      <c r="H573" s="9"/>
      <c r="I573" s="9"/>
      <c r="J573" s="9"/>
      <c r="K573" s="9"/>
    </row>
    <row r="574" spans="1:11" ht="20.25" customHeight="1">
      <c r="A574" s="9"/>
      <c r="H574" s="9"/>
      <c r="I574" s="9"/>
      <c r="J574" s="9"/>
      <c r="K574" s="9"/>
    </row>
    <row r="575" spans="1:11" ht="20.25" customHeight="1">
      <c r="A575" s="9"/>
      <c r="H575" s="9"/>
      <c r="I575" s="9"/>
      <c r="J575" s="9"/>
      <c r="K575" s="9"/>
    </row>
    <row r="576" spans="1:11" ht="20.25" customHeight="1">
      <c r="A576" s="9"/>
      <c r="H576" s="9"/>
      <c r="I576" s="9"/>
      <c r="J576" s="9"/>
      <c r="K576" s="9"/>
    </row>
    <row r="577" spans="1:11" ht="20.25" customHeight="1">
      <c r="A577" s="9"/>
      <c r="H577" s="9"/>
      <c r="I577" s="9"/>
      <c r="J577" s="9"/>
      <c r="K577" s="9"/>
    </row>
    <row r="578" spans="1:11" ht="20.25" customHeight="1">
      <c r="A578" s="9"/>
      <c r="H578" s="9"/>
      <c r="I578" s="9"/>
      <c r="J578" s="9"/>
      <c r="K578" s="9"/>
    </row>
    <row r="579" spans="1:11" ht="20.25" customHeight="1">
      <c r="A579" s="9"/>
      <c r="H579" s="9"/>
      <c r="I579" s="9"/>
      <c r="J579" s="9"/>
      <c r="K579" s="9"/>
    </row>
    <row r="580" spans="1:11" ht="20.25" customHeight="1">
      <c r="A580" s="9"/>
      <c r="H580" s="9"/>
      <c r="I580" s="9"/>
      <c r="J580" s="9"/>
      <c r="K580" s="9"/>
    </row>
    <row r="581" spans="1:11" ht="20.25" customHeight="1">
      <c r="A581" s="9"/>
      <c r="H581" s="9"/>
      <c r="I581" s="9"/>
      <c r="J581" s="9"/>
      <c r="K581" s="9"/>
    </row>
    <row r="582" spans="1:11" ht="20.25" customHeight="1">
      <c r="A582" s="9"/>
      <c r="H582" s="9"/>
      <c r="I582" s="9"/>
      <c r="J582" s="9"/>
      <c r="K582" s="9"/>
    </row>
    <row r="583" spans="1:11" ht="20.25" customHeight="1">
      <c r="A583" s="9"/>
      <c r="H583" s="9"/>
      <c r="I583" s="9"/>
      <c r="J583" s="9"/>
      <c r="K583" s="9"/>
    </row>
    <row r="584" spans="1:11" ht="20.25" customHeight="1">
      <c r="A584" s="9"/>
      <c r="H584" s="9"/>
      <c r="I584" s="9"/>
      <c r="J584" s="9"/>
      <c r="K584" s="9"/>
    </row>
    <row r="585" spans="1:11" ht="20.25" customHeight="1">
      <c r="A585" s="9"/>
      <c r="H585" s="9"/>
      <c r="I585" s="9"/>
      <c r="J585" s="9"/>
      <c r="K585" s="9"/>
    </row>
    <row r="586" spans="1:11" ht="20.25" customHeight="1">
      <c r="A586" s="9"/>
      <c r="H586" s="9"/>
      <c r="I586" s="9"/>
      <c r="J586" s="9"/>
      <c r="K586" s="9"/>
    </row>
    <row r="587" spans="1:11" ht="20.25" customHeight="1">
      <c r="A587" s="9"/>
      <c r="H587" s="9"/>
      <c r="I587" s="9"/>
      <c r="J587" s="9"/>
      <c r="K587" s="9"/>
    </row>
    <row r="588" spans="1:11" ht="20.25" customHeight="1">
      <c r="A588" s="9"/>
      <c r="H588" s="9"/>
      <c r="I588" s="9"/>
      <c r="J588" s="9"/>
      <c r="K588" s="9"/>
    </row>
    <row r="589" spans="1:11" ht="20.25" customHeight="1">
      <c r="A589" s="9"/>
      <c r="H589" s="9"/>
      <c r="I589" s="9"/>
      <c r="J589" s="9"/>
      <c r="K589" s="9"/>
    </row>
    <row r="590" spans="1:11" ht="20.25" customHeight="1">
      <c r="A590" s="9"/>
      <c r="H590" s="9"/>
      <c r="I590" s="9"/>
      <c r="J590" s="9"/>
      <c r="K590" s="9"/>
    </row>
    <row r="591" spans="1:11" ht="20.25" customHeight="1">
      <c r="A591" s="9"/>
      <c r="H591" s="9"/>
      <c r="I591" s="9"/>
      <c r="J591" s="9"/>
      <c r="K591" s="9"/>
    </row>
    <row r="592" spans="1:11" ht="20.25" customHeight="1">
      <c r="A592" s="9"/>
      <c r="H592" s="9"/>
      <c r="I592" s="9"/>
      <c r="J592" s="9"/>
      <c r="K592" s="9"/>
    </row>
    <row r="593" spans="1:11" ht="20.25" customHeight="1">
      <c r="A593" s="9"/>
      <c r="H593" s="9"/>
      <c r="I593" s="9"/>
      <c r="J593" s="9"/>
      <c r="K593" s="9"/>
    </row>
    <row r="594" spans="1:11" ht="20.25" customHeight="1">
      <c r="A594" s="9"/>
      <c r="H594" s="9"/>
      <c r="I594" s="9"/>
      <c r="J594" s="9"/>
      <c r="K594" s="9"/>
    </row>
    <row r="595" spans="1:11" ht="20.25" customHeight="1">
      <c r="A595" s="9"/>
      <c r="H595" s="9"/>
      <c r="I595" s="9"/>
      <c r="J595" s="9"/>
      <c r="K595" s="9"/>
    </row>
    <row r="596" spans="1:11" ht="20.25" customHeight="1">
      <c r="A596" s="9"/>
      <c r="H596" s="9"/>
      <c r="I596" s="9"/>
      <c r="J596" s="9"/>
      <c r="K596" s="9"/>
    </row>
    <row r="597" spans="1:11" ht="20.25" customHeight="1">
      <c r="A597" s="9"/>
      <c r="H597" s="9"/>
      <c r="I597" s="9"/>
      <c r="J597" s="9"/>
      <c r="K597" s="9"/>
    </row>
    <row r="598" spans="1:11" ht="20.25" customHeight="1">
      <c r="A598" s="9"/>
      <c r="H598" s="9"/>
      <c r="I598" s="9"/>
      <c r="J598" s="9"/>
      <c r="K598" s="9"/>
    </row>
    <row r="599" spans="1:11" ht="20.25" customHeight="1">
      <c r="A599" s="9"/>
      <c r="H599" s="9"/>
      <c r="I599" s="9"/>
      <c r="J599" s="9"/>
      <c r="K599" s="9"/>
    </row>
    <row r="600" spans="1:11" ht="20.25" customHeight="1">
      <c r="A600" s="9"/>
      <c r="H600" s="9"/>
      <c r="I600" s="9"/>
      <c r="J600" s="9"/>
      <c r="K600" s="9"/>
    </row>
    <row r="601" spans="1:11" ht="20.25" customHeight="1">
      <c r="A601" s="9"/>
      <c r="H601" s="9"/>
      <c r="I601" s="9"/>
      <c r="J601" s="9"/>
      <c r="K601" s="9"/>
    </row>
    <row r="602" spans="1:11" ht="20.25" customHeight="1">
      <c r="A602" s="9"/>
      <c r="H602" s="9"/>
      <c r="I602" s="9"/>
      <c r="J602" s="9"/>
      <c r="K602" s="9"/>
    </row>
    <row r="603" spans="1:11" ht="20.25" customHeight="1">
      <c r="A603" s="9"/>
      <c r="H603" s="9"/>
      <c r="I603" s="9"/>
      <c r="J603" s="9"/>
      <c r="K603" s="9"/>
    </row>
    <row r="604" spans="1:11" ht="20.25" customHeight="1">
      <c r="A604" s="9"/>
      <c r="H604" s="9"/>
      <c r="I604" s="9"/>
      <c r="J604" s="9"/>
      <c r="K604" s="9"/>
    </row>
    <row r="605" spans="1:11" ht="20.25" customHeight="1">
      <c r="A605" s="9"/>
      <c r="H605" s="9"/>
      <c r="I605" s="9"/>
      <c r="J605" s="9"/>
      <c r="K605" s="9"/>
    </row>
    <row r="606" spans="1:11" ht="20.25" customHeight="1">
      <c r="A606" s="9"/>
      <c r="H606" s="9"/>
      <c r="I606" s="9"/>
      <c r="J606" s="9"/>
      <c r="K606" s="9"/>
    </row>
    <row r="607" spans="1:11" ht="20.25" customHeight="1">
      <c r="A607" s="9"/>
      <c r="H607" s="9"/>
      <c r="I607" s="9"/>
      <c r="J607" s="9"/>
      <c r="K607" s="9"/>
    </row>
    <row r="608" spans="1:11" ht="20.25" customHeight="1">
      <c r="A608" s="9"/>
      <c r="H608" s="9"/>
      <c r="I608" s="9"/>
      <c r="J608" s="9"/>
      <c r="K608" s="9"/>
    </row>
    <row r="609" spans="1:11" ht="20.25" customHeight="1">
      <c r="A609" s="9"/>
      <c r="H609" s="9"/>
      <c r="I609" s="9"/>
      <c r="J609" s="9"/>
      <c r="K609" s="9"/>
    </row>
    <row r="610" spans="1:11" ht="20.25" customHeight="1">
      <c r="A610" s="9"/>
      <c r="H610" s="9"/>
      <c r="I610" s="9"/>
      <c r="J610" s="9"/>
      <c r="K610" s="9"/>
    </row>
    <row r="611" spans="1:11" ht="20.25" customHeight="1">
      <c r="A611" s="9"/>
      <c r="H611" s="9"/>
      <c r="I611" s="9"/>
      <c r="J611" s="9"/>
      <c r="K611" s="9"/>
    </row>
    <row r="612" spans="1:11" ht="20.25" customHeight="1">
      <c r="A612" s="9"/>
      <c r="H612" s="9"/>
      <c r="I612" s="9"/>
      <c r="J612" s="9"/>
      <c r="K612" s="9"/>
    </row>
    <row r="613" spans="1:11" ht="20.25" customHeight="1">
      <c r="A613" s="9"/>
      <c r="H613" s="9"/>
      <c r="I613" s="9"/>
      <c r="J613" s="9"/>
      <c r="K613" s="9"/>
    </row>
    <row r="614" spans="1:11" ht="20.25" customHeight="1">
      <c r="A614" s="9"/>
      <c r="H614" s="9"/>
      <c r="I614" s="9"/>
      <c r="J614" s="9"/>
      <c r="K614" s="9"/>
    </row>
    <row r="615" spans="1:11" ht="20.25" customHeight="1">
      <c r="A615" s="9"/>
      <c r="H615" s="9"/>
      <c r="I615" s="9"/>
      <c r="J615" s="9"/>
      <c r="K615" s="9"/>
    </row>
    <row r="616" spans="1:11" ht="20.25" customHeight="1">
      <c r="A616" s="9"/>
      <c r="H616" s="9"/>
      <c r="I616" s="9"/>
      <c r="J616" s="9"/>
      <c r="K616" s="9"/>
    </row>
    <row r="617" spans="1:11" ht="20.25" customHeight="1">
      <c r="A617" s="9"/>
      <c r="H617" s="9"/>
      <c r="I617" s="9"/>
      <c r="J617" s="9"/>
      <c r="K617" s="9"/>
    </row>
    <row r="618" spans="1:11" ht="20.25" customHeight="1">
      <c r="A618" s="9"/>
      <c r="H618" s="9"/>
      <c r="I618" s="9"/>
      <c r="J618" s="9"/>
      <c r="K618" s="9"/>
    </row>
    <row r="619" spans="1:11" ht="20.25" customHeight="1">
      <c r="A619" s="9"/>
      <c r="H619" s="9"/>
      <c r="I619" s="9"/>
      <c r="J619" s="9"/>
      <c r="K619" s="9"/>
    </row>
    <row r="620" spans="1:11" ht="20.25" customHeight="1">
      <c r="A620" s="9"/>
      <c r="H620" s="9"/>
      <c r="I620" s="9"/>
      <c r="J620" s="9"/>
      <c r="K620" s="9"/>
    </row>
    <row r="621" spans="1:11" ht="20.25" customHeight="1">
      <c r="A621" s="9"/>
      <c r="H621" s="9"/>
      <c r="I621" s="9"/>
      <c r="J621" s="9"/>
      <c r="K621" s="9"/>
    </row>
    <row r="622" spans="1:11" ht="20.25" customHeight="1">
      <c r="A622" s="9"/>
      <c r="H622" s="9"/>
      <c r="I622" s="9"/>
      <c r="J622" s="9"/>
      <c r="K622" s="9"/>
    </row>
    <row r="623" spans="1:11" ht="20.25" customHeight="1">
      <c r="A623" s="9"/>
      <c r="H623" s="9"/>
      <c r="I623" s="9"/>
      <c r="J623" s="9"/>
      <c r="K623" s="9"/>
    </row>
    <row r="624" spans="1:11" ht="20.25" customHeight="1">
      <c r="A624" s="9"/>
      <c r="H624" s="9"/>
      <c r="I624" s="9"/>
      <c r="J624" s="9"/>
      <c r="K624" s="9"/>
    </row>
    <row r="625" spans="1:11" ht="20.25" customHeight="1">
      <c r="A625" s="9"/>
      <c r="H625" s="9"/>
      <c r="I625" s="9"/>
      <c r="J625" s="9"/>
      <c r="K625" s="9"/>
    </row>
    <row r="626" spans="1:11" ht="20.25" customHeight="1">
      <c r="A626" s="9"/>
      <c r="H626" s="9"/>
      <c r="I626" s="9"/>
      <c r="J626" s="9"/>
      <c r="K626" s="9"/>
    </row>
    <row r="627" spans="1:11" ht="20.25" customHeight="1">
      <c r="A627" s="9"/>
      <c r="H627" s="9"/>
      <c r="I627" s="9"/>
      <c r="J627" s="9"/>
      <c r="K627" s="9"/>
    </row>
    <row r="628" spans="1:11" ht="20.25" customHeight="1">
      <c r="A628" s="9"/>
      <c r="H628" s="9"/>
      <c r="I628" s="9"/>
      <c r="J628" s="9"/>
      <c r="K628" s="9"/>
    </row>
    <row r="629" spans="1:11" ht="20.25" customHeight="1">
      <c r="A629" s="9"/>
      <c r="H629" s="9"/>
      <c r="I629" s="9"/>
      <c r="J629" s="9"/>
      <c r="K629" s="9"/>
    </row>
    <row r="630" spans="1:11" ht="20.25" customHeight="1">
      <c r="A630" s="9"/>
      <c r="H630" s="9"/>
      <c r="I630" s="9"/>
      <c r="J630" s="9"/>
      <c r="K630" s="9"/>
    </row>
    <row r="631" spans="1:11" ht="20.25" customHeight="1">
      <c r="A631" s="9"/>
      <c r="H631" s="9"/>
      <c r="I631" s="9"/>
      <c r="J631" s="9"/>
      <c r="K631" s="9"/>
    </row>
    <row r="632" spans="1:11" ht="20.25" customHeight="1">
      <c r="A632" s="9"/>
      <c r="H632" s="9"/>
      <c r="I632" s="9"/>
      <c r="J632" s="9"/>
      <c r="K632" s="9"/>
    </row>
    <row r="633" spans="1:11" ht="20.25" customHeight="1">
      <c r="A633" s="9"/>
      <c r="H633" s="9"/>
      <c r="I633" s="9"/>
      <c r="J633" s="9"/>
      <c r="K633" s="9"/>
    </row>
    <row r="634" spans="1:11" ht="20.25" customHeight="1">
      <c r="A634" s="9"/>
      <c r="H634" s="9"/>
      <c r="I634" s="9"/>
      <c r="J634" s="9"/>
      <c r="K634" s="9"/>
    </row>
    <row r="635" spans="1:11" ht="20.25" customHeight="1">
      <c r="A635" s="9"/>
      <c r="H635" s="9"/>
      <c r="I635" s="9"/>
      <c r="J635" s="9"/>
      <c r="K635" s="9"/>
    </row>
    <row r="636" spans="1:11" ht="20.25" customHeight="1">
      <c r="A636" s="9"/>
      <c r="H636" s="9"/>
      <c r="I636" s="9"/>
      <c r="J636" s="9"/>
      <c r="K636" s="9"/>
    </row>
    <row r="637" spans="1:11" ht="20.25" customHeight="1">
      <c r="A637" s="9"/>
      <c r="H637" s="9"/>
      <c r="I637" s="9"/>
      <c r="J637" s="9"/>
      <c r="K637" s="9"/>
    </row>
    <row r="638" spans="1:11" ht="20.25" customHeight="1">
      <c r="A638" s="9"/>
      <c r="H638" s="9"/>
      <c r="I638" s="9"/>
      <c r="J638" s="9"/>
      <c r="K638" s="9"/>
    </row>
    <row r="639" spans="1:11" ht="20.25" customHeight="1">
      <c r="A639" s="9"/>
      <c r="H639" s="9"/>
      <c r="I639" s="9"/>
      <c r="J639" s="9"/>
      <c r="K639" s="9"/>
    </row>
    <row r="640" spans="1:11" ht="20.25" customHeight="1">
      <c r="A640" s="9"/>
      <c r="H640" s="9"/>
      <c r="I640" s="9"/>
      <c r="J640" s="9"/>
      <c r="K640" s="9"/>
    </row>
    <row r="641" spans="1:11" ht="20.25" customHeight="1">
      <c r="A641" s="9"/>
      <c r="H641" s="9"/>
      <c r="I641" s="9"/>
      <c r="J641" s="9"/>
      <c r="K641" s="9"/>
    </row>
    <row r="642" spans="1:11" ht="20.25" customHeight="1">
      <c r="A642" s="9"/>
      <c r="H642" s="9"/>
      <c r="I642" s="9"/>
      <c r="J642" s="9"/>
      <c r="K642" s="9"/>
    </row>
    <row r="643" spans="1:11" ht="20.25" customHeight="1">
      <c r="A643" s="9"/>
      <c r="H643" s="9"/>
      <c r="I643" s="9"/>
      <c r="J643" s="9"/>
      <c r="K643" s="9"/>
    </row>
    <row r="644" spans="1:11" ht="20.25" customHeight="1">
      <c r="A644" s="9"/>
      <c r="H644" s="9"/>
      <c r="I644" s="9"/>
      <c r="J644" s="9"/>
      <c r="K644" s="9"/>
    </row>
    <row r="645" spans="1:11" ht="20.25" customHeight="1">
      <c r="A645" s="9"/>
      <c r="H645" s="9"/>
      <c r="I645" s="9"/>
      <c r="J645" s="9"/>
      <c r="K645" s="9"/>
    </row>
    <row r="646" spans="1:11" ht="20.25" customHeight="1">
      <c r="A646" s="9"/>
      <c r="H646" s="9"/>
      <c r="I646" s="9"/>
      <c r="J646" s="9"/>
      <c r="K646" s="9"/>
    </row>
    <row r="647" spans="1:11" ht="20.25" customHeight="1">
      <c r="A647" s="9"/>
      <c r="H647" s="9"/>
      <c r="I647" s="9"/>
      <c r="J647" s="9"/>
      <c r="K647" s="9"/>
    </row>
    <row r="648" spans="1:11" ht="20.25" customHeight="1">
      <c r="A648" s="9"/>
      <c r="H648" s="9"/>
      <c r="I648" s="9"/>
      <c r="J648" s="9"/>
      <c r="K648" s="9"/>
    </row>
    <row r="649" spans="1:11" ht="20.25" customHeight="1">
      <c r="A649" s="9"/>
      <c r="H649" s="9"/>
      <c r="I649" s="9"/>
      <c r="J649" s="9"/>
      <c r="K649" s="9"/>
    </row>
    <row r="650" spans="1:11" ht="20.25" customHeight="1">
      <c r="A650" s="9"/>
      <c r="H650" s="9"/>
      <c r="I650" s="9"/>
      <c r="J650" s="9"/>
      <c r="K650" s="9"/>
    </row>
    <row r="651" spans="1:11" ht="20.25" customHeight="1">
      <c r="A651" s="9"/>
      <c r="H651" s="9"/>
      <c r="I651" s="9"/>
      <c r="J651" s="9"/>
      <c r="K651" s="9"/>
    </row>
    <row r="652" spans="1:11" ht="20.25" customHeight="1">
      <c r="A652" s="9"/>
      <c r="H652" s="9"/>
      <c r="I652" s="9"/>
      <c r="J652" s="9"/>
      <c r="K652" s="9"/>
    </row>
    <row r="653" spans="1:11" ht="20.25" customHeight="1">
      <c r="A653" s="9"/>
      <c r="H653" s="9"/>
      <c r="I653" s="9"/>
      <c r="J653" s="9"/>
      <c r="K653" s="9"/>
    </row>
    <row r="654" spans="1:11" ht="20.25" customHeight="1">
      <c r="A654" s="9"/>
      <c r="H654" s="9"/>
      <c r="I654" s="9"/>
      <c r="J654" s="9"/>
      <c r="K654" s="9"/>
    </row>
    <row r="655" spans="1:11" ht="20.25" customHeight="1">
      <c r="A655" s="9"/>
      <c r="H655" s="9"/>
      <c r="I655" s="9"/>
      <c r="J655" s="9"/>
      <c r="K655" s="9"/>
    </row>
    <row r="656" spans="1:11" ht="20.25" customHeight="1">
      <c r="A656" s="9"/>
      <c r="H656" s="9"/>
      <c r="I656" s="9"/>
      <c r="J656" s="9"/>
      <c r="K656" s="9"/>
    </row>
    <row r="657" spans="1:11" ht="20.25" customHeight="1">
      <c r="A657" s="9"/>
      <c r="H657" s="9"/>
      <c r="I657" s="9"/>
      <c r="J657" s="9"/>
      <c r="K657" s="9"/>
    </row>
    <row r="658" spans="1:11" ht="20.25" customHeight="1">
      <c r="A658" s="9"/>
      <c r="H658" s="9"/>
      <c r="I658" s="9"/>
      <c r="J658" s="9"/>
      <c r="K658" s="9"/>
    </row>
    <row r="659" spans="1:11" ht="20.25" customHeight="1">
      <c r="A659" s="9"/>
      <c r="H659" s="9"/>
      <c r="I659" s="9"/>
      <c r="J659" s="9"/>
      <c r="K659" s="9"/>
    </row>
    <row r="660" spans="1:11" ht="20.25" customHeight="1">
      <c r="A660" s="9"/>
      <c r="H660" s="9"/>
      <c r="I660" s="9"/>
      <c r="J660" s="9"/>
      <c r="K660" s="9"/>
    </row>
    <row r="661" spans="1:11" ht="20.25" customHeight="1">
      <c r="A661" s="9"/>
      <c r="H661" s="9"/>
      <c r="I661" s="9"/>
      <c r="J661" s="9"/>
      <c r="K661" s="9"/>
    </row>
    <row r="662" spans="1:11" ht="20.25" customHeight="1">
      <c r="A662" s="9"/>
      <c r="H662" s="9"/>
      <c r="I662" s="9"/>
      <c r="J662" s="9"/>
      <c r="K662" s="9"/>
    </row>
    <row r="663" spans="1:11" ht="20.25" customHeight="1">
      <c r="A663" s="9"/>
      <c r="H663" s="9"/>
      <c r="I663" s="9"/>
      <c r="J663" s="9"/>
      <c r="K663" s="9"/>
    </row>
    <row r="664" spans="1:11" ht="20.25" customHeight="1">
      <c r="A664" s="9"/>
      <c r="H664" s="9"/>
      <c r="I664" s="9"/>
      <c r="J664" s="9"/>
      <c r="K664" s="9"/>
    </row>
    <row r="665" spans="1:11" ht="20.25" customHeight="1">
      <c r="A665" s="9"/>
      <c r="H665" s="9"/>
      <c r="I665" s="9"/>
      <c r="J665" s="9"/>
      <c r="K665" s="9"/>
    </row>
    <row r="666" spans="1:11" ht="20.25" customHeight="1">
      <c r="A666" s="9"/>
      <c r="H666" s="9"/>
      <c r="I666" s="9"/>
      <c r="J666" s="9"/>
      <c r="K666" s="9"/>
    </row>
    <row r="667" spans="1:11" ht="20.25" customHeight="1">
      <c r="A667" s="9"/>
      <c r="H667" s="9"/>
      <c r="I667" s="9"/>
      <c r="J667" s="9"/>
      <c r="K667" s="9"/>
    </row>
    <row r="668" spans="1:11" ht="20.25" customHeight="1">
      <c r="A668" s="9"/>
      <c r="H668" s="9"/>
      <c r="I668" s="9"/>
      <c r="J668" s="9"/>
      <c r="K668" s="9"/>
    </row>
    <row r="669" spans="1:11" ht="20.25" customHeight="1">
      <c r="A669" s="9"/>
      <c r="H669" s="9"/>
      <c r="I669" s="9"/>
      <c r="J669" s="9"/>
      <c r="K669" s="9"/>
    </row>
    <row r="670" spans="1:11" ht="20.25" customHeight="1">
      <c r="A670" s="9"/>
      <c r="H670" s="9"/>
      <c r="I670" s="9"/>
      <c r="J670" s="9"/>
      <c r="K670" s="9"/>
    </row>
    <row r="671" spans="1:11" ht="20.25" customHeight="1">
      <c r="A671" s="9"/>
      <c r="H671" s="9"/>
      <c r="I671" s="9"/>
      <c r="J671" s="9"/>
      <c r="K671" s="9"/>
    </row>
    <row r="672" spans="1:11" ht="20.25" customHeight="1">
      <c r="A672" s="9"/>
      <c r="H672" s="9"/>
      <c r="I672" s="9"/>
      <c r="J672" s="9"/>
      <c r="K672" s="9"/>
    </row>
    <row r="673" spans="1:11" ht="20.25" customHeight="1">
      <c r="A673" s="9"/>
      <c r="H673" s="9"/>
      <c r="I673" s="9"/>
      <c r="J673" s="9"/>
      <c r="K673" s="9"/>
    </row>
    <row r="674" spans="1:11" ht="20.25" customHeight="1">
      <c r="A674" s="9"/>
      <c r="H674" s="9"/>
      <c r="I674" s="9"/>
      <c r="J674" s="9"/>
      <c r="K674" s="9"/>
    </row>
    <row r="675" spans="1:11" ht="20.25" customHeight="1">
      <c r="A675" s="9"/>
      <c r="H675" s="9"/>
      <c r="I675" s="9"/>
      <c r="J675" s="9"/>
      <c r="K675" s="9"/>
    </row>
    <row r="676" spans="1:11" ht="20.25" customHeight="1">
      <c r="A676" s="9"/>
      <c r="H676" s="9"/>
      <c r="I676" s="9"/>
      <c r="J676" s="9"/>
      <c r="K676" s="9"/>
    </row>
    <row r="677" spans="1:11" ht="20.25" customHeight="1">
      <c r="A677" s="9"/>
      <c r="H677" s="9"/>
      <c r="I677" s="9"/>
      <c r="J677" s="9"/>
      <c r="K677" s="9"/>
    </row>
    <row r="678" spans="1:11" ht="20.25" customHeight="1">
      <c r="A678" s="9"/>
      <c r="H678" s="9"/>
      <c r="I678" s="9"/>
      <c r="J678" s="9"/>
      <c r="K678" s="9"/>
    </row>
    <row r="679" spans="1:11" ht="20.25" customHeight="1">
      <c r="A679" s="9"/>
      <c r="H679" s="9"/>
      <c r="I679" s="9"/>
      <c r="J679" s="9"/>
      <c r="K679" s="9"/>
    </row>
    <row r="680" spans="1:11" ht="20.25" customHeight="1">
      <c r="A680" s="9"/>
      <c r="H680" s="9"/>
      <c r="I680" s="9"/>
      <c r="J680" s="9"/>
      <c r="K680" s="9"/>
    </row>
    <row r="681" spans="1:11" ht="20.25" customHeight="1">
      <c r="A681" s="9"/>
      <c r="H681" s="9"/>
      <c r="I681" s="9"/>
      <c r="J681" s="9"/>
      <c r="K681" s="9"/>
    </row>
    <row r="682" spans="1:11" ht="20.25" customHeight="1">
      <c r="A682" s="9"/>
      <c r="H682" s="9"/>
      <c r="I682" s="9"/>
      <c r="J682" s="9"/>
      <c r="K682" s="9"/>
    </row>
    <row r="683" spans="1:11" ht="20.25" customHeight="1">
      <c r="A683" s="9"/>
      <c r="H683" s="9"/>
      <c r="I683" s="9"/>
      <c r="J683" s="9"/>
      <c r="K683" s="9"/>
    </row>
    <row r="684" spans="1:11" ht="20.25" customHeight="1">
      <c r="A684" s="9"/>
      <c r="H684" s="9"/>
      <c r="I684" s="9"/>
      <c r="J684" s="9"/>
      <c r="K684" s="9"/>
    </row>
    <row r="685" spans="1:11" ht="20.25" customHeight="1">
      <c r="A685" s="9"/>
      <c r="H685" s="9"/>
      <c r="I685" s="9"/>
      <c r="J685" s="9"/>
      <c r="K685" s="9"/>
    </row>
    <row r="686" spans="1:11" ht="20.25" customHeight="1">
      <c r="A686" s="9"/>
      <c r="H686" s="9"/>
      <c r="I686" s="9"/>
      <c r="J686" s="9"/>
      <c r="K686" s="9"/>
    </row>
    <row r="687" spans="1:11" ht="20.25" customHeight="1">
      <c r="A687" s="9"/>
      <c r="H687" s="9"/>
      <c r="I687" s="9"/>
      <c r="J687" s="9"/>
      <c r="K687" s="9"/>
    </row>
    <row r="688" spans="1:11" ht="20.25" customHeight="1">
      <c r="A688" s="9"/>
      <c r="H688" s="9"/>
      <c r="I688" s="9"/>
      <c r="J688" s="9"/>
      <c r="K688" s="9"/>
    </row>
    <row r="689" spans="1:11" ht="20.25" customHeight="1">
      <c r="A689" s="9"/>
      <c r="H689" s="9"/>
      <c r="I689" s="9"/>
      <c r="J689" s="9"/>
      <c r="K689" s="9"/>
    </row>
    <row r="690" spans="1:11" ht="20.25" customHeight="1">
      <c r="A690" s="9"/>
      <c r="H690" s="9"/>
      <c r="I690" s="9"/>
      <c r="J690" s="9"/>
      <c r="K690" s="9"/>
    </row>
    <row r="691" spans="1:11" ht="20.25" customHeight="1">
      <c r="A691" s="9"/>
      <c r="H691" s="9"/>
      <c r="I691" s="9"/>
      <c r="J691" s="9"/>
      <c r="K691" s="9"/>
    </row>
    <row r="692" spans="1:11" ht="20.25" customHeight="1">
      <c r="A692" s="9"/>
      <c r="H692" s="9"/>
      <c r="I692" s="9"/>
      <c r="J692" s="9"/>
      <c r="K692" s="9"/>
    </row>
    <row r="693" spans="1:11" ht="20.25" customHeight="1">
      <c r="A693" s="9"/>
      <c r="H693" s="9"/>
      <c r="I693" s="9"/>
      <c r="J693" s="9"/>
      <c r="K693" s="9"/>
    </row>
    <row r="694" spans="1:11" ht="20.25" customHeight="1">
      <c r="A694" s="9"/>
      <c r="H694" s="9"/>
      <c r="I694" s="9"/>
      <c r="J694" s="9"/>
      <c r="K694" s="9"/>
    </row>
    <row r="695" spans="1:11" ht="20.25" customHeight="1">
      <c r="A695" s="9"/>
      <c r="H695" s="9"/>
      <c r="I695" s="9"/>
      <c r="J695" s="9"/>
      <c r="K695" s="9"/>
    </row>
    <row r="696" spans="1:11" ht="20.25" customHeight="1">
      <c r="A696" s="9"/>
      <c r="H696" s="9"/>
      <c r="I696" s="9"/>
      <c r="J696" s="9"/>
      <c r="K696" s="9"/>
    </row>
    <row r="697" spans="1:11" ht="20.25" customHeight="1">
      <c r="A697" s="9"/>
      <c r="H697" s="9"/>
      <c r="I697" s="9"/>
      <c r="J697" s="9"/>
      <c r="K697" s="9"/>
    </row>
    <row r="698" spans="1:11" ht="20.25" customHeight="1">
      <c r="A698" s="9"/>
      <c r="H698" s="9"/>
      <c r="I698" s="9"/>
      <c r="J698" s="9"/>
      <c r="K698" s="9"/>
    </row>
    <row r="699" spans="1:11" ht="20.25" customHeight="1">
      <c r="A699" s="9"/>
      <c r="H699" s="9"/>
      <c r="I699" s="9"/>
      <c r="J699" s="9"/>
      <c r="K699" s="9"/>
    </row>
    <row r="700" spans="1:11" ht="20.25" customHeight="1">
      <c r="A700" s="9"/>
      <c r="H700" s="9"/>
      <c r="I700" s="9"/>
      <c r="J700" s="9"/>
      <c r="K700" s="9"/>
    </row>
    <row r="701" spans="1:11" ht="20.25" customHeight="1">
      <c r="A701" s="9"/>
      <c r="H701" s="9"/>
      <c r="I701" s="9"/>
      <c r="J701" s="9"/>
      <c r="K701" s="9"/>
    </row>
    <row r="702" spans="1:11" ht="20.25" customHeight="1">
      <c r="A702" s="9"/>
      <c r="H702" s="9"/>
      <c r="I702" s="9"/>
      <c r="J702" s="9"/>
      <c r="K702" s="9"/>
    </row>
    <row r="703" spans="1:11" ht="20.25" customHeight="1">
      <c r="A703" s="9"/>
      <c r="H703" s="9"/>
      <c r="I703" s="9"/>
      <c r="J703" s="9"/>
      <c r="K703" s="9"/>
    </row>
    <row r="704" spans="1:11" ht="20.25" customHeight="1">
      <c r="A704" s="9"/>
      <c r="H704" s="9"/>
      <c r="I704" s="9"/>
      <c r="J704" s="9"/>
      <c r="K704" s="9"/>
    </row>
    <row r="705" spans="1:11" ht="20.25" customHeight="1">
      <c r="A705" s="9"/>
      <c r="H705" s="9"/>
      <c r="I705" s="9"/>
      <c r="J705" s="9"/>
      <c r="K705" s="9"/>
    </row>
    <row r="706" spans="1:11" ht="20.25" customHeight="1">
      <c r="A706" s="9"/>
      <c r="H706" s="9"/>
      <c r="I706" s="9"/>
      <c r="J706" s="9"/>
      <c r="K706" s="9"/>
    </row>
    <row r="707" spans="1:11" ht="20.25" customHeight="1">
      <c r="A707" s="9"/>
      <c r="H707" s="9"/>
      <c r="I707" s="9"/>
      <c r="J707" s="9"/>
      <c r="K707" s="9"/>
    </row>
    <row r="708" spans="1:11" ht="20.25" customHeight="1">
      <c r="A708" s="9"/>
      <c r="H708" s="9"/>
      <c r="I708" s="9"/>
      <c r="J708" s="9"/>
      <c r="K708" s="9"/>
    </row>
    <row r="709" spans="1:11" ht="20.25" customHeight="1">
      <c r="A709" s="9"/>
      <c r="H709" s="9"/>
      <c r="I709" s="9"/>
      <c r="J709" s="9"/>
      <c r="K709" s="9"/>
    </row>
    <row r="710" spans="1:11" ht="20.25" customHeight="1">
      <c r="A710" s="9"/>
      <c r="H710" s="9"/>
      <c r="I710" s="9"/>
      <c r="J710" s="9"/>
      <c r="K710" s="9"/>
    </row>
    <row r="711" spans="1:11" ht="20.25" customHeight="1">
      <c r="A711" s="9"/>
      <c r="H711" s="9"/>
      <c r="I711" s="9"/>
      <c r="J711" s="9"/>
      <c r="K711" s="9"/>
    </row>
    <row r="712" spans="1:11" ht="20.25" customHeight="1">
      <c r="A712" s="9"/>
      <c r="H712" s="9"/>
      <c r="I712" s="9"/>
      <c r="J712" s="9"/>
      <c r="K712" s="9"/>
    </row>
    <row r="713" spans="1:11" ht="20.25" customHeight="1">
      <c r="A713" s="9"/>
      <c r="H713" s="9"/>
      <c r="I713" s="9"/>
      <c r="J713" s="9"/>
      <c r="K713" s="9"/>
    </row>
    <row r="714" spans="1:11" ht="20.25" customHeight="1">
      <c r="A714" s="9"/>
      <c r="H714" s="9"/>
      <c r="I714" s="9"/>
      <c r="J714" s="9"/>
      <c r="K714" s="9"/>
    </row>
    <row r="715" spans="1:11" ht="20.25" customHeight="1">
      <c r="A715" s="9"/>
      <c r="H715" s="9"/>
      <c r="I715" s="9"/>
      <c r="J715" s="9"/>
      <c r="K715" s="9"/>
    </row>
    <row r="716" spans="1:11" ht="20.25" customHeight="1">
      <c r="A716" s="9"/>
      <c r="H716" s="9"/>
      <c r="I716" s="9"/>
      <c r="J716" s="9"/>
      <c r="K716" s="9"/>
    </row>
    <row r="717" spans="1:11" ht="20.25" customHeight="1">
      <c r="A717" s="9"/>
      <c r="H717" s="9"/>
      <c r="I717" s="9"/>
      <c r="J717" s="9"/>
      <c r="K717" s="9"/>
    </row>
    <row r="718" spans="1:11" ht="20.25" customHeight="1">
      <c r="A718" s="9"/>
      <c r="H718" s="9"/>
      <c r="I718" s="9"/>
      <c r="J718" s="9"/>
      <c r="K718" s="9"/>
    </row>
    <row r="719" spans="1:11" ht="20.25" customHeight="1">
      <c r="A719" s="9"/>
      <c r="H719" s="9"/>
      <c r="I719" s="9"/>
      <c r="J719" s="9"/>
      <c r="K719" s="9"/>
    </row>
    <row r="720" spans="1:11" ht="20.25" customHeight="1">
      <c r="A720" s="9"/>
      <c r="H720" s="9"/>
      <c r="I720" s="9"/>
      <c r="J720" s="9"/>
      <c r="K720" s="9"/>
    </row>
    <row r="721" spans="1:11" ht="20.25" customHeight="1">
      <c r="A721" s="9"/>
      <c r="H721" s="9"/>
      <c r="I721" s="9"/>
      <c r="J721" s="9"/>
      <c r="K721" s="9"/>
    </row>
    <row r="722" spans="1:11" ht="20.25" customHeight="1">
      <c r="A722" s="9"/>
      <c r="H722" s="9"/>
      <c r="I722" s="9"/>
      <c r="J722" s="9"/>
      <c r="K722" s="9"/>
    </row>
    <row r="723" spans="1:11" ht="20.25" customHeight="1">
      <c r="A723" s="9"/>
      <c r="H723" s="9"/>
      <c r="I723" s="9"/>
      <c r="J723" s="9"/>
      <c r="K723" s="9"/>
    </row>
    <row r="724" spans="1:11" ht="20.25" customHeight="1">
      <c r="A724" s="9"/>
      <c r="H724" s="9"/>
      <c r="I724" s="9"/>
      <c r="J724" s="9"/>
      <c r="K724" s="9"/>
    </row>
    <row r="725" spans="1:11" ht="20.25" customHeight="1">
      <c r="A725" s="9"/>
      <c r="H725" s="9"/>
      <c r="I725" s="9"/>
      <c r="J725" s="9"/>
      <c r="K725" s="9"/>
    </row>
    <row r="726" spans="1:11" ht="20.25" customHeight="1">
      <c r="A726" s="9"/>
      <c r="H726" s="9"/>
      <c r="I726" s="9"/>
      <c r="J726" s="9"/>
      <c r="K726" s="9"/>
    </row>
    <row r="727" spans="1:11" ht="20.25" customHeight="1">
      <c r="A727" s="9"/>
      <c r="H727" s="9"/>
      <c r="I727" s="9"/>
      <c r="J727" s="9"/>
      <c r="K727" s="9"/>
    </row>
    <row r="728" spans="1:11" ht="20.25" customHeight="1">
      <c r="A728" s="9"/>
      <c r="H728" s="9"/>
      <c r="I728" s="9"/>
      <c r="J728" s="9"/>
      <c r="K728" s="9"/>
    </row>
    <row r="729" spans="1:11" ht="20.25" customHeight="1">
      <c r="A729" s="9"/>
      <c r="H729" s="9"/>
      <c r="I729" s="9"/>
      <c r="J729" s="9"/>
      <c r="K729" s="9"/>
    </row>
    <row r="730" spans="1:11" ht="20.25" customHeight="1">
      <c r="A730" s="9"/>
      <c r="H730" s="9"/>
      <c r="I730" s="9"/>
      <c r="J730" s="9"/>
      <c r="K730" s="9"/>
    </row>
    <row r="731" spans="1:11" ht="20.25" customHeight="1">
      <c r="A731" s="9"/>
      <c r="H731" s="9"/>
      <c r="I731" s="9"/>
      <c r="J731" s="9"/>
      <c r="K731" s="9"/>
    </row>
    <row r="732" spans="1:11" ht="20.25" customHeight="1">
      <c r="A732" s="9"/>
      <c r="H732" s="9"/>
      <c r="I732" s="9"/>
      <c r="J732" s="9"/>
      <c r="K732" s="9"/>
    </row>
    <row r="733" spans="1:11" ht="20.25" customHeight="1">
      <c r="A733" s="9"/>
      <c r="H733" s="9"/>
      <c r="I733" s="9"/>
      <c r="J733" s="9"/>
      <c r="K733" s="9"/>
    </row>
    <row r="734" spans="1:11" ht="20.25" customHeight="1">
      <c r="A734" s="9"/>
      <c r="H734" s="9"/>
      <c r="I734" s="9"/>
      <c r="J734" s="9"/>
      <c r="K734" s="9"/>
    </row>
    <row r="735" spans="1:11" ht="20.25" customHeight="1">
      <c r="A735" s="9"/>
      <c r="H735" s="9"/>
      <c r="I735" s="9"/>
      <c r="J735" s="9"/>
      <c r="K735" s="9"/>
    </row>
    <row r="736" spans="1:11" ht="20.25" customHeight="1">
      <c r="A736" s="9"/>
      <c r="H736" s="9"/>
      <c r="I736" s="9"/>
      <c r="J736" s="9"/>
      <c r="K736" s="9"/>
    </row>
    <row r="737" spans="1:11" ht="20.25" customHeight="1">
      <c r="A737" s="9"/>
      <c r="H737" s="9"/>
      <c r="I737" s="9"/>
      <c r="J737" s="9"/>
      <c r="K737" s="9"/>
    </row>
    <row r="738" spans="1:11" ht="20.25" customHeight="1">
      <c r="A738" s="9"/>
      <c r="H738" s="9"/>
      <c r="I738" s="9"/>
      <c r="J738" s="9"/>
      <c r="K738" s="9"/>
    </row>
    <row r="739" spans="1:11" ht="20.25" customHeight="1">
      <c r="A739" s="9"/>
      <c r="H739" s="9"/>
      <c r="I739" s="9"/>
      <c r="J739" s="9"/>
      <c r="K739" s="9"/>
    </row>
    <row r="740" spans="1:11" ht="20.25" customHeight="1">
      <c r="A740" s="9"/>
      <c r="H740" s="9"/>
      <c r="I740" s="9"/>
      <c r="J740" s="9"/>
      <c r="K740" s="9"/>
    </row>
    <row r="741" spans="1:11" ht="20.25" customHeight="1">
      <c r="A741" s="9"/>
      <c r="H741" s="9"/>
      <c r="I741" s="9"/>
      <c r="J741" s="9"/>
      <c r="K741" s="9"/>
    </row>
    <row r="742" spans="1:11" ht="20.25" customHeight="1">
      <c r="A742" s="9"/>
      <c r="H742" s="9"/>
      <c r="I742" s="9"/>
      <c r="J742" s="9"/>
      <c r="K742" s="9"/>
    </row>
    <row r="743" spans="1:11" ht="20.25" customHeight="1">
      <c r="A743" s="9"/>
      <c r="H743" s="9"/>
      <c r="I743" s="9"/>
      <c r="J743" s="9"/>
      <c r="K743" s="9"/>
    </row>
    <row r="744" spans="1:11" ht="20.25" customHeight="1">
      <c r="A744" s="9"/>
      <c r="H744" s="9"/>
      <c r="I744" s="9"/>
      <c r="J744" s="9"/>
      <c r="K744" s="9"/>
    </row>
    <row r="745" spans="1:11" ht="20.25" customHeight="1">
      <c r="A745" s="9"/>
      <c r="H745" s="9"/>
      <c r="I745" s="9"/>
      <c r="J745" s="9"/>
      <c r="K745" s="9"/>
    </row>
    <row r="746" spans="1:11" ht="20.25" customHeight="1">
      <c r="A746" s="9"/>
      <c r="H746" s="9"/>
      <c r="I746" s="9"/>
      <c r="J746" s="9"/>
      <c r="K746" s="9"/>
    </row>
    <row r="747" spans="1:11" ht="20.25" customHeight="1">
      <c r="A747" s="9"/>
      <c r="H747" s="9"/>
      <c r="I747" s="9"/>
      <c r="J747" s="9"/>
      <c r="K747" s="9"/>
    </row>
    <row r="748" spans="1:11" ht="20.25" customHeight="1">
      <c r="A748" s="9"/>
      <c r="H748" s="9"/>
      <c r="I748" s="9"/>
      <c r="J748" s="9"/>
      <c r="K748" s="9"/>
    </row>
    <row r="749" spans="1:11" ht="20.25" customHeight="1">
      <c r="A749" s="9"/>
      <c r="H749" s="9"/>
      <c r="I749" s="9"/>
      <c r="J749" s="9"/>
      <c r="K749" s="9"/>
    </row>
    <row r="750" spans="1:11" ht="20.25" customHeight="1">
      <c r="A750" s="9"/>
      <c r="H750" s="9"/>
      <c r="I750" s="9"/>
      <c r="J750" s="9"/>
      <c r="K750" s="9"/>
    </row>
    <row r="751" spans="1:11" ht="20.25" customHeight="1">
      <c r="A751" s="9"/>
      <c r="H751" s="9"/>
      <c r="I751" s="9"/>
      <c r="J751" s="9"/>
      <c r="K751" s="9"/>
    </row>
    <row r="752" spans="1:11" ht="20.25" customHeight="1">
      <c r="A752" s="9"/>
      <c r="H752" s="9"/>
      <c r="I752" s="9"/>
      <c r="J752" s="9"/>
      <c r="K752" s="9"/>
    </row>
    <row r="753" spans="1:11" ht="20.25" customHeight="1">
      <c r="A753" s="9"/>
      <c r="H753" s="9"/>
      <c r="I753" s="9"/>
      <c r="J753" s="9"/>
      <c r="K753" s="9"/>
    </row>
    <row r="754" spans="1:11" ht="20.25" customHeight="1">
      <c r="A754" s="9"/>
      <c r="H754" s="9"/>
      <c r="I754" s="9"/>
      <c r="J754" s="9"/>
      <c r="K754" s="9"/>
    </row>
    <row r="755" spans="1:11" ht="20.25" customHeight="1">
      <c r="A755" s="9"/>
      <c r="H755" s="9"/>
      <c r="I755" s="9"/>
      <c r="J755" s="9"/>
      <c r="K755" s="9"/>
    </row>
    <row r="756" spans="1:11" ht="20.25" customHeight="1">
      <c r="A756" s="9"/>
      <c r="H756" s="9"/>
      <c r="I756" s="9"/>
      <c r="J756" s="9"/>
      <c r="K756" s="9"/>
    </row>
    <row r="757" spans="1:11" ht="20.25" customHeight="1">
      <c r="A757" s="9"/>
      <c r="H757" s="9"/>
      <c r="I757" s="9"/>
      <c r="J757" s="9"/>
      <c r="K757" s="9"/>
    </row>
    <row r="758" spans="1:11" ht="20.25" customHeight="1">
      <c r="A758" s="9"/>
      <c r="H758" s="9"/>
      <c r="I758" s="9"/>
      <c r="J758" s="9"/>
      <c r="K758" s="9"/>
    </row>
    <row r="759" spans="1:11" ht="20.25" customHeight="1">
      <c r="A759" s="9"/>
      <c r="H759" s="9"/>
      <c r="I759" s="9"/>
      <c r="J759" s="9"/>
      <c r="K759" s="9"/>
    </row>
    <row r="760" spans="1:11" ht="20.25" customHeight="1">
      <c r="A760" s="9"/>
      <c r="H760" s="9"/>
      <c r="I760" s="9"/>
      <c r="J760" s="9"/>
      <c r="K760" s="9"/>
    </row>
    <row r="761" spans="1:11" ht="20.25" customHeight="1">
      <c r="A761" s="9"/>
      <c r="H761" s="9"/>
      <c r="I761" s="9"/>
      <c r="J761" s="9"/>
      <c r="K761" s="9"/>
    </row>
    <row r="762" spans="1:11" ht="20.25" customHeight="1">
      <c r="A762" s="9"/>
      <c r="H762" s="9"/>
      <c r="I762" s="9"/>
      <c r="J762" s="9"/>
      <c r="K762" s="9"/>
    </row>
    <row r="763" spans="1:11" ht="20.25" customHeight="1">
      <c r="A763" s="9"/>
      <c r="H763" s="9"/>
      <c r="I763" s="9"/>
      <c r="J763" s="9"/>
      <c r="K763" s="9"/>
    </row>
    <row r="764" spans="1:11" ht="20.25" customHeight="1">
      <c r="A764" s="9"/>
      <c r="H764" s="9"/>
      <c r="I764" s="9"/>
      <c r="J764" s="9"/>
      <c r="K764" s="9"/>
    </row>
    <row r="765" spans="1:11" ht="20.25" customHeight="1">
      <c r="A765" s="9"/>
      <c r="H765" s="9"/>
      <c r="I765" s="9"/>
      <c r="J765" s="9"/>
      <c r="K765" s="9"/>
    </row>
    <row r="766" spans="1:11" ht="20.25" customHeight="1">
      <c r="A766" s="9"/>
      <c r="H766" s="9"/>
      <c r="I766" s="9"/>
      <c r="J766" s="9"/>
      <c r="K766" s="9"/>
    </row>
    <row r="767" spans="1:11" ht="20.25" customHeight="1">
      <c r="A767" s="9"/>
      <c r="H767" s="9"/>
      <c r="I767" s="9"/>
      <c r="J767" s="9"/>
      <c r="K767" s="9"/>
    </row>
    <row r="768" spans="1:11" ht="20.25" customHeight="1">
      <c r="A768" s="9"/>
      <c r="H768" s="9"/>
      <c r="I768" s="9"/>
      <c r="J768" s="9"/>
      <c r="K768" s="9"/>
    </row>
    <row r="769" spans="1:11" ht="20.25" customHeight="1">
      <c r="A769" s="9"/>
      <c r="H769" s="9"/>
      <c r="I769" s="9"/>
      <c r="J769" s="9"/>
      <c r="K769" s="9"/>
    </row>
    <row r="770" spans="1:11" ht="20.25" customHeight="1">
      <c r="A770" s="9"/>
      <c r="H770" s="9"/>
      <c r="I770" s="9"/>
      <c r="J770" s="9"/>
      <c r="K770" s="9"/>
    </row>
    <row r="771" spans="1:11" ht="20.25" customHeight="1">
      <c r="A771" s="9"/>
      <c r="H771" s="9"/>
      <c r="I771" s="9"/>
      <c r="J771" s="9"/>
      <c r="K771" s="9"/>
    </row>
    <row r="772" spans="1:11" ht="20.25" customHeight="1">
      <c r="A772" s="9"/>
      <c r="H772" s="9"/>
      <c r="I772" s="9"/>
      <c r="J772" s="9"/>
      <c r="K772" s="9"/>
    </row>
    <row r="773" spans="1:11" ht="20.25" customHeight="1">
      <c r="A773" s="9"/>
      <c r="H773" s="9"/>
      <c r="I773" s="9"/>
      <c r="J773" s="9"/>
      <c r="K773" s="9"/>
    </row>
    <row r="774" spans="1:11" ht="20.25" customHeight="1">
      <c r="A774" s="9"/>
      <c r="H774" s="9"/>
      <c r="I774" s="9"/>
      <c r="J774" s="9"/>
      <c r="K774" s="9"/>
    </row>
    <row r="775" spans="1:11" ht="20.25" customHeight="1">
      <c r="A775" s="9"/>
      <c r="H775" s="9"/>
      <c r="I775" s="9"/>
      <c r="J775" s="9"/>
      <c r="K775" s="9"/>
    </row>
    <row r="776" spans="1:11" ht="20.25" customHeight="1">
      <c r="A776" s="9"/>
      <c r="H776" s="9"/>
      <c r="I776" s="9"/>
      <c r="J776" s="9"/>
      <c r="K776" s="9"/>
    </row>
    <row r="777" spans="1:11" ht="20.25" customHeight="1">
      <c r="A777" s="9"/>
      <c r="H777" s="9"/>
      <c r="I777" s="9"/>
      <c r="J777" s="9"/>
      <c r="K777" s="9"/>
    </row>
    <row r="778" spans="1:11" ht="20.25" customHeight="1">
      <c r="A778" s="9"/>
      <c r="H778" s="9"/>
      <c r="I778" s="9"/>
      <c r="J778" s="9"/>
      <c r="K778" s="9"/>
    </row>
    <row r="779" spans="1:11" ht="20.25" customHeight="1">
      <c r="A779" s="9"/>
      <c r="H779" s="9"/>
      <c r="I779" s="9"/>
      <c r="J779" s="9"/>
      <c r="K779" s="9"/>
    </row>
    <row r="780" spans="1:11" ht="20.25" customHeight="1">
      <c r="A780" s="9"/>
      <c r="H780" s="9"/>
      <c r="I780" s="9"/>
      <c r="J780" s="9"/>
      <c r="K780" s="9"/>
    </row>
    <row r="781" spans="1:11" ht="20.25" customHeight="1">
      <c r="A781" s="9"/>
      <c r="H781" s="9"/>
      <c r="I781" s="9"/>
      <c r="J781" s="9"/>
      <c r="K781" s="9"/>
    </row>
    <row r="782" spans="1:11" ht="20.25" customHeight="1">
      <c r="A782" s="9"/>
      <c r="H782" s="9"/>
      <c r="I782" s="9"/>
      <c r="J782" s="9"/>
      <c r="K782" s="9"/>
    </row>
    <row r="783" spans="1:11" ht="20.25" customHeight="1">
      <c r="A783" s="9"/>
      <c r="H783" s="9"/>
      <c r="I783" s="9"/>
      <c r="J783" s="9"/>
      <c r="K783" s="9"/>
    </row>
    <row r="784" spans="1:11" ht="20.25" customHeight="1">
      <c r="A784" s="9"/>
      <c r="H784" s="9"/>
      <c r="I784" s="9"/>
      <c r="J784" s="9"/>
      <c r="K784" s="9"/>
    </row>
    <row r="785" spans="1:11" ht="20.25" customHeight="1">
      <c r="A785" s="9"/>
      <c r="H785" s="9"/>
      <c r="I785" s="9"/>
      <c r="J785" s="9"/>
      <c r="K785" s="9"/>
    </row>
    <row r="786" spans="1:11" ht="20.25" customHeight="1">
      <c r="A786" s="9"/>
      <c r="H786" s="9"/>
      <c r="I786" s="9"/>
      <c r="J786" s="9"/>
      <c r="K786" s="9"/>
    </row>
    <row r="787" spans="1:11" ht="20.25" customHeight="1">
      <c r="A787" s="9"/>
      <c r="H787" s="9"/>
      <c r="I787" s="9"/>
      <c r="J787" s="9"/>
      <c r="K787" s="9"/>
    </row>
    <row r="788" spans="1:11" ht="20.25" customHeight="1">
      <c r="A788" s="9"/>
      <c r="H788" s="9"/>
      <c r="I788" s="9"/>
      <c r="J788" s="9"/>
      <c r="K788" s="9"/>
    </row>
    <row r="789" spans="1:11" ht="20.25" customHeight="1">
      <c r="A789" s="9"/>
      <c r="H789" s="9"/>
      <c r="I789" s="9"/>
      <c r="J789" s="9"/>
      <c r="K789" s="9"/>
    </row>
    <row r="790" spans="1:11" ht="20.25" customHeight="1">
      <c r="A790" s="9"/>
      <c r="H790" s="9"/>
      <c r="I790" s="9"/>
      <c r="J790" s="9"/>
      <c r="K790" s="9"/>
    </row>
    <row r="791" spans="1:11" ht="20.25" customHeight="1">
      <c r="A791" s="9"/>
      <c r="H791" s="9"/>
      <c r="I791" s="9"/>
      <c r="J791" s="9"/>
      <c r="K791" s="9"/>
    </row>
    <row r="792" spans="1:11" ht="20.25" customHeight="1">
      <c r="A792" s="9"/>
      <c r="H792" s="9"/>
      <c r="I792" s="9"/>
      <c r="J792" s="9"/>
      <c r="K792" s="9"/>
    </row>
    <row r="793" spans="1:11" ht="20.25" customHeight="1">
      <c r="A793" s="9"/>
      <c r="H793" s="9"/>
      <c r="I793" s="9"/>
      <c r="J793" s="9"/>
      <c r="K793" s="9"/>
    </row>
    <row r="794" spans="1:11" ht="20.25" customHeight="1">
      <c r="A794" s="9"/>
      <c r="H794" s="9"/>
      <c r="I794" s="9"/>
      <c r="J794" s="9"/>
      <c r="K794" s="9"/>
    </row>
    <row r="795" spans="1:11" ht="20.25" customHeight="1">
      <c r="A795" s="9"/>
      <c r="H795" s="9"/>
      <c r="I795" s="9"/>
      <c r="J795" s="9"/>
      <c r="K795" s="9"/>
    </row>
    <row r="796" spans="1:11" ht="20.25" customHeight="1">
      <c r="A796" s="9"/>
      <c r="H796" s="9"/>
      <c r="I796" s="9"/>
      <c r="J796" s="9"/>
      <c r="K796" s="9"/>
    </row>
    <row r="797" spans="1:11" ht="20.25" customHeight="1">
      <c r="A797" s="9"/>
      <c r="H797" s="9"/>
      <c r="I797" s="9"/>
      <c r="J797" s="9"/>
      <c r="K797" s="9"/>
    </row>
    <row r="798" spans="1:11" ht="20.25" customHeight="1">
      <c r="A798" s="9"/>
      <c r="H798" s="9"/>
      <c r="I798" s="9"/>
      <c r="J798" s="9"/>
      <c r="K798" s="9"/>
    </row>
    <row r="799" spans="1:11" ht="20.25" customHeight="1">
      <c r="A799" s="9"/>
      <c r="H799" s="9"/>
      <c r="I799" s="9"/>
      <c r="J799" s="9"/>
      <c r="K799" s="9"/>
    </row>
    <row r="800" spans="1:11" ht="20.25" customHeight="1">
      <c r="A800" s="9"/>
      <c r="H800" s="9"/>
      <c r="I800" s="9"/>
      <c r="J800" s="9"/>
      <c r="K800" s="9"/>
    </row>
    <row r="801" spans="1:11" ht="20.25" customHeight="1">
      <c r="A801" s="9"/>
      <c r="H801" s="9"/>
      <c r="I801" s="9"/>
      <c r="J801" s="9"/>
      <c r="K801" s="9"/>
    </row>
    <row r="802" spans="1:11" ht="20.25" customHeight="1">
      <c r="A802" s="9"/>
      <c r="H802" s="9"/>
      <c r="I802" s="9"/>
      <c r="J802" s="9"/>
      <c r="K802" s="9"/>
    </row>
    <row r="803" spans="1:11" ht="20.25" customHeight="1">
      <c r="A803" s="9"/>
      <c r="H803" s="9"/>
      <c r="I803" s="9"/>
      <c r="J803" s="9"/>
      <c r="K803" s="9"/>
    </row>
    <row r="804" spans="1:11" ht="20.25" customHeight="1">
      <c r="A804" s="9"/>
      <c r="H804" s="9"/>
      <c r="I804" s="9"/>
      <c r="J804" s="9"/>
      <c r="K804" s="9"/>
    </row>
    <row r="805" spans="1:11" ht="20.25" customHeight="1">
      <c r="A805" s="9"/>
      <c r="H805" s="9"/>
      <c r="I805" s="9"/>
      <c r="J805" s="9"/>
      <c r="K805" s="9"/>
    </row>
    <row r="806" spans="1:11" ht="20.25" customHeight="1">
      <c r="A806" s="9"/>
      <c r="H806" s="9"/>
      <c r="I806" s="9"/>
      <c r="J806" s="9"/>
      <c r="K806" s="9"/>
    </row>
    <row r="807" spans="1:11" ht="20.25" customHeight="1">
      <c r="A807" s="9"/>
      <c r="H807" s="9"/>
      <c r="I807" s="9"/>
      <c r="J807" s="9"/>
      <c r="K807" s="9"/>
    </row>
    <row r="808" spans="1:11" ht="20.25" customHeight="1">
      <c r="A808" s="9"/>
      <c r="H808" s="9"/>
      <c r="I808" s="9"/>
      <c r="J808" s="9"/>
      <c r="K808" s="9"/>
    </row>
    <row r="809" spans="1:11" ht="20.25" customHeight="1">
      <c r="A809" s="9"/>
      <c r="H809" s="9"/>
      <c r="I809" s="9"/>
      <c r="J809" s="9"/>
      <c r="K809" s="9"/>
    </row>
    <row r="810" spans="1:11" ht="20.25" customHeight="1">
      <c r="A810" s="9"/>
      <c r="H810" s="9"/>
      <c r="I810" s="9"/>
      <c r="J810" s="9"/>
      <c r="K810" s="9"/>
    </row>
    <row r="811" spans="1:11" ht="20.25" customHeight="1">
      <c r="A811" s="9"/>
      <c r="H811" s="9"/>
      <c r="I811" s="9"/>
      <c r="J811" s="9"/>
      <c r="K811" s="9"/>
    </row>
    <row r="812" spans="1:11" ht="20.25" customHeight="1">
      <c r="A812" s="9"/>
      <c r="H812" s="9"/>
      <c r="I812" s="9"/>
      <c r="J812" s="9"/>
      <c r="K812" s="9"/>
    </row>
    <row r="813" spans="1:11" ht="20.25" customHeight="1">
      <c r="A813" s="9"/>
      <c r="H813" s="9"/>
      <c r="I813" s="9"/>
      <c r="J813" s="9"/>
      <c r="K813" s="9"/>
    </row>
    <row r="814" spans="1:11" ht="20.25" customHeight="1">
      <c r="A814" s="9"/>
      <c r="H814" s="9"/>
      <c r="I814" s="9"/>
      <c r="J814" s="9"/>
      <c r="K814" s="9"/>
    </row>
    <row r="815" spans="1:11" ht="20.25" customHeight="1">
      <c r="A815" s="9"/>
      <c r="H815" s="9"/>
      <c r="I815" s="9"/>
      <c r="J815" s="9"/>
      <c r="K815" s="9"/>
    </row>
    <row r="816" spans="1:11" ht="20.25" customHeight="1">
      <c r="A816" s="9"/>
      <c r="H816" s="9"/>
      <c r="I816" s="9"/>
      <c r="J816" s="9"/>
      <c r="K816" s="9"/>
    </row>
    <row r="817" spans="1:11" ht="20.25" customHeight="1">
      <c r="A817" s="9"/>
      <c r="H817" s="9"/>
      <c r="I817" s="9"/>
      <c r="J817" s="9"/>
      <c r="K817" s="9"/>
    </row>
    <row r="818" spans="1:11" ht="20.25" customHeight="1">
      <c r="A818" s="9"/>
      <c r="H818" s="9"/>
      <c r="I818" s="9"/>
      <c r="J818" s="9"/>
      <c r="K818" s="9"/>
    </row>
    <row r="819" spans="1:11" ht="20.25" customHeight="1">
      <c r="A819" s="9"/>
      <c r="H819" s="9"/>
      <c r="I819" s="9"/>
      <c r="J819" s="9"/>
      <c r="K819" s="9"/>
    </row>
    <row r="820" spans="1:11" ht="20.25" customHeight="1">
      <c r="A820" s="9"/>
      <c r="H820" s="9"/>
      <c r="I820" s="9"/>
      <c r="J820" s="9"/>
      <c r="K820" s="9"/>
    </row>
    <row r="821" spans="1:11" ht="20.25" customHeight="1">
      <c r="A821" s="9"/>
      <c r="H821" s="9"/>
      <c r="I821" s="9"/>
      <c r="J821" s="9"/>
      <c r="K821" s="9"/>
    </row>
    <row r="822" spans="1:11" ht="20.25" customHeight="1">
      <c r="A822" s="9"/>
      <c r="H822" s="9"/>
      <c r="I822" s="9"/>
      <c r="J822" s="9"/>
      <c r="K822" s="9"/>
    </row>
    <row r="823" spans="1:11" ht="20.25" customHeight="1">
      <c r="A823" s="9"/>
      <c r="H823" s="9"/>
      <c r="I823" s="9"/>
      <c r="J823" s="9"/>
      <c r="K823" s="9"/>
    </row>
    <row r="824" spans="1:11" ht="20.25" customHeight="1">
      <c r="A824" s="9"/>
      <c r="H824" s="9"/>
      <c r="I824" s="9"/>
      <c r="J824" s="9"/>
      <c r="K824" s="9"/>
    </row>
    <row r="825" spans="1:11" ht="20.25" customHeight="1">
      <c r="A825" s="9"/>
      <c r="H825" s="9"/>
      <c r="I825" s="9"/>
      <c r="J825" s="9"/>
      <c r="K825" s="9"/>
    </row>
    <row r="826" spans="1:11" ht="20.25" customHeight="1">
      <c r="A826" s="9"/>
      <c r="H826" s="9"/>
      <c r="I826" s="9"/>
      <c r="J826" s="9"/>
      <c r="K826" s="9"/>
    </row>
    <row r="827" spans="1:11" ht="20.25" customHeight="1">
      <c r="A827" s="9"/>
      <c r="H827" s="9"/>
      <c r="I827" s="9"/>
      <c r="J827" s="9"/>
      <c r="K827" s="9"/>
    </row>
    <row r="828" spans="1:11" ht="20.25" customHeight="1">
      <c r="A828" s="9"/>
      <c r="H828" s="9"/>
      <c r="I828" s="9"/>
      <c r="J828" s="9"/>
      <c r="K828" s="9"/>
    </row>
    <row r="829" spans="1:11" ht="20.25" customHeight="1">
      <c r="A829" s="9"/>
      <c r="H829" s="9"/>
      <c r="I829" s="9"/>
      <c r="J829" s="9"/>
      <c r="K829" s="9"/>
    </row>
    <row r="830" spans="1:11" ht="20.25" customHeight="1">
      <c r="A830" s="9"/>
      <c r="H830" s="9"/>
      <c r="I830" s="9"/>
      <c r="J830" s="9"/>
      <c r="K830" s="9"/>
    </row>
    <row r="831" spans="1:11" ht="20.25" customHeight="1">
      <c r="A831" s="9"/>
      <c r="H831" s="9"/>
      <c r="I831" s="9"/>
      <c r="J831" s="9"/>
      <c r="K831" s="9"/>
    </row>
    <row r="832" spans="1:11" ht="20.25" customHeight="1">
      <c r="A832" s="9"/>
      <c r="H832" s="9"/>
      <c r="I832" s="9"/>
      <c r="J832" s="9"/>
      <c r="K832" s="9"/>
    </row>
    <row r="833" spans="1:11" ht="20.25" customHeight="1">
      <c r="A833" s="9"/>
      <c r="H833" s="9"/>
      <c r="I833" s="9"/>
      <c r="J833" s="9"/>
      <c r="K833" s="9"/>
    </row>
    <row r="834" spans="1:11" ht="20.25" customHeight="1">
      <c r="A834" s="9"/>
      <c r="H834" s="9"/>
      <c r="I834" s="9"/>
      <c r="J834" s="9"/>
      <c r="K834" s="9"/>
    </row>
    <row r="835" spans="1:11" ht="20.25" customHeight="1">
      <c r="A835" s="9"/>
      <c r="H835" s="9"/>
      <c r="I835" s="9"/>
      <c r="J835" s="9"/>
      <c r="K835" s="9"/>
    </row>
    <row r="836" spans="1:11" ht="20.25" customHeight="1">
      <c r="A836" s="9"/>
      <c r="H836" s="9"/>
      <c r="I836" s="9"/>
      <c r="J836" s="9"/>
      <c r="K836" s="9"/>
    </row>
    <row r="837" spans="1:11" ht="20.25" customHeight="1">
      <c r="A837" s="9"/>
      <c r="H837" s="9"/>
      <c r="I837" s="9"/>
      <c r="J837" s="9"/>
      <c r="K837" s="9"/>
    </row>
    <row r="838" spans="1:11" ht="20.25" customHeight="1">
      <c r="A838" s="9"/>
      <c r="H838" s="9"/>
      <c r="I838" s="9"/>
      <c r="J838" s="9"/>
      <c r="K838" s="9"/>
    </row>
    <row r="839" spans="1:11" ht="20.25" customHeight="1">
      <c r="A839" s="9"/>
      <c r="H839" s="9"/>
      <c r="I839" s="9"/>
      <c r="J839" s="9"/>
      <c r="K839" s="9"/>
    </row>
    <row r="840" spans="1:11" ht="20.25" customHeight="1">
      <c r="A840" s="9"/>
      <c r="H840" s="9"/>
      <c r="I840" s="9"/>
      <c r="J840" s="9"/>
      <c r="K840" s="9"/>
    </row>
    <row r="841" spans="1:11" ht="20.25" customHeight="1">
      <c r="A841" s="9"/>
      <c r="H841" s="9"/>
      <c r="I841" s="9"/>
      <c r="J841" s="9"/>
      <c r="K841" s="9"/>
    </row>
    <row r="842" spans="1:11" ht="20.25" customHeight="1">
      <c r="A842" s="9"/>
      <c r="H842" s="9"/>
      <c r="I842" s="9"/>
      <c r="J842" s="9"/>
      <c r="K842" s="9"/>
    </row>
    <row r="843" spans="1:11" ht="20.25" customHeight="1">
      <c r="A843" s="9"/>
      <c r="H843" s="9"/>
      <c r="I843" s="9"/>
      <c r="J843" s="9"/>
      <c r="K843" s="9"/>
    </row>
    <row r="844" spans="1:11" ht="20.25" customHeight="1">
      <c r="A844" s="9"/>
      <c r="H844" s="9"/>
      <c r="I844" s="9"/>
      <c r="J844" s="9"/>
      <c r="K844" s="9"/>
    </row>
    <row r="845" spans="1:11" ht="20.25" customHeight="1">
      <c r="A845" s="9"/>
      <c r="H845" s="9"/>
      <c r="I845" s="9"/>
      <c r="J845" s="9"/>
      <c r="K845" s="9"/>
    </row>
    <row r="846" spans="1:11" ht="20.25" customHeight="1">
      <c r="A846" s="9"/>
      <c r="H846" s="9"/>
      <c r="I846" s="9"/>
      <c r="J846" s="9"/>
      <c r="K846" s="9"/>
    </row>
    <row r="847" spans="1:11" ht="20.25" customHeight="1">
      <c r="A847" s="9"/>
      <c r="H847" s="9"/>
      <c r="I847" s="9"/>
      <c r="J847" s="9"/>
      <c r="K847" s="9"/>
    </row>
    <row r="848" spans="1:11" ht="20.25" customHeight="1">
      <c r="A848" s="9"/>
      <c r="H848" s="9"/>
      <c r="I848" s="9"/>
      <c r="J848" s="9"/>
      <c r="K848" s="9"/>
    </row>
    <row r="849" spans="1:11" ht="20.25" customHeight="1">
      <c r="A849" s="9"/>
      <c r="H849" s="9"/>
      <c r="I849" s="9"/>
      <c r="J849" s="9"/>
      <c r="K849" s="9"/>
    </row>
    <row r="850" spans="1:11" ht="20.25" customHeight="1">
      <c r="A850" s="9"/>
      <c r="H850" s="9"/>
      <c r="I850" s="9"/>
      <c r="J850" s="9"/>
      <c r="K850" s="9"/>
    </row>
    <row r="851" spans="1:11" ht="20.25" customHeight="1">
      <c r="A851" s="9"/>
      <c r="H851" s="9"/>
      <c r="I851" s="9"/>
      <c r="J851" s="9"/>
      <c r="K851" s="9"/>
    </row>
    <row r="852" spans="1:11" ht="20.25" customHeight="1">
      <c r="A852" s="9"/>
      <c r="H852" s="9"/>
      <c r="I852" s="9"/>
      <c r="J852" s="9"/>
      <c r="K852" s="9"/>
    </row>
    <row r="853" spans="1:11" ht="20.25" customHeight="1">
      <c r="A853" s="9"/>
      <c r="H853" s="9"/>
      <c r="I853" s="9"/>
      <c r="J853" s="9"/>
      <c r="K853" s="9"/>
    </row>
    <row r="854" spans="1:11" ht="20.25" customHeight="1">
      <c r="A854" s="9"/>
      <c r="H854" s="9"/>
      <c r="I854" s="9"/>
      <c r="J854" s="9"/>
      <c r="K854" s="9"/>
    </row>
    <row r="855" spans="1:11" ht="20.25" customHeight="1">
      <c r="A855" s="9"/>
      <c r="H855" s="9"/>
      <c r="I855" s="9"/>
      <c r="J855" s="9"/>
      <c r="K855" s="9"/>
    </row>
    <row r="856" spans="1:11" ht="20.25" customHeight="1">
      <c r="A856" s="9"/>
      <c r="H856" s="9"/>
      <c r="I856" s="9"/>
      <c r="J856" s="9"/>
      <c r="K856" s="9"/>
    </row>
    <row r="857" spans="1:11" ht="20.25" customHeight="1">
      <c r="A857" s="9"/>
      <c r="H857" s="9"/>
      <c r="I857" s="9"/>
      <c r="J857" s="9"/>
      <c r="K857" s="9"/>
    </row>
    <row r="858" spans="1:11" ht="20.25" customHeight="1">
      <c r="A858" s="9"/>
      <c r="H858" s="9"/>
      <c r="I858" s="9"/>
      <c r="J858" s="9"/>
      <c r="K858" s="9"/>
    </row>
    <row r="859" spans="1:11" ht="20.25" customHeight="1">
      <c r="A859" s="9"/>
      <c r="H859" s="9"/>
      <c r="I859" s="9"/>
      <c r="J859" s="9"/>
      <c r="K859" s="9"/>
    </row>
    <row r="860" spans="1:11" ht="20.25" customHeight="1">
      <c r="A860" s="9"/>
      <c r="H860" s="9"/>
      <c r="I860" s="9"/>
      <c r="J860" s="9"/>
      <c r="K860" s="9"/>
    </row>
    <row r="861" spans="1:11" ht="20.25" customHeight="1">
      <c r="A861" s="9"/>
      <c r="H861" s="9"/>
      <c r="I861" s="9"/>
      <c r="J861" s="9"/>
      <c r="K861" s="9"/>
    </row>
    <row r="862" spans="1:11" ht="20.25" customHeight="1">
      <c r="A862" s="9"/>
      <c r="H862" s="9"/>
      <c r="I862" s="9"/>
      <c r="J862" s="9"/>
      <c r="K862" s="9"/>
    </row>
    <row r="863" spans="1:11" ht="20.25" customHeight="1">
      <c r="A863" s="9"/>
      <c r="H863" s="9"/>
      <c r="I863" s="9"/>
      <c r="J863" s="9"/>
      <c r="K863" s="9"/>
    </row>
    <row r="864" spans="1:11" ht="20.25" customHeight="1">
      <c r="A864" s="9"/>
      <c r="H864" s="9"/>
      <c r="I864" s="9"/>
      <c r="J864" s="9"/>
      <c r="K864" s="9"/>
    </row>
    <row r="865" spans="1:11" ht="20.25" customHeight="1">
      <c r="A865" s="9"/>
      <c r="H865" s="9"/>
      <c r="I865" s="9"/>
      <c r="J865" s="9"/>
      <c r="K865" s="9"/>
    </row>
    <row r="866" spans="1:11" ht="20.25" customHeight="1">
      <c r="A866" s="9"/>
      <c r="H866" s="9"/>
      <c r="I866" s="9"/>
      <c r="J866" s="9"/>
      <c r="K866" s="9"/>
    </row>
    <row r="867" spans="1:11" ht="20.25" customHeight="1">
      <c r="A867" s="9"/>
      <c r="H867" s="9"/>
      <c r="I867" s="9"/>
      <c r="J867" s="9"/>
      <c r="K867" s="9"/>
    </row>
    <row r="868" spans="1:11" ht="20.25" customHeight="1">
      <c r="A868" s="9"/>
      <c r="H868" s="9"/>
      <c r="I868" s="9"/>
      <c r="J868" s="9"/>
      <c r="K868" s="9"/>
    </row>
    <row r="869" spans="1:11" ht="20.25" customHeight="1">
      <c r="A869" s="9"/>
      <c r="H869" s="9"/>
      <c r="I869" s="9"/>
      <c r="J869" s="9"/>
      <c r="K869" s="9"/>
    </row>
    <row r="870" spans="1:11" ht="20.25" customHeight="1">
      <c r="A870" s="9"/>
      <c r="H870" s="9"/>
      <c r="I870" s="9"/>
      <c r="J870" s="9"/>
      <c r="K870" s="9"/>
    </row>
    <row r="871" spans="1:11" ht="20.25" customHeight="1">
      <c r="A871" s="9"/>
      <c r="H871" s="9"/>
      <c r="I871" s="9"/>
      <c r="J871" s="9"/>
      <c r="K871" s="9"/>
    </row>
    <row r="872" spans="1:11" ht="20.25" customHeight="1">
      <c r="A872" s="9"/>
      <c r="H872" s="9"/>
      <c r="I872" s="9"/>
      <c r="J872" s="9"/>
      <c r="K872" s="9"/>
    </row>
    <row r="873" spans="1:11" ht="20.25" customHeight="1">
      <c r="A873" s="9"/>
      <c r="H873" s="9"/>
      <c r="I873" s="9"/>
      <c r="J873" s="9"/>
      <c r="K873" s="9"/>
    </row>
    <row r="874" spans="1:11" ht="20.25" customHeight="1">
      <c r="A874" s="9"/>
      <c r="H874" s="9"/>
      <c r="I874" s="9"/>
      <c r="J874" s="9"/>
      <c r="K874" s="9"/>
    </row>
    <row r="875" spans="1:11" ht="20.25" customHeight="1">
      <c r="A875" s="9"/>
      <c r="H875" s="9"/>
      <c r="I875" s="9"/>
      <c r="J875" s="9"/>
      <c r="K875" s="9"/>
    </row>
    <row r="876" spans="1:11" ht="20.25" customHeight="1">
      <c r="A876" s="9"/>
      <c r="H876" s="9"/>
      <c r="I876" s="9"/>
      <c r="J876" s="9"/>
      <c r="K876" s="9"/>
    </row>
    <row r="877" spans="1:11" ht="20.25" customHeight="1">
      <c r="A877" s="9"/>
      <c r="H877" s="9"/>
      <c r="I877" s="9"/>
      <c r="J877" s="9"/>
      <c r="K877" s="9"/>
    </row>
    <row r="878" spans="1:11" ht="20.25" customHeight="1">
      <c r="A878" s="9"/>
      <c r="H878" s="9"/>
      <c r="I878" s="9"/>
      <c r="J878" s="9"/>
      <c r="K878" s="9"/>
    </row>
    <row r="879" spans="1:11" ht="20.25" customHeight="1">
      <c r="A879" s="9"/>
      <c r="H879" s="9"/>
      <c r="I879" s="9"/>
      <c r="J879" s="9"/>
      <c r="K879" s="9"/>
    </row>
    <row r="880" spans="1:11" ht="20.25" customHeight="1">
      <c r="A880" s="9"/>
      <c r="H880" s="9"/>
      <c r="I880" s="9"/>
      <c r="J880" s="9"/>
      <c r="K880" s="9"/>
    </row>
    <row r="881" spans="1:11" ht="20.25" customHeight="1">
      <c r="A881" s="9"/>
      <c r="H881" s="9"/>
      <c r="I881" s="9"/>
      <c r="J881" s="9"/>
      <c r="K881" s="9"/>
    </row>
    <row r="882" spans="1:11" ht="20.25" customHeight="1">
      <c r="A882" s="9"/>
      <c r="H882" s="9"/>
      <c r="I882" s="9"/>
      <c r="J882" s="9"/>
      <c r="K882" s="9"/>
    </row>
    <row r="883" spans="1:11" ht="20.25" customHeight="1">
      <c r="A883" s="9"/>
      <c r="H883" s="9"/>
      <c r="I883" s="9"/>
      <c r="J883" s="9"/>
      <c r="K883" s="9"/>
    </row>
    <row r="884" spans="1:11" ht="20.25" customHeight="1">
      <c r="A884" s="9"/>
      <c r="H884" s="9"/>
      <c r="I884" s="9"/>
      <c r="J884" s="9"/>
      <c r="K884" s="9"/>
    </row>
    <row r="885" spans="1:11" ht="20.25" customHeight="1">
      <c r="A885" s="9"/>
      <c r="H885" s="9"/>
      <c r="I885" s="9"/>
      <c r="J885" s="9"/>
      <c r="K885" s="9"/>
    </row>
    <row r="886" spans="1:11" ht="20.25" customHeight="1">
      <c r="A886" s="9"/>
      <c r="H886" s="9"/>
      <c r="I886" s="9"/>
      <c r="J886" s="9"/>
      <c r="K886" s="9"/>
    </row>
    <row r="887" spans="1:11" ht="20.25" customHeight="1">
      <c r="A887" s="9"/>
      <c r="H887" s="9"/>
      <c r="I887" s="9"/>
      <c r="J887" s="9"/>
      <c r="K887" s="9"/>
    </row>
    <row r="888" spans="1:11" ht="20.25" customHeight="1">
      <c r="A888" s="9"/>
      <c r="H888" s="9"/>
      <c r="I888" s="9"/>
      <c r="J888" s="9"/>
      <c r="K888" s="9"/>
    </row>
    <row r="889" spans="1:11" ht="20.25" customHeight="1">
      <c r="A889" s="9"/>
      <c r="H889" s="9"/>
      <c r="I889" s="9"/>
      <c r="J889" s="9"/>
      <c r="K889" s="9"/>
    </row>
    <row r="890" spans="1:11" ht="20.25" customHeight="1">
      <c r="A890" s="9"/>
      <c r="H890" s="9"/>
      <c r="I890" s="9"/>
      <c r="J890" s="9"/>
      <c r="K890" s="9"/>
    </row>
    <row r="891" spans="1:11" ht="20.25" customHeight="1">
      <c r="A891" s="9"/>
      <c r="H891" s="9"/>
      <c r="I891" s="9"/>
      <c r="J891" s="9"/>
      <c r="K891" s="9"/>
    </row>
    <row r="892" spans="1:11" ht="20.25" customHeight="1">
      <c r="A892" s="9"/>
      <c r="H892" s="9"/>
      <c r="I892" s="9"/>
      <c r="J892" s="9"/>
      <c r="K892" s="9"/>
    </row>
    <row r="893" spans="1:11" ht="20.25" customHeight="1">
      <c r="A893" s="9"/>
      <c r="H893" s="9"/>
      <c r="I893" s="9"/>
      <c r="J893" s="9"/>
      <c r="K893" s="9"/>
    </row>
    <row r="894" spans="1:11" ht="20.25" customHeight="1">
      <c r="A894" s="9"/>
      <c r="H894" s="9"/>
      <c r="I894" s="9"/>
      <c r="J894" s="9"/>
      <c r="K894" s="9"/>
    </row>
    <row r="895" spans="1:11" ht="20.25" customHeight="1">
      <c r="A895" s="9"/>
      <c r="H895" s="9"/>
      <c r="I895" s="9"/>
      <c r="J895" s="9"/>
      <c r="K895" s="9"/>
    </row>
    <row r="896" spans="1:11" ht="20.25" customHeight="1">
      <c r="A896" s="9"/>
      <c r="H896" s="9"/>
      <c r="I896" s="9"/>
      <c r="J896" s="9"/>
      <c r="K896" s="9"/>
    </row>
    <row r="897" spans="1:11" ht="20.25" customHeight="1">
      <c r="A897" s="9"/>
      <c r="H897" s="9"/>
      <c r="I897" s="9"/>
      <c r="J897" s="9"/>
      <c r="K897" s="9"/>
    </row>
    <row r="898" spans="1:11" ht="20.25" customHeight="1">
      <c r="A898" s="9"/>
      <c r="H898" s="9"/>
      <c r="I898" s="9"/>
      <c r="J898" s="9"/>
      <c r="K898" s="9"/>
    </row>
    <row r="899" spans="1:11" ht="20.25" customHeight="1">
      <c r="A899" s="9"/>
      <c r="H899" s="9"/>
      <c r="I899" s="9"/>
      <c r="J899" s="9"/>
      <c r="K899" s="9"/>
    </row>
    <row r="900" spans="1:11" ht="20.25" customHeight="1">
      <c r="A900" s="9"/>
      <c r="H900" s="9"/>
      <c r="I900" s="9"/>
      <c r="J900" s="9"/>
      <c r="K900" s="9"/>
    </row>
    <row r="901" spans="1:11" ht="20.25" customHeight="1">
      <c r="A901" s="9"/>
      <c r="H901" s="9"/>
      <c r="I901" s="9"/>
      <c r="J901" s="9"/>
      <c r="K901" s="9"/>
    </row>
    <row r="902" spans="1:11" ht="20.25" customHeight="1">
      <c r="A902" s="9"/>
      <c r="H902" s="9"/>
      <c r="I902" s="9"/>
      <c r="J902" s="9"/>
      <c r="K902" s="9"/>
    </row>
    <row r="903" spans="1:11" ht="20.25" customHeight="1">
      <c r="A903" s="9"/>
      <c r="H903" s="9"/>
      <c r="I903" s="9"/>
      <c r="J903" s="9"/>
      <c r="K903" s="9"/>
    </row>
    <row r="904" spans="1:11" ht="20.25" customHeight="1">
      <c r="A904" s="9"/>
      <c r="H904" s="9"/>
      <c r="I904" s="9"/>
      <c r="J904" s="9"/>
      <c r="K904" s="9"/>
    </row>
    <row r="905" spans="1:11" ht="20.25" customHeight="1">
      <c r="A905" s="9"/>
      <c r="H905" s="9"/>
      <c r="I905" s="9"/>
      <c r="J905" s="9"/>
      <c r="K905" s="9"/>
    </row>
    <row r="906" spans="1:11" ht="20.25" customHeight="1">
      <c r="A906" s="9"/>
      <c r="H906" s="9"/>
      <c r="I906" s="9"/>
      <c r="J906" s="9"/>
      <c r="K906" s="9"/>
    </row>
    <row r="907" spans="1:11" ht="20.25" customHeight="1">
      <c r="A907" s="9"/>
      <c r="H907" s="9"/>
      <c r="I907" s="9"/>
      <c r="J907" s="9"/>
      <c r="K907" s="9"/>
    </row>
    <row r="908" spans="1:11" ht="20.25" customHeight="1">
      <c r="A908" s="9"/>
      <c r="H908" s="9"/>
      <c r="I908" s="9"/>
      <c r="J908" s="9"/>
      <c r="K908" s="9"/>
    </row>
    <row r="909" spans="1:11" ht="20.25" customHeight="1">
      <c r="A909" s="9"/>
      <c r="H909" s="9"/>
      <c r="I909" s="9"/>
      <c r="J909" s="9"/>
      <c r="K909" s="9"/>
    </row>
    <row r="910" spans="1:11" ht="20.25" customHeight="1">
      <c r="A910" s="9"/>
      <c r="H910" s="9"/>
      <c r="I910" s="9"/>
      <c r="J910" s="9"/>
      <c r="K910" s="9"/>
    </row>
    <row r="911" spans="1:11" ht="20.25" customHeight="1">
      <c r="A911" s="9"/>
      <c r="H911" s="9"/>
      <c r="I911" s="9"/>
      <c r="J911" s="9"/>
      <c r="K911" s="9"/>
    </row>
    <row r="912" spans="1:11" ht="20.25" customHeight="1">
      <c r="A912" s="9"/>
      <c r="H912" s="9"/>
      <c r="I912" s="9"/>
      <c r="J912" s="9"/>
      <c r="K912" s="9"/>
    </row>
    <row r="913" spans="1:11" ht="20.25" customHeight="1">
      <c r="A913" s="9"/>
      <c r="H913" s="9"/>
      <c r="I913" s="9"/>
      <c r="J913" s="9"/>
      <c r="K913" s="9"/>
    </row>
    <row r="914" spans="1:11" ht="20.25" customHeight="1">
      <c r="A914" s="9"/>
      <c r="H914" s="9"/>
      <c r="I914" s="9"/>
      <c r="J914" s="9"/>
      <c r="K914" s="9"/>
    </row>
    <row r="915" spans="1:11" ht="20.25" customHeight="1">
      <c r="A915" s="9"/>
      <c r="H915" s="9"/>
      <c r="I915" s="9"/>
      <c r="J915" s="9"/>
      <c r="K915" s="9"/>
    </row>
    <row r="916" spans="1:11" ht="20.25" customHeight="1">
      <c r="A916" s="9"/>
      <c r="H916" s="9"/>
      <c r="I916" s="9"/>
      <c r="J916" s="9"/>
      <c r="K916" s="9"/>
    </row>
    <row r="917" spans="1:11" ht="20.25" customHeight="1">
      <c r="A917" s="9"/>
      <c r="H917" s="9"/>
      <c r="I917" s="9"/>
      <c r="J917" s="9"/>
      <c r="K917" s="9"/>
    </row>
    <row r="918" spans="1:11" ht="20.25" customHeight="1">
      <c r="A918" s="9"/>
      <c r="H918" s="9"/>
      <c r="I918" s="9"/>
      <c r="J918" s="9"/>
      <c r="K918" s="9"/>
    </row>
    <row r="919" spans="1:11" ht="20.25" customHeight="1">
      <c r="A919" s="9"/>
      <c r="H919" s="9"/>
      <c r="I919" s="9"/>
      <c r="J919" s="9"/>
      <c r="K919" s="9"/>
    </row>
    <row r="920" spans="1:11" ht="20.25" customHeight="1">
      <c r="A920" s="9"/>
      <c r="H920" s="9"/>
      <c r="I920" s="9"/>
      <c r="J920" s="9"/>
      <c r="K920" s="9"/>
    </row>
    <row r="921" spans="1:11" ht="20.25" customHeight="1">
      <c r="A921" s="9"/>
      <c r="H921" s="9"/>
      <c r="I921" s="9"/>
      <c r="J921" s="9"/>
      <c r="K921" s="9"/>
    </row>
    <row r="922" spans="1:11" ht="20.25" customHeight="1">
      <c r="A922" s="9"/>
      <c r="H922" s="9"/>
      <c r="I922" s="9"/>
      <c r="J922" s="9"/>
      <c r="K922" s="9"/>
    </row>
    <row r="923" spans="1:11" ht="20.25" customHeight="1">
      <c r="A923" s="9"/>
      <c r="H923" s="9"/>
      <c r="I923" s="9"/>
      <c r="J923" s="9"/>
      <c r="K923" s="9"/>
    </row>
    <row r="924" spans="1:11" ht="20.25" customHeight="1">
      <c r="A924" s="9"/>
      <c r="H924" s="9"/>
      <c r="I924" s="9"/>
      <c r="J924" s="9"/>
      <c r="K924" s="9"/>
    </row>
    <row r="925" spans="1:11" ht="20.25" customHeight="1">
      <c r="A925" s="9"/>
      <c r="H925" s="9"/>
      <c r="I925" s="9"/>
      <c r="J925" s="9"/>
      <c r="K925" s="9"/>
    </row>
    <row r="926" spans="1:11" ht="20.25" customHeight="1">
      <c r="A926" s="9"/>
      <c r="H926" s="9"/>
      <c r="I926" s="9"/>
      <c r="J926" s="9"/>
      <c r="K926" s="9"/>
    </row>
    <row r="927" spans="1:11" ht="20.25" customHeight="1">
      <c r="A927" s="9"/>
      <c r="H927" s="9"/>
      <c r="I927" s="9"/>
      <c r="J927" s="9"/>
      <c r="K927" s="9"/>
    </row>
    <row r="928" spans="1:11" ht="20.25" customHeight="1">
      <c r="A928" s="9"/>
      <c r="H928" s="9"/>
      <c r="I928" s="9"/>
      <c r="J928" s="9"/>
      <c r="K928" s="9"/>
    </row>
    <row r="929" spans="1:11" ht="20.25" customHeight="1">
      <c r="A929" s="9"/>
      <c r="H929" s="9"/>
      <c r="I929" s="9"/>
      <c r="J929" s="9"/>
      <c r="K929" s="9"/>
    </row>
    <row r="930" spans="1:11" ht="20.25" customHeight="1">
      <c r="A930" s="9"/>
      <c r="H930" s="9"/>
      <c r="I930" s="9"/>
      <c r="J930" s="9"/>
      <c r="K930" s="9"/>
    </row>
    <row r="931" spans="1:11" ht="20.25" customHeight="1">
      <c r="A931" s="9"/>
      <c r="H931" s="9"/>
      <c r="I931" s="9"/>
      <c r="J931" s="9"/>
      <c r="K931" s="9"/>
    </row>
    <row r="932" spans="1:11" ht="20.25" customHeight="1">
      <c r="A932" s="9"/>
      <c r="H932" s="9"/>
      <c r="I932" s="9"/>
      <c r="J932" s="9"/>
      <c r="K932" s="9"/>
    </row>
    <row r="933" spans="1:11" ht="20.25" customHeight="1">
      <c r="A933" s="9"/>
      <c r="H933" s="9"/>
      <c r="I933" s="9"/>
      <c r="J933" s="9"/>
      <c r="K933" s="9"/>
    </row>
    <row r="934" spans="1:11" ht="20.25" customHeight="1">
      <c r="A934" s="9"/>
      <c r="H934" s="9"/>
      <c r="I934" s="9"/>
      <c r="J934" s="9"/>
      <c r="K934" s="9"/>
    </row>
    <row r="935" spans="1:11" ht="20.25" customHeight="1">
      <c r="A935" s="9"/>
      <c r="H935" s="9"/>
      <c r="I935" s="9"/>
      <c r="J935" s="9"/>
      <c r="K935" s="9"/>
    </row>
    <row r="936" spans="1:11" ht="20.25" customHeight="1">
      <c r="A936" s="9"/>
      <c r="H936" s="9"/>
      <c r="I936" s="9"/>
      <c r="J936" s="9"/>
      <c r="K936" s="9"/>
    </row>
    <row r="937" spans="1:11" ht="20.25" customHeight="1">
      <c r="A937" s="9"/>
      <c r="H937" s="9"/>
      <c r="I937" s="9"/>
      <c r="J937" s="9"/>
      <c r="K937" s="9"/>
    </row>
    <row r="938" spans="1:11" ht="20.25" customHeight="1">
      <c r="A938" s="9"/>
      <c r="H938" s="9"/>
      <c r="I938" s="9"/>
      <c r="J938" s="9"/>
      <c r="K938" s="9"/>
    </row>
    <row r="939" spans="1:11" ht="20.25" customHeight="1">
      <c r="A939" s="9"/>
      <c r="H939" s="9"/>
      <c r="I939" s="9"/>
      <c r="J939" s="9"/>
      <c r="K939" s="9"/>
    </row>
    <row r="940" spans="1:11" ht="20.25" customHeight="1">
      <c r="A940" s="9"/>
      <c r="H940" s="9"/>
      <c r="I940" s="9"/>
      <c r="J940" s="9"/>
      <c r="K940" s="9"/>
    </row>
    <row r="941" spans="1:11" ht="20.25" customHeight="1">
      <c r="A941" s="9"/>
      <c r="H941" s="9"/>
      <c r="I941" s="9"/>
      <c r="J941" s="9"/>
      <c r="K941" s="9"/>
    </row>
    <row r="942" spans="1:11" ht="20.25" customHeight="1">
      <c r="A942" s="9"/>
      <c r="H942" s="9"/>
      <c r="I942" s="9"/>
      <c r="J942" s="9"/>
      <c r="K942" s="9"/>
    </row>
    <row r="943" spans="1:11" ht="20.25" customHeight="1">
      <c r="A943" s="9"/>
      <c r="H943" s="9"/>
      <c r="I943" s="9"/>
      <c r="J943" s="9"/>
      <c r="K943" s="9"/>
    </row>
    <row r="944" spans="1:11" ht="20.25" customHeight="1">
      <c r="A944" s="9"/>
      <c r="H944" s="9"/>
      <c r="I944" s="9"/>
      <c r="J944" s="9"/>
      <c r="K944" s="9"/>
    </row>
    <row r="945" spans="1:11" ht="20.25" customHeight="1">
      <c r="A945" s="9"/>
      <c r="H945" s="9"/>
      <c r="I945" s="9"/>
      <c r="J945" s="9"/>
      <c r="K945" s="9"/>
    </row>
    <row r="946" spans="1:11" ht="20.25" customHeight="1">
      <c r="A946" s="9"/>
      <c r="H946" s="9"/>
      <c r="I946" s="9"/>
      <c r="J946" s="9"/>
      <c r="K946" s="9"/>
    </row>
    <row r="947" spans="1:11" ht="20.25" customHeight="1">
      <c r="A947" s="9"/>
      <c r="H947" s="9"/>
      <c r="I947" s="9"/>
      <c r="J947" s="9"/>
      <c r="K947" s="9"/>
    </row>
    <row r="948" spans="1:11" ht="20.25" customHeight="1">
      <c r="A948" s="9"/>
      <c r="H948" s="9"/>
      <c r="I948" s="9"/>
      <c r="J948" s="9"/>
      <c r="K948" s="9"/>
    </row>
    <row r="949" spans="1:11" ht="20.25" customHeight="1">
      <c r="A949" s="9"/>
      <c r="H949" s="9"/>
      <c r="I949" s="9"/>
      <c r="J949" s="9"/>
      <c r="K949" s="9"/>
    </row>
    <row r="950" spans="1:11" ht="20.25" customHeight="1">
      <c r="A950" s="9"/>
      <c r="H950" s="9"/>
      <c r="I950" s="9"/>
      <c r="J950" s="9"/>
      <c r="K950" s="9"/>
    </row>
    <row r="951" spans="1:11" ht="20.25" customHeight="1">
      <c r="A951" s="9"/>
      <c r="H951" s="9"/>
      <c r="I951" s="9"/>
      <c r="J951" s="9"/>
      <c r="K951" s="9"/>
    </row>
    <row r="952" spans="1:11" ht="20.25" customHeight="1">
      <c r="A952" s="9"/>
      <c r="H952" s="9"/>
      <c r="I952" s="9"/>
      <c r="J952" s="9"/>
      <c r="K952" s="9"/>
    </row>
    <row r="953" spans="1:11" ht="20.25" customHeight="1">
      <c r="A953" s="9"/>
      <c r="H953" s="9"/>
      <c r="I953" s="9"/>
      <c r="J953" s="9"/>
      <c r="K953" s="9"/>
    </row>
    <row r="954" spans="1:11" ht="20.25" customHeight="1">
      <c r="A954" s="9"/>
      <c r="H954" s="9"/>
      <c r="I954" s="9"/>
      <c r="J954" s="9"/>
      <c r="K954" s="9"/>
    </row>
    <row r="955" spans="1:11" ht="20.25" customHeight="1">
      <c r="A955" s="9"/>
      <c r="H955" s="9"/>
      <c r="I955" s="9"/>
      <c r="J955" s="9"/>
      <c r="K955" s="9"/>
    </row>
    <row r="956" spans="1:11" ht="20.25" customHeight="1">
      <c r="A956" s="9"/>
      <c r="H956" s="9"/>
      <c r="I956" s="9"/>
      <c r="J956" s="9"/>
      <c r="K956" s="9"/>
    </row>
    <row r="957" spans="1:11" ht="20.25" customHeight="1">
      <c r="A957" s="9"/>
      <c r="H957" s="9"/>
      <c r="I957" s="9"/>
      <c r="J957" s="9"/>
      <c r="K957" s="9"/>
    </row>
    <row r="958" spans="1:11" ht="20.25" customHeight="1">
      <c r="A958" s="9"/>
      <c r="H958" s="9"/>
      <c r="I958" s="9"/>
      <c r="J958" s="9"/>
      <c r="K958" s="9"/>
    </row>
    <row r="959" spans="1:11" ht="20.25" customHeight="1">
      <c r="A959" s="9"/>
      <c r="H959" s="9"/>
      <c r="I959" s="9"/>
      <c r="J959" s="9"/>
      <c r="K959" s="9"/>
    </row>
    <row r="960" spans="1:11" ht="20.25" customHeight="1">
      <c r="A960" s="9"/>
      <c r="H960" s="9"/>
      <c r="I960" s="9"/>
      <c r="J960" s="9"/>
      <c r="K960" s="9"/>
    </row>
    <row r="961" spans="1:11" ht="20.25" customHeight="1">
      <c r="A961" s="9"/>
      <c r="H961" s="9"/>
      <c r="I961" s="9"/>
      <c r="J961" s="9"/>
      <c r="K961" s="9"/>
    </row>
    <row r="962" spans="1:11" ht="20.25" customHeight="1">
      <c r="A962" s="9"/>
      <c r="H962" s="9"/>
      <c r="I962" s="9"/>
      <c r="J962" s="9"/>
      <c r="K962" s="9"/>
    </row>
    <row r="963" spans="1:11" ht="20.25" customHeight="1">
      <c r="A963" s="9"/>
      <c r="H963" s="9"/>
      <c r="I963" s="9"/>
      <c r="J963" s="9"/>
      <c r="K963" s="9"/>
    </row>
    <row r="964" spans="1:11" ht="20.25" customHeight="1">
      <c r="A964" s="9"/>
      <c r="H964" s="9"/>
      <c r="I964" s="9"/>
      <c r="J964" s="9"/>
      <c r="K964" s="9"/>
    </row>
    <row r="965" spans="1:11" ht="20.25" customHeight="1">
      <c r="A965" s="9"/>
      <c r="H965" s="9"/>
      <c r="I965" s="9"/>
      <c r="J965" s="9"/>
      <c r="K965" s="9"/>
    </row>
    <row r="966" spans="1:11" ht="20.25" customHeight="1">
      <c r="A966" s="9"/>
      <c r="H966" s="9"/>
      <c r="I966" s="9"/>
      <c r="J966" s="9"/>
      <c r="K966" s="9"/>
    </row>
    <row r="967" spans="1:11" ht="20.25" customHeight="1">
      <c r="A967" s="9"/>
      <c r="H967" s="9"/>
      <c r="I967" s="9"/>
      <c r="J967" s="9"/>
      <c r="K967" s="9"/>
    </row>
    <row r="968" spans="1:11" ht="20.25" customHeight="1">
      <c r="A968" s="9"/>
      <c r="H968" s="9"/>
      <c r="I968" s="9"/>
      <c r="J968" s="9"/>
      <c r="K968" s="9"/>
    </row>
    <row r="969" spans="1:11" ht="20.25" customHeight="1">
      <c r="A969" s="9"/>
      <c r="H969" s="9"/>
      <c r="I969" s="9"/>
      <c r="J969" s="9"/>
      <c r="K969" s="9"/>
    </row>
    <row r="970" spans="1:11" ht="20.25" customHeight="1">
      <c r="A970" s="9"/>
      <c r="H970" s="9"/>
      <c r="I970" s="9"/>
      <c r="J970" s="9"/>
      <c r="K970" s="9"/>
    </row>
    <row r="971" spans="1:11" ht="20.25" customHeight="1">
      <c r="A971" s="9"/>
      <c r="H971" s="9"/>
      <c r="I971" s="9"/>
      <c r="J971" s="9"/>
      <c r="K971" s="9"/>
    </row>
    <row r="972" spans="1:11" ht="20.25" customHeight="1">
      <c r="A972" s="9"/>
      <c r="H972" s="9"/>
      <c r="I972" s="9"/>
      <c r="J972" s="9"/>
      <c r="K972" s="9"/>
    </row>
    <row r="973" spans="1:11" ht="20.25" customHeight="1">
      <c r="A973" s="9"/>
      <c r="H973" s="9"/>
      <c r="I973" s="9"/>
      <c r="J973" s="9"/>
      <c r="K973" s="9"/>
    </row>
    <row r="974" spans="1:11" ht="20.25" customHeight="1">
      <c r="A974" s="9"/>
      <c r="H974" s="9"/>
      <c r="I974" s="9"/>
      <c r="J974" s="9"/>
      <c r="K974" s="9"/>
    </row>
    <row r="975" spans="1:11" ht="20.25" customHeight="1">
      <c r="A975" s="9"/>
      <c r="H975" s="9"/>
      <c r="I975" s="9"/>
      <c r="J975" s="9"/>
      <c r="K975" s="9"/>
    </row>
    <row r="976" spans="1:11" ht="20.25" customHeight="1">
      <c r="A976" s="9"/>
      <c r="H976" s="9"/>
      <c r="I976" s="9"/>
      <c r="J976" s="9"/>
      <c r="K976" s="9"/>
    </row>
    <row r="977" spans="1:11" ht="20.25" customHeight="1">
      <c r="A977" s="9"/>
      <c r="H977" s="9"/>
      <c r="I977" s="9"/>
      <c r="J977" s="9"/>
      <c r="K977" s="9"/>
    </row>
    <row r="978" spans="1:11" ht="20.25" customHeight="1">
      <c r="A978" s="9"/>
      <c r="H978" s="9"/>
      <c r="I978" s="9"/>
      <c r="J978" s="9"/>
      <c r="K978" s="9"/>
    </row>
    <row r="979" spans="1:11" ht="20.25" customHeight="1">
      <c r="A979" s="9"/>
      <c r="H979" s="9"/>
      <c r="I979" s="9"/>
      <c r="J979" s="9"/>
      <c r="K979" s="9"/>
    </row>
    <row r="980" spans="1:11" ht="20.25" customHeight="1">
      <c r="A980" s="9"/>
      <c r="H980" s="9"/>
      <c r="I980" s="9"/>
      <c r="J980" s="9"/>
      <c r="K980" s="9"/>
    </row>
    <row r="981" spans="1:11" ht="20.25" customHeight="1">
      <c r="A981" s="9"/>
      <c r="H981" s="9"/>
      <c r="I981" s="9"/>
      <c r="J981" s="9"/>
      <c r="K981" s="9"/>
    </row>
    <row r="982" spans="1:11" ht="20.25" customHeight="1">
      <c r="A982" s="9"/>
      <c r="H982" s="9"/>
      <c r="I982" s="9"/>
      <c r="J982" s="9"/>
      <c r="K982" s="9"/>
    </row>
    <row r="983" spans="1:11" ht="20.25" customHeight="1">
      <c r="A983" s="9"/>
      <c r="H983" s="9"/>
      <c r="I983" s="9"/>
      <c r="J983" s="9"/>
      <c r="K983" s="9"/>
    </row>
    <row r="984" spans="1:11" ht="20.25" customHeight="1">
      <c r="A984" s="9"/>
      <c r="H984" s="9"/>
      <c r="I984" s="9"/>
      <c r="J984" s="9"/>
      <c r="K984" s="9"/>
    </row>
    <row r="985" spans="1:11" ht="20.25" customHeight="1">
      <c r="A985" s="9"/>
      <c r="H985" s="9"/>
      <c r="I985" s="9"/>
      <c r="J985" s="9"/>
      <c r="K985" s="9"/>
    </row>
    <row r="986" spans="1:11" ht="20.25" customHeight="1">
      <c r="A986" s="9"/>
      <c r="H986" s="9"/>
      <c r="I986" s="9"/>
      <c r="J986" s="9"/>
      <c r="K986" s="9"/>
    </row>
    <row r="987" spans="1:11" ht="20.25" customHeight="1">
      <c r="A987" s="9"/>
      <c r="H987" s="9"/>
      <c r="I987" s="9"/>
      <c r="J987" s="9"/>
      <c r="K987" s="9"/>
    </row>
    <row r="988" spans="1:11" ht="20.25" customHeight="1">
      <c r="A988" s="9"/>
      <c r="H988" s="9"/>
      <c r="I988" s="9"/>
      <c r="J988" s="9"/>
      <c r="K988" s="9"/>
    </row>
    <row r="989" spans="1:11" ht="20.25" customHeight="1">
      <c r="A989" s="9"/>
      <c r="H989" s="9"/>
      <c r="I989" s="9"/>
      <c r="J989" s="9"/>
      <c r="K989" s="9"/>
    </row>
    <row r="990" spans="1:11" ht="20.25" customHeight="1">
      <c r="A990" s="9"/>
      <c r="H990" s="9"/>
      <c r="I990" s="9"/>
      <c r="J990" s="9"/>
      <c r="K990" s="9"/>
    </row>
    <row r="991" spans="1:11" ht="20.25" customHeight="1">
      <c r="A991" s="9"/>
      <c r="H991" s="9"/>
      <c r="I991" s="9"/>
      <c r="J991" s="9"/>
      <c r="K991" s="9"/>
    </row>
    <row r="992" spans="1:11" ht="20.25" customHeight="1">
      <c r="A992" s="9"/>
      <c r="H992" s="9"/>
      <c r="I992" s="9"/>
      <c r="J992" s="9"/>
      <c r="K992" s="9"/>
    </row>
    <row r="993" spans="1:11" ht="20.25" customHeight="1">
      <c r="A993" s="9"/>
      <c r="H993" s="9"/>
      <c r="I993" s="9"/>
      <c r="J993" s="9"/>
      <c r="K993" s="9"/>
    </row>
    <row r="994" spans="1:11" ht="20.25" customHeight="1">
      <c r="A994" s="9"/>
      <c r="H994" s="9"/>
      <c r="I994" s="9"/>
      <c r="J994" s="9"/>
      <c r="K994" s="9"/>
    </row>
    <row r="995" spans="1:11" ht="20.25" customHeight="1">
      <c r="A995" s="9"/>
      <c r="H995" s="9"/>
      <c r="I995" s="9"/>
      <c r="J995" s="9"/>
      <c r="K995" s="9"/>
    </row>
    <row r="996" spans="1:11" ht="20.25" customHeight="1">
      <c r="A996" s="9"/>
      <c r="H996" s="9"/>
      <c r="I996" s="9"/>
      <c r="J996" s="9"/>
      <c r="K996" s="9"/>
    </row>
    <row r="997" spans="1:11" ht="20.25" customHeight="1">
      <c r="A997" s="9"/>
      <c r="H997" s="9"/>
      <c r="I997" s="9"/>
      <c r="J997" s="9"/>
      <c r="K997" s="9"/>
    </row>
    <row r="998" spans="1:11" ht="20.25" customHeight="1">
      <c r="A998" s="9"/>
      <c r="H998" s="9"/>
      <c r="I998" s="9"/>
      <c r="J998" s="9"/>
      <c r="K998" s="9"/>
    </row>
    <row r="999" spans="1:11" ht="20.25" customHeight="1">
      <c r="A999" s="9"/>
      <c r="H999" s="9"/>
      <c r="I999" s="9"/>
      <c r="J999" s="9"/>
      <c r="K999" s="9"/>
    </row>
    <row r="1000" spans="1:11" ht="20.25" customHeight="1">
      <c r="A1000" s="9"/>
      <c r="H1000" s="9"/>
      <c r="I1000" s="9"/>
      <c r="J1000" s="9"/>
      <c r="K1000" s="9"/>
    </row>
    <row r="1001" spans="1:11" ht="20.25" customHeight="1">
      <c r="A1001" s="9"/>
      <c r="H1001" s="9"/>
      <c r="I1001" s="9"/>
      <c r="J1001" s="9"/>
      <c r="K1001" s="9"/>
    </row>
    <row r="1002" spans="1:11" ht="20.25" customHeight="1">
      <c r="A1002" s="9"/>
      <c r="H1002" s="9"/>
      <c r="I1002" s="9"/>
      <c r="J1002" s="9"/>
      <c r="K1002" s="9"/>
    </row>
    <row r="1003" spans="1:11" ht="20.25" customHeight="1">
      <c r="A1003" s="9"/>
      <c r="H1003" s="9"/>
      <c r="I1003" s="9"/>
      <c r="J1003" s="9"/>
      <c r="K1003" s="9"/>
    </row>
    <row r="1004" spans="1:11" ht="20.25" customHeight="1">
      <c r="A1004" s="9"/>
      <c r="H1004" s="9"/>
      <c r="I1004" s="9"/>
      <c r="J1004" s="9"/>
      <c r="K1004" s="9"/>
    </row>
    <row r="1005" spans="1:11" ht="20.25" customHeight="1">
      <c r="A1005" s="9"/>
      <c r="H1005" s="9"/>
      <c r="I1005" s="9"/>
      <c r="J1005" s="9"/>
      <c r="K1005" s="9"/>
    </row>
    <row r="1006" spans="1:11" ht="20.25" customHeight="1">
      <c r="A1006" s="9"/>
      <c r="H1006" s="9"/>
      <c r="I1006" s="9"/>
      <c r="J1006" s="9"/>
      <c r="K1006" s="9"/>
    </row>
    <row r="1007" spans="1:11" ht="20.25" customHeight="1">
      <c r="A1007" s="9"/>
      <c r="H1007" s="9"/>
      <c r="I1007" s="9"/>
      <c r="J1007" s="9"/>
      <c r="K1007" s="9"/>
    </row>
    <row r="1008" spans="1:11" ht="20.25" customHeight="1">
      <c r="A1008" s="9"/>
      <c r="H1008" s="9"/>
      <c r="I1008" s="9"/>
      <c r="J1008" s="9"/>
      <c r="K1008" s="9"/>
    </row>
    <row r="1009" spans="1:11" ht="20.25" customHeight="1">
      <c r="A1009" s="9"/>
      <c r="H1009" s="9"/>
      <c r="I1009" s="9"/>
      <c r="J1009" s="9"/>
      <c r="K1009" s="9"/>
    </row>
    <row r="1010" spans="1:11" ht="20.25" customHeight="1">
      <c r="A1010" s="9"/>
      <c r="H1010" s="9"/>
      <c r="I1010" s="9"/>
      <c r="J1010" s="9"/>
      <c r="K1010" s="9"/>
    </row>
    <row r="1011" spans="1:11" ht="20.25" customHeight="1">
      <c r="A1011" s="9"/>
      <c r="H1011" s="9"/>
      <c r="I1011" s="9"/>
      <c r="J1011" s="9"/>
      <c r="K1011" s="9"/>
    </row>
    <row r="1012" spans="1:11" ht="20.25" customHeight="1">
      <c r="A1012" s="9"/>
      <c r="H1012" s="9"/>
      <c r="I1012" s="9"/>
      <c r="J1012" s="9"/>
      <c r="K1012" s="9"/>
    </row>
    <row r="1013" spans="1:11" ht="20.25" customHeight="1">
      <c r="A1013" s="9"/>
      <c r="H1013" s="9"/>
      <c r="I1013" s="9"/>
      <c r="J1013" s="9"/>
      <c r="K1013" s="9"/>
    </row>
    <row r="1014" spans="1:11" ht="20.25" customHeight="1">
      <c r="A1014" s="9"/>
      <c r="H1014" s="9"/>
      <c r="I1014" s="9"/>
      <c r="J1014" s="9"/>
      <c r="K1014" s="9"/>
    </row>
    <row r="1015" spans="1:11" ht="20.25" customHeight="1">
      <c r="A1015" s="9"/>
      <c r="H1015" s="9"/>
      <c r="I1015" s="9"/>
      <c r="J1015" s="9"/>
      <c r="K1015" s="9"/>
    </row>
    <row r="1016" spans="1:11" ht="20.25" customHeight="1">
      <c r="A1016" s="9"/>
      <c r="H1016" s="9"/>
      <c r="I1016" s="9"/>
      <c r="J1016" s="9"/>
      <c r="K1016" s="9"/>
    </row>
    <row r="1017" spans="1:11" ht="20.25" customHeight="1">
      <c r="A1017" s="9"/>
      <c r="H1017" s="9"/>
      <c r="I1017" s="9"/>
      <c r="J1017" s="9"/>
      <c r="K1017" s="9"/>
    </row>
    <row r="1018" spans="1:11" ht="20.25" customHeight="1">
      <c r="A1018" s="9"/>
      <c r="H1018" s="9"/>
      <c r="I1018" s="9"/>
      <c r="J1018" s="9"/>
      <c r="K1018" s="9"/>
    </row>
    <row r="1019" spans="1:11" ht="20.25" customHeight="1">
      <c r="A1019" s="9"/>
      <c r="H1019" s="9"/>
      <c r="I1019" s="9"/>
      <c r="J1019" s="9"/>
      <c r="K1019" s="9"/>
    </row>
    <row r="1020" spans="1:11" ht="20.25" customHeight="1">
      <c r="A1020" s="9"/>
      <c r="H1020" s="9"/>
      <c r="I1020" s="9"/>
      <c r="J1020" s="9"/>
      <c r="K1020" s="9"/>
    </row>
    <row r="1021" spans="1:11" ht="20.25" customHeight="1">
      <c r="A1021" s="9"/>
      <c r="H1021" s="9"/>
      <c r="I1021" s="9"/>
      <c r="J1021" s="9"/>
      <c r="K1021" s="9"/>
    </row>
    <row r="1022" spans="1:11" ht="20.25" customHeight="1">
      <c r="A1022" s="9"/>
      <c r="H1022" s="9"/>
      <c r="I1022" s="9"/>
      <c r="J1022" s="9"/>
      <c r="K1022" s="9"/>
    </row>
    <row r="1023" spans="1:11" ht="20.25" customHeight="1">
      <c r="A1023" s="9"/>
      <c r="H1023" s="9"/>
      <c r="I1023" s="9"/>
      <c r="J1023" s="9"/>
      <c r="K1023" s="9"/>
    </row>
    <row r="1024" spans="1:11" ht="20.25" customHeight="1">
      <c r="A1024" s="9"/>
      <c r="H1024" s="9"/>
      <c r="I1024" s="9"/>
      <c r="J1024" s="9"/>
      <c r="K1024" s="9"/>
    </row>
    <row r="1025" spans="1:11" ht="20.25" customHeight="1">
      <c r="A1025" s="9"/>
      <c r="H1025" s="9"/>
      <c r="I1025" s="9"/>
      <c r="J1025" s="9"/>
      <c r="K1025" s="9"/>
    </row>
    <row r="1026" spans="1:11" ht="20.25" customHeight="1">
      <c r="A1026" s="9"/>
      <c r="H1026" s="9"/>
      <c r="I1026" s="9"/>
      <c r="J1026" s="9"/>
      <c r="K1026" s="9"/>
    </row>
    <row r="1027" spans="1:11" ht="20.25" customHeight="1">
      <c r="A1027" s="9"/>
      <c r="H1027" s="9"/>
      <c r="I1027" s="9"/>
      <c r="J1027" s="9"/>
      <c r="K1027" s="9"/>
    </row>
    <row r="1028" spans="1:11" ht="20.25" customHeight="1">
      <c r="A1028" s="9"/>
      <c r="H1028" s="9"/>
      <c r="I1028" s="9"/>
      <c r="J1028" s="9"/>
      <c r="K1028" s="9"/>
    </row>
    <row r="1029" spans="1:11" ht="20.25" customHeight="1">
      <c r="A1029" s="9"/>
      <c r="H1029" s="9"/>
      <c r="I1029" s="9"/>
      <c r="J1029" s="9"/>
      <c r="K1029" s="9"/>
    </row>
    <row r="1030" spans="1:11" ht="20.25" customHeight="1">
      <c r="A1030" s="9"/>
      <c r="H1030" s="9"/>
      <c r="I1030" s="9"/>
      <c r="J1030" s="9"/>
      <c r="K1030" s="9"/>
    </row>
    <row r="1031" spans="1:11" ht="20.25" customHeight="1"/>
    <row r="1032" spans="1:11" ht="21" customHeight="1"/>
    <row r="1033" spans="1:11" ht="20.25" customHeight="1"/>
    <row r="1034" spans="1:11" ht="20.25" customHeight="1"/>
  </sheetData>
  <mergeCells count="1">
    <mergeCell ref="B2:G2"/>
  </mergeCells>
  <phoneticPr fontId="2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M20"/>
  <sheetViews>
    <sheetView showGridLines="0" showRowColHeaders="0" workbookViewId="0">
      <pane ySplit="3" topLeftCell="A4" activePane="bottomLeft" state="frozen"/>
      <selection pane="bottomLeft" activeCell="C16" sqref="C16"/>
    </sheetView>
  </sheetViews>
  <sheetFormatPr baseColWidth="10" defaultRowHeight="15"/>
  <cols>
    <col min="1" max="1" width="5.140625" style="9" customWidth="1"/>
    <col min="2" max="2" width="25.5703125" customWidth="1"/>
    <col min="3" max="3" width="75.42578125" customWidth="1"/>
    <col min="4" max="4" width="36.7109375" customWidth="1"/>
    <col min="5" max="5" width="7.140625" style="9" customWidth="1"/>
    <col min="6" max="6" width="4.140625" style="9" customWidth="1"/>
    <col min="7" max="7" width="23.42578125" style="9" customWidth="1"/>
    <col min="8" max="8" width="34.85546875" style="9" customWidth="1"/>
    <col min="9" max="9" width="11.28515625" customWidth="1"/>
  </cols>
  <sheetData>
    <row r="1" spans="2:13" ht="141" customHeight="1">
      <c r="B1" s="9" t="s">
        <v>87</v>
      </c>
      <c r="C1" s="9"/>
      <c r="D1" s="9"/>
      <c r="I1" s="9"/>
      <c r="J1" s="9"/>
    </row>
    <row r="2" spans="2:13" ht="75" customHeight="1">
      <c r="B2" s="26" t="s">
        <v>4</v>
      </c>
      <c r="C2" s="26"/>
      <c r="D2" s="26"/>
      <c r="G2" s="11"/>
      <c r="H2" s="11"/>
      <c r="I2" s="11"/>
      <c r="J2" s="11"/>
      <c r="K2" s="7"/>
      <c r="L2" s="7"/>
      <c r="M2" s="7"/>
    </row>
    <row r="3" spans="2:13" ht="23.25" customHeight="1">
      <c r="B3" s="25" t="s">
        <v>0</v>
      </c>
      <c r="C3" s="25" t="s">
        <v>5</v>
      </c>
      <c r="D3" s="25" t="s">
        <v>6</v>
      </c>
      <c r="G3" s="11"/>
      <c r="H3" s="11"/>
      <c r="I3" s="11"/>
      <c r="J3" s="11"/>
      <c r="K3" s="7"/>
      <c r="L3" s="7"/>
      <c r="M3" s="7"/>
    </row>
    <row r="4" spans="2:13" ht="15.75" customHeight="1">
      <c r="B4" s="41" t="s">
        <v>67</v>
      </c>
      <c r="C4" s="35" t="s">
        <v>70</v>
      </c>
      <c r="D4" s="44">
        <v>1680</v>
      </c>
    </row>
    <row r="5" spans="2:13" s="9" customFormat="1"/>
    <row r="6" spans="2:13" s="9" customFormat="1"/>
    <row r="7" spans="2:13" s="9" customFormat="1"/>
    <row r="8" spans="2:13" s="9" customFormat="1"/>
    <row r="9" spans="2:13" s="9" customFormat="1"/>
    <row r="10" spans="2:13" s="9" customFormat="1"/>
    <row r="11" spans="2:13" s="9" customFormat="1"/>
    <row r="12" spans="2:13" s="9" customFormat="1"/>
    <row r="13" spans="2:13" s="9" customFormat="1"/>
    <row r="14" spans="2:13" s="9" customFormat="1"/>
    <row r="15" spans="2:13" s="9" customFormat="1"/>
    <row r="16" spans="2:13" s="9" customFormat="1"/>
    <row r="17" s="9" customFormat="1"/>
    <row r="18" s="9" customFormat="1"/>
    <row r="19" s="9" customFormat="1"/>
    <row r="20" s="9" customFormat="1"/>
  </sheetData>
  <mergeCells count="1">
    <mergeCell ref="B2:D2"/>
  </mergeCells>
  <phoneticPr fontId="2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P368"/>
  <sheetViews>
    <sheetView showGridLines="0" showRowColHeaders="0" workbookViewId="0">
      <pane ySplit="3" topLeftCell="A4" activePane="bottomLeft" state="frozen"/>
      <selection pane="bottomLeft" activeCell="B2" sqref="B2:M2"/>
    </sheetView>
  </sheetViews>
  <sheetFormatPr baseColWidth="10" defaultRowHeight="15"/>
  <cols>
    <col min="1" max="1" width="41.140625" hidden="1" customWidth="1"/>
    <col min="2" max="2" width="16.5703125" style="1" customWidth="1"/>
    <col min="3" max="3" width="0" hidden="1" customWidth="1"/>
    <col min="4" max="4" width="17.140625" style="2" customWidth="1"/>
    <col min="5" max="5" width="21.7109375" customWidth="1"/>
    <col min="6" max="6" width="15.7109375" customWidth="1"/>
    <col min="7" max="7" width="18.5703125" customWidth="1"/>
    <col min="8" max="8" width="19.28515625" customWidth="1"/>
    <col min="9" max="9" width="19" customWidth="1"/>
    <col min="10" max="10" width="14.28515625" customWidth="1"/>
    <col min="11" max="11" width="20.5703125" style="9" customWidth="1"/>
    <col min="12" max="12" width="16.85546875" style="9" customWidth="1"/>
    <col min="13" max="13" width="17.28515625" customWidth="1"/>
    <col min="14" max="14" width="11.42578125" style="9"/>
    <col min="15" max="15" width="12.140625" style="9" customWidth="1"/>
  </cols>
  <sheetData>
    <row r="1" spans="1:16" ht="136.5" customHeight="1">
      <c r="A1" s="9"/>
      <c r="B1" s="12"/>
      <c r="C1" s="9"/>
      <c r="D1" s="13"/>
      <c r="E1" s="9"/>
      <c r="F1" s="9"/>
      <c r="G1" s="9"/>
      <c r="H1" s="9"/>
      <c r="I1" s="9"/>
      <c r="J1" s="9"/>
      <c r="M1" s="9"/>
    </row>
    <row r="2" spans="1:16" ht="73.5" customHeight="1">
      <c r="A2" s="9"/>
      <c r="B2" s="26" t="s">
        <v>10</v>
      </c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</row>
    <row r="3" spans="1:16" ht="22.5" customHeight="1">
      <c r="A3" s="9"/>
      <c r="B3" s="47" t="s">
        <v>0</v>
      </c>
      <c r="C3" s="25" t="s">
        <v>7</v>
      </c>
      <c r="D3" s="48" t="s">
        <v>28</v>
      </c>
      <c r="E3" s="25" t="s">
        <v>37</v>
      </c>
      <c r="F3" s="25" t="s">
        <v>60</v>
      </c>
      <c r="G3" s="25" t="s">
        <v>61</v>
      </c>
      <c r="H3" s="25" t="s">
        <v>69</v>
      </c>
      <c r="I3" s="25" t="s">
        <v>68</v>
      </c>
      <c r="J3" s="25" t="s">
        <v>8</v>
      </c>
      <c r="K3" s="25" t="s">
        <v>9</v>
      </c>
      <c r="L3" s="25" t="s">
        <v>38</v>
      </c>
      <c r="M3" s="25" t="s">
        <v>39</v>
      </c>
      <c r="P3" s="9"/>
    </row>
    <row r="4" spans="1:16">
      <c r="B4" s="4">
        <v>45292</v>
      </c>
      <c r="C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4" s="49" t="s">
        <v>42</v>
      </c>
      <c r="E4" s="3">
        <f>SUMIF(Ventas[Fecha],Rdiario[[#This Row],[Fecha]],Ventas[Total])</f>
        <v>0</v>
      </c>
      <c r="F4" s="46">
        <f>SUMIF(Ventas[Fecha],Rdiario[[#This Row],[Fecha]],Ventas[Total 4])</f>
        <v>0</v>
      </c>
      <c r="G4" s="46">
        <f>Rdiario[[#This Row],[Ingresos Brutos]]-Rdiario[[#This Row],[Transferencia]]</f>
        <v>0</v>
      </c>
      <c r="H4" s="3">
        <f>Rdiario[[#This Row],[Ingresos Brutos]]-Rdiario[[#This Row],[Ganancia]]</f>
        <v>0</v>
      </c>
      <c r="I4" s="3">
        <f>SUMIF(Ventas[Fecha],Rdiario[[#This Row],[Fecha]],Ventas[Total 2])</f>
        <v>0</v>
      </c>
      <c r="J4" s="3">
        <f>SUMIF(Compras[Fecha],Rdiario[[#This Row],[Fecha]],Compras[Monto])</f>
        <v>0</v>
      </c>
      <c r="K4" s="3">
        <f>SUMIF(TGastos[Fecha],Rdiario[[#This Row],[Fecha]],TGastos[Monto])</f>
        <v>0</v>
      </c>
      <c r="L4" s="3">
        <f>Rdiario[[#This Row],[Ingresos Brutos]]-Rdiario[[#This Row],[Compras]]-Rdiario[[#This Row],[Gastos]]</f>
        <v>0</v>
      </c>
      <c r="M4" s="3">
        <f>Rdiario[[#This Row],[Ganancia]]-Rdiario[[#This Row],[Compras]]-Rdiario[[#This Row],[Gastos]]</f>
        <v>0</v>
      </c>
      <c r="P4" s="9"/>
    </row>
    <row r="5" spans="1:16">
      <c r="B5" s="4">
        <v>45293</v>
      </c>
      <c r="C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5" s="49" t="s">
        <v>43</v>
      </c>
      <c r="E5" s="3">
        <f>SUMIF(Ventas[Fecha],Rdiario[[#This Row],[Fecha]],Ventas[Total])</f>
        <v>0</v>
      </c>
      <c r="F5" s="46">
        <f>SUMIF(Ventas[Fecha],Rdiario[[#This Row],[Fecha]],Ventas[Total 4])</f>
        <v>0</v>
      </c>
      <c r="G5" s="46">
        <f>Rdiario[[#This Row],[Ingresos Brutos]]-Rdiario[[#This Row],[Transferencia]]</f>
        <v>0</v>
      </c>
      <c r="H5" s="3">
        <f>Rdiario[[#This Row],[Ingresos Brutos]]-Rdiario[[#This Row],[Ganancia]]</f>
        <v>0</v>
      </c>
      <c r="I5" s="3">
        <f>SUMIF(Ventas[Fecha],Rdiario[[#This Row],[Fecha]],Ventas[Total 2])</f>
        <v>0</v>
      </c>
      <c r="J5" s="3">
        <f>SUMIF(Compras[Fecha],Rdiario[[#This Row],[Fecha]],Compras[Monto])</f>
        <v>0</v>
      </c>
      <c r="K5" s="3">
        <f>SUMIF(TGastos[Fecha],Rdiario[[#This Row],[Fecha]],TGastos[Monto])</f>
        <v>0</v>
      </c>
      <c r="L5" s="3">
        <f>Rdiario[[#This Row],[Ingresos Brutos]]-Rdiario[[#This Row],[Compras]]-Rdiario[[#This Row],[Gastos]]</f>
        <v>0</v>
      </c>
      <c r="M5" s="3">
        <f>Rdiario[[#This Row],[Ganancia]]-Rdiario[[#This Row],[Compras]]-Rdiario[[#This Row],[Gastos]]</f>
        <v>0</v>
      </c>
      <c r="P5" s="9"/>
    </row>
    <row r="6" spans="1:16">
      <c r="B6" s="4">
        <v>45294</v>
      </c>
      <c r="C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6" s="49" t="s">
        <v>44</v>
      </c>
      <c r="E6" s="3">
        <f>SUMIF(Ventas[Fecha],Rdiario[[#This Row],[Fecha]],Ventas[Total])</f>
        <v>0</v>
      </c>
      <c r="F6" s="46">
        <f>SUMIF(Ventas[Fecha],Rdiario[[#This Row],[Fecha]],Ventas[Total 4])</f>
        <v>0</v>
      </c>
      <c r="G6" s="46">
        <f>Rdiario[[#This Row],[Ingresos Brutos]]-Rdiario[[#This Row],[Transferencia]]</f>
        <v>0</v>
      </c>
      <c r="H6" s="3">
        <f>Rdiario[[#This Row],[Ingresos Brutos]]-Rdiario[[#This Row],[Ganancia]]</f>
        <v>0</v>
      </c>
      <c r="I6" s="3">
        <f>SUMIF(Ventas[Fecha],Rdiario[[#This Row],[Fecha]],Ventas[Total 2])</f>
        <v>0</v>
      </c>
      <c r="J6" s="3">
        <f>SUMIF(Compras[Fecha],Rdiario[[#This Row],[Fecha]],Compras[Monto])</f>
        <v>0</v>
      </c>
      <c r="K6" s="3">
        <f>SUMIF(TGastos[Fecha],Rdiario[[#This Row],[Fecha]],TGastos[Monto])</f>
        <v>0</v>
      </c>
      <c r="L6" s="3">
        <f>Rdiario[[#This Row],[Ingresos Brutos]]-Rdiario[[#This Row],[Compras]]-Rdiario[[#This Row],[Gastos]]</f>
        <v>0</v>
      </c>
      <c r="M6" s="3">
        <f>Rdiario[[#This Row],[Ganancia]]-Rdiario[[#This Row],[Compras]]-Rdiario[[#This Row],[Gastos]]</f>
        <v>0</v>
      </c>
      <c r="P6" s="9"/>
    </row>
    <row r="7" spans="1:16">
      <c r="B7" s="4">
        <v>45295</v>
      </c>
      <c r="C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7" s="49" t="s">
        <v>45</v>
      </c>
      <c r="E7" s="3">
        <f>SUMIF(Ventas[Fecha],Rdiario[[#This Row],[Fecha]],Ventas[Total])</f>
        <v>0</v>
      </c>
      <c r="F7" s="46">
        <f>SUMIF(Ventas[Fecha],Rdiario[[#This Row],[Fecha]],Ventas[Total 4])</f>
        <v>0</v>
      </c>
      <c r="G7" s="46">
        <f>Rdiario[[#This Row],[Ingresos Brutos]]-Rdiario[[#This Row],[Transferencia]]</f>
        <v>0</v>
      </c>
      <c r="H7" s="3">
        <f>Rdiario[[#This Row],[Ingresos Brutos]]-Rdiario[[#This Row],[Ganancia]]</f>
        <v>0</v>
      </c>
      <c r="I7" s="3">
        <f>SUMIF(Ventas[Fecha],Rdiario[[#This Row],[Fecha]],Ventas[Total 2])</f>
        <v>0</v>
      </c>
      <c r="J7" s="3">
        <f>SUMIF(Compras[Fecha],Rdiario[[#This Row],[Fecha]],Compras[Monto])</f>
        <v>0</v>
      </c>
      <c r="K7" s="3">
        <f>SUMIF(TGastos[Fecha],Rdiario[[#This Row],[Fecha]],TGastos[Monto])</f>
        <v>0</v>
      </c>
      <c r="L7" s="3">
        <f>Rdiario[[#This Row],[Ingresos Brutos]]-Rdiario[[#This Row],[Compras]]-Rdiario[[#This Row],[Gastos]]</f>
        <v>0</v>
      </c>
      <c r="M7" s="3">
        <f>Rdiario[[#This Row],[Ganancia]]-Rdiario[[#This Row],[Compras]]-Rdiario[[#This Row],[Gastos]]</f>
        <v>0</v>
      </c>
      <c r="P7" s="9"/>
    </row>
    <row r="8" spans="1:16">
      <c r="B8" s="4">
        <v>45296</v>
      </c>
      <c r="C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8" s="49" t="s">
        <v>46</v>
      </c>
      <c r="E8" s="3">
        <f>SUMIF(Ventas[Fecha],Rdiario[[#This Row],[Fecha]],Ventas[Total])</f>
        <v>0</v>
      </c>
      <c r="F8" s="46">
        <f>SUMIF(Ventas[Fecha],Rdiario[[#This Row],[Fecha]],Ventas[Total 4])</f>
        <v>0</v>
      </c>
      <c r="G8" s="46">
        <f>Rdiario[[#This Row],[Ingresos Brutos]]-Rdiario[[#This Row],[Transferencia]]</f>
        <v>0</v>
      </c>
      <c r="H8" s="3">
        <f>Rdiario[[#This Row],[Ingresos Brutos]]-Rdiario[[#This Row],[Ganancia]]</f>
        <v>0</v>
      </c>
      <c r="I8" s="3">
        <f>SUMIF(Ventas[Fecha],Rdiario[[#This Row],[Fecha]],Ventas[Total 2])</f>
        <v>0</v>
      </c>
      <c r="J8" s="3">
        <f>SUMIF(Compras[Fecha],Rdiario[[#This Row],[Fecha]],Compras[Monto])</f>
        <v>0</v>
      </c>
      <c r="K8" s="3">
        <f>SUMIF(TGastos[Fecha],Rdiario[[#This Row],[Fecha]],TGastos[Monto])</f>
        <v>0</v>
      </c>
      <c r="L8" s="3">
        <f>Rdiario[[#This Row],[Ingresos Brutos]]-Rdiario[[#This Row],[Compras]]-Rdiario[[#This Row],[Gastos]]</f>
        <v>0</v>
      </c>
      <c r="M8" s="3">
        <f>Rdiario[[#This Row],[Ganancia]]-Rdiario[[#This Row],[Compras]]-Rdiario[[#This Row],[Gastos]]</f>
        <v>0</v>
      </c>
      <c r="P8" s="9"/>
    </row>
    <row r="9" spans="1:16">
      <c r="B9" s="4">
        <v>45297</v>
      </c>
      <c r="C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9" s="49" t="s">
        <v>47</v>
      </c>
      <c r="E9" s="3">
        <f>SUMIF(Ventas[Fecha],Rdiario[[#This Row],[Fecha]],Ventas[Total])</f>
        <v>0</v>
      </c>
      <c r="F9" s="46">
        <f>SUMIF(Ventas[Fecha],Rdiario[[#This Row],[Fecha]],Ventas[Total 4])</f>
        <v>0</v>
      </c>
      <c r="G9" s="46">
        <f>Rdiario[[#This Row],[Ingresos Brutos]]-Rdiario[[#This Row],[Transferencia]]</f>
        <v>0</v>
      </c>
      <c r="H9" s="3">
        <f>Rdiario[[#This Row],[Ingresos Brutos]]-Rdiario[[#This Row],[Ganancia]]</f>
        <v>0</v>
      </c>
      <c r="I9" s="3">
        <f>SUMIF(Ventas[Fecha],Rdiario[[#This Row],[Fecha]],Ventas[Total 2])</f>
        <v>0</v>
      </c>
      <c r="J9" s="3">
        <f>SUMIF(Compras[Fecha],Rdiario[[#This Row],[Fecha]],Compras[Monto])</f>
        <v>0</v>
      </c>
      <c r="K9" s="3">
        <f>SUMIF(TGastos[Fecha],Rdiario[[#This Row],[Fecha]],TGastos[Monto])</f>
        <v>0</v>
      </c>
      <c r="L9" s="3">
        <f>Rdiario[[#This Row],[Ingresos Brutos]]-Rdiario[[#This Row],[Compras]]-Rdiario[[#This Row],[Gastos]]</f>
        <v>0</v>
      </c>
      <c r="M9" s="3">
        <f>Rdiario[[#This Row],[Ganancia]]-Rdiario[[#This Row],[Compras]]-Rdiario[[#This Row],[Gastos]]</f>
        <v>0</v>
      </c>
      <c r="P9" s="9"/>
    </row>
    <row r="10" spans="1:16">
      <c r="B10" s="4">
        <v>45298</v>
      </c>
      <c r="C1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0" s="49" t="s">
        <v>41</v>
      </c>
      <c r="E10" s="3">
        <f>SUMIF(Ventas[Fecha],Rdiario[[#This Row],[Fecha]],Ventas[Total])</f>
        <v>0</v>
      </c>
      <c r="F10" s="46">
        <f>SUMIF(Ventas[Fecha],Rdiario[[#This Row],[Fecha]],Ventas[Total 4])</f>
        <v>0</v>
      </c>
      <c r="G10" s="46">
        <f>Rdiario[[#This Row],[Ingresos Brutos]]-Rdiario[[#This Row],[Transferencia]]</f>
        <v>0</v>
      </c>
      <c r="H10" s="3">
        <f>Rdiario[[#This Row],[Ingresos Brutos]]-Rdiario[[#This Row],[Ganancia]]</f>
        <v>0</v>
      </c>
      <c r="I10" s="3">
        <f>SUMIF(Ventas[Fecha],Rdiario[[#This Row],[Fecha]],Ventas[Total 2])</f>
        <v>0</v>
      </c>
      <c r="J10" s="3">
        <f>SUMIF(Compras[Fecha],Rdiario[[#This Row],[Fecha]],Compras[Monto])</f>
        <v>0</v>
      </c>
      <c r="K10" s="3">
        <f>SUMIF(TGastos[Fecha],Rdiario[[#This Row],[Fecha]],TGastos[Monto])</f>
        <v>0</v>
      </c>
      <c r="L10" s="3">
        <f>Rdiario[[#This Row],[Ingresos Brutos]]-Rdiario[[#This Row],[Compras]]-Rdiario[[#This Row],[Gastos]]</f>
        <v>0</v>
      </c>
      <c r="M10" s="3">
        <f>Rdiario[[#This Row],[Ganancia]]-Rdiario[[#This Row],[Compras]]-Rdiario[[#This Row],[Gastos]]</f>
        <v>0</v>
      </c>
      <c r="P10" s="9"/>
    </row>
    <row r="11" spans="1:16">
      <c r="B11" s="4">
        <v>45299</v>
      </c>
      <c r="C1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1" s="49" t="s">
        <v>42</v>
      </c>
      <c r="E11" s="3">
        <f>SUMIF(Ventas[Fecha],Rdiario[[#This Row],[Fecha]],Ventas[Total])</f>
        <v>0</v>
      </c>
      <c r="F11" s="46">
        <f>SUMIF(Ventas[Fecha],Rdiario[[#This Row],[Fecha]],Ventas[Total 4])</f>
        <v>0</v>
      </c>
      <c r="G11" s="46">
        <f>Rdiario[[#This Row],[Ingresos Brutos]]-Rdiario[[#This Row],[Transferencia]]</f>
        <v>0</v>
      </c>
      <c r="H11" s="3">
        <f>Rdiario[[#This Row],[Ingresos Brutos]]-Rdiario[[#This Row],[Ganancia]]</f>
        <v>0</v>
      </c>
      <c r="I11" s="3">
        <f>SUMIF(Ventas[Fecha],Rdiario[[#This Row],[Fecha]],Ventas[Total 2])</f>
        <v>0</v>
      </c>
      <c r="J11" s="3">
        <f>SUMIF(Compras[Fecha],Rdiario[[#This Row],[Fecha]],Compras[Monto])</f>
        <v>0</v>
      </c>
      <c r="K11" s="3">
        <f>SUMIF(TGastos[Fecha],Rdiario[[#This Row],[Fecha]],TGastos[Monto])</f>
        <v>0</v>
      </c>
      <c r="L11" s="3">
        <f>Rdiario[[#This Row],[Ingresos Brutos]]-Rdiario[[#This Row],[Compras]]-Rdiario[[#This Row],[Gastos]]</f>
        <v>0</v>
      </c>
      <c r="M11" s="3">
        <f>Rdiario[[#This Row],[Ganancia]]-Rdiario[[#This Row],[Compras]]-Rdiario[[#This Row],[Gastos]]</f>
        <v>0</v>
      </c>
      <c r="P11" s="9"/>
    </row>
    <row r="12" spans="1:16">
      <c r="B12" s="4">
        <v>45300</v>
      </c>
      <c r="C1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2" s="49" t="s">
        <v>43</v>
      </c>
      <c r="E12" s="3">
        <f>SUMIF(Ventas[Fecha],Rdiario[[#This Row],[Fecha]],Ventas[Total])</f>
        <v>0</v>
      </c>
      <c r="F12" s="46">
        <f>SUMIF(Ventas[Fecha],Rdiario[[#This Row],[Fecha]],Ventas[Total 4])</f>
        <v>0</v>
      </c>
      <c r="G12" s="46">
        <f>Rdiario[[#This Row],[Ingresos Brutos]]-Rdiario[[#This Row],[Transferencia]]</f>
        <v>0</v>
      </c>
      <c r="H12" s="3">
        <f>Rdiario[[#This Row],[Ingresos Brutos]]-Rdiario[[#This Row],[Ganancia]]</f>
        <v>0</v>
      </c>
      <c r="I12" s="3">
        <f>SUMIF(Ventas[Fecha],Rdiario[[#This Row],[Fecha]],Ventas[Total 2])</f>
        <v>0</v>
      </c>
      <c r="J12" s="3">
        <f>SUMIF(Compras[Fecha],Rdiario[[#This Row],[Fecha]],Compras[Monto])</f>
        <v>0</v>
      </c>
      <c r="K12" s="3">
        <f>SUMIF(TGastos[Fecha],Rdiario[[#This Row],[Fecha]],TGastos[Monto])</f>
        <v>0</v>
      </c>
      <c r="L12" s="3">
        <f>Rdiario[[#This Row],[Ingresos Brutos]]-Rdiario[[#This Row],[Compras]]-Rdiario[[#This Row],[Gastos]]</f>
        <v>0</v>
      </c>
      <c r="M12" s="3">
        <f>Rdiario[[#This Row],[Ganancia]]-Rdiario[[#This Row],[Compras]]-Rdiario[[#This Row],[Gastos]]</f>
        <v>0</v>
      </c>
      <c r="P12" s="9"/>
    </row>
    <row r="13" spans="1:16">
      <c r="B13" s="4">
        <v>45301</v>
      </c>
      <c r="C1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3" s="49" t="s">
        <v>44</v>
      </c>
      <c r="E13" s="3">
        <f>SUMIF(Ventas[Fecha],Rdiario[[#This Row],[Fecha]],Ventas[Total])</f>
        <v>0</v>
      </c>
      <c r="F13" s="46">
        <f>SUMIF(Ventas[Fecha],Rdiario[[#This Row],[Fecha]],Ventas[Total 4])</f>
        <v>0</v>
      </c>
      <c r="G13" s="46">
        <f>Rdiario[[#This Row],[Ingresos Brutos]]-Rdiario[[#This Row],[Transferencia]]</f>
        <v>0</v>
      </c>
      <c r="H13" s="3">
        <f>Rdiario[[#This Row],[Ingresos Brutos]]-Rdiario[[#This Row],[Ganancia]]</f>
        <v>0</v>
      </c>
      <c r="I13" s="3">
        <f>SUMIF(Ventas[Fecha],Rdiario[[#This Row],[Fecha]],Ventas[Total 2])</f>
        <v>0</v>
      </c>
      <c r="J13" s="3">
        <f>SUMIF(Compras[Fecha],Rdiario[[#This Row],[Fecha]],Compras[Monto])</f>
        <v>0</v>
      </c>
      <c r="K13" s="3">
        <f>SUMIF(TGastos[Fecha],Rdiario[[#This Row],[Fecha]],TGastos[Monto])</f>
        <v>0</v>
      </c>
      <c r="L13" s="3">
        <f>Rdiario[[#This Row],[Ingresos Brutos]]-Rdiario[[#This Row],[Compras]]-Rdiario[[#This Row],[Gastos]]</f>
        <v>0</v>
      </c>
      <c r="M13" s="3">
        <f>Rdiario[[#This Row],[Ganancia]]-Rdiario[[#This Row],[Compras]]-Rdiario[[#This Row],[Gastos]]</f>
        <v>0</v>
      </c>
      <c r="P13" s="9"/>
    </row>
    <row r="14" spans="1:16">
      <c r="B14" s="4">
        <v>45302</v>
      </c>
      <c r="C1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4" s="49" t="s">
        <v>45</v>
      </c>
      <c r="E14" s="3">
        <f>SUMIF(Ventas[Fecha],Rdiario[[#This Row],[Fecha]],Ventas[Total])</f>
        <v>0</v>
      </c>
      <c r="F14" s="46">
        <f>SUMIF(Ventas[Fecha],Rdiario[[#This Row],[Fecha]],Ventas[Total 4])</f>
        <v>0</v>
      </c>
      <c r="G14" s="46">
        <f>Rdiario[[#This Row],[Ingresos Brutos]]-Rdiario[[#This Row],[Transferencia]]</f>
        <v>0</v>
      </c>
      <c r="H14" s="3">
        <f>Rdiario[[#This Row],[Ingresos Brutos]]-Rdiario[[#This Row],[Ganancia]]</f>
        <v>0</v>
      </c>
      <c r="I14" s="3">
        <f>SUMIF(Ventas[Fecha],Rdiario[[#This Row],[Fecha]],Ventas[Total 2])</f>
        <v>0</v>
      </c>
      <c r="J14" s="3">
        <f>SUMIF(Compras[Fecha],Rdiario[[#This Row],[Fecha]],Compras[Monto])</f>
        <v>0</v>
      </c>
      <c r="K14" s="3">
        <f>SUMIF(TGastos[Fecha],Rdiario[[#This Row],[Fecha]],TGastos[Monto])</f>
        <v>0</v>
      </c>
      <c r="L14" s="3">
        <f>Rdiario[[#This Row],[Ingresos Brutos]]-Rdiario[[#This Row],[Compras]]-Rdiario[[#This Row],[Gastos]]</f>
        <v>0</v>
      </c>
      <c r="M14" s="3">
        <f>Rdiario[[#This Row],[Ganancia]]-Rdiario[[#This Row],[Compras]]-Rdiario[[#This Row],[Gastos]]</f>
        <v>0</v>
      </c>
      <c r="P14" s="9"/>
    </row>
    <row r="15" spans="1:16">
      <c r="B15" s="4">
        <v>45303</v>
      </c>
      <c r="C1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5" s="49" t="s">
        <v>46</v>
      </c>
      <c r="E15" s="3">
        <f>SUMIF(Ventas[Fecha],Rdiario[[#This Row],[Fecha]],Ventas[Total])</f>
        <v>0</v>
      </c>
      <c r="F15" s="46">
        <f>SUMIF(Ventas[Fecha],Rdiario[[#This Row],[Fecha]],Ventas[Total 4])</f>
        <v>0</v>
      </c>
      <c r="G15" s="46">
        <f>Rdiario[[#This Row],[Ingresos Brutos]]-Rdiario[[#This Row],[Transferencia]]</f>
        <v>0</v>
      </c>
      <c r="H15" s="3">
        <f>Rdiario[[#This Row],[Ingresos Brutos]]-Rdiario[[#This Row],[Ganancia]]</f>
        <v>0</v>
      </c>
      <c r="I15" s="3">
        <f>SUMIF(Ventas[Fecha],Rdiario[[#This Row],[Fecha]],Ventas[Total 2])</f>
        <v>0</v>
      </c>
      <c r="J15" s="3">
        <f>SUMIF(Compras[Fecha],Rdiario[[#This Row],[Fecha]],Compras[Monto])</f>
        <v>0</v>
      </c>
      <c r="K15" s="3">
        <f>SUMIF(TGastos[Fecha],Rdiario[[#This Row],[Fecha]],TGastos[Monto])</f>
        <v>0</v>
      </c>
      <c r="L15" s="3">
        <f>Rdiario[[#This Row],[Ingresos Brutos]]-Rdiario[[#This Row],[Compras]]-Rdiario[[#This Row],[Gastos]]</f>
        <v>0</v>
      </c>
      <c r="M15" s="3">
        <f>Rdiario[[#This Row],[Ganancia]]-Rdiario[[#This Row],[Compras]]-Rdiario[[#This Row],[Gastos]]</f>
        <v>0</v>
      </c>
      <c r="P15" s="9"/>
    </row>
    <row r="16" spans="1:16">
      <c r="B16" s="4">
        <v>45304</v>
      </c>
      <c r="C1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6" s="49" t="s">
        <v>47</v>
      </c>
      <c r="E16" s="3">
        <f>SUMIF(Ventas[Fecha],Rdiario[[#This Row],[Fecha]],Ventas[Total])</f>
        <v>0</v>
      </c>
      <c r="F16" s="46">
        <f>SUMIF(Ventas[Fecha],Rdiario[[#This Row],[Fecha]],Ventas[Total 4])</f>
        <v>0</v>
      </c>
      <c r="G16" s="46">
        <f>Rdiario[[#This Row],[Ingresos Brutos]]-Rdiario[[#This Row],[Transferencia]]</f>
        <v>0</v>
      </c>
      <c r="H16" s="3">
        <f>Rdiario[[#This Row],[Ingresos Brutos]]-Rdiario[[#This Row],[Ganancia]]</f>
        <v>0</v>
      </c>
      <c r="I16" s="3">
        <f>SUMIF(Ventas[Fecha],Rdiario[[#This Row],[Fecha]],Ventas[Total 2])</f>
        <v>0</v>
      </c>
      <c r="J16" s="3">
        <f>SUMIF(Compras[Fecha],Rdiario[[#This Row],[Fecha]],Compras[Monto])</f>
        <v>0</v>
      </c>
      <c r="K16" s="3">
        <f>SUMIF(TGastos[Fecha],Rdiario[[#This Row],[Fecha]],TGastos[Monto])</f>
        <v>0</v>
      </c>
      <c r="L16" s="3">
        <f>Rdiario[[#This Row],[Ingresos Brutos]]-Rdiario[[#This Row],[Compras]]-Rdiario[[#This Row],[Gastos]]</f>
        <v>0</v>
      </c>
      <c r="M16" s="3">
        <f>Rdiario[[#This Row],[Ganancia]]-Rdiario[[#This Row],[Compras]]-Rdiario[[#This Row],[Gastos]]</f>
        <v>0</v>
      </c>
      <c r="P16" s="9"/>
    </row>
    <row r="17" spans="2:16">
      <c r="B17" s="4">
        <v>45305</v>
      </c>
      <c r="C1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7" s="49" t="s">
        <v>41</v>
      </c>
      <c r="E17" s="3">
        <f>SUMIF(Ventas[Fecha],Rdiario[[#This Row],[Fecha]],Ventas[Total])</f>
        <v>0</v>
      </c>
      <c r="F17" s="46">
        <f>SUMIF(Ventas[Fecha],Rdiario[[#This Row],[Fecha]],Ventas[Total 4])</f>
        <v>0</v>
      </c>
      <c r="G17" s="46">
        <f>Rdiario[[#This Row],[Ingresos Brutos]]-Rdiario[[#This Row],[Transferencia]]</f>
        <v>0</v>
      </c>
      <c r="H17" s="3">
        <f>Rdiario[[#This Row],[Ingresos Brutos]]-Rdiario[[#This Row],[Ganancia]]</f>
        <v>0</v>
      </c>
      <c r="I17" s="3">
        <f>SUMIF(Ventas[Fecha],Rdiario[[#This Row],[Fecha]],Ventas[Total 2])</f>
        <v>0</v>
      </c>
      <c r="J17" s="3">
        <f>SUMIF(Compras[Fecha],Rdiario[[#This Row],[Fecha]],Compras[Monto])</f>
        <v>0</v>
      </c>
      <c r="K17" s="3">
        <f>SUMIF(TGastos[Fecha],Rdiario[[#This Row],[Fecha]],TGastos[Monto])</f>
        <v>0</v>
      </c>
      <c r="L17" s="3">
        <f>Rdiario[[#This Row],[Ingresos Brutos]]-Rdiario[[#This Row],[Compras]]-Rdiario[[#This Row],[Gastos]]</f>
        <v>0</v>
      </c>
      <c r="M17" s="3">
        <f>Rdiario[[#This Row],[Ganancia]]-Rdiario[[#This Row],[Compras]]-Rdiario[[#This Row],[Gastos]]</f>
        <v>0</v>
      </c>
      <c r="P17" s="9"/>
    </row>
    <row r="18" spans="2:16">
      <c r="B18" s="4">
        <v>45306</v>
      </c>
      <c r="C1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8" s="49" t="s">
        <v>42</v>
      </c>
      <c r="E18" s="3">
        <f>SUMIF(Ventas[Fecha],Rdiario[[#This Row],[Fecha]],Ventas[Total])</f>
        <v>0</v>
      </c>
      <c r="F18" s="46">
        <f>SUMIF(Ventas[Fecha],Rdiario[[#This Row],[Fecha]],Ventas[Total 4])</f>
        <v>0</v>
      </c>
      <c r="G18" s="46">
        <f>Rdiario[[#This Row],[Ingresos Brutos]]-Rdiario[[#This Row],[Transferencia]]</f>
        <v>0</v>
      </c>
      <c r="H18" s="3">
        <f>Rdiario[[#This Row],[Ingresos Brutos]]-Rdiario[[#This Row],[Ganancia]]</f>
        <v>0</v>
      </c>
      <c r="I18" s="3">
        <f>SUMIF(Ventas[Fecha],Rdiario[[#This Row],[Fecha]],Ventas[Total 2])</f>
        <v>0</v>
      </c>
      <c r="J18" s="3">
        <f>SUMIF(Compras[Fecha],Rdiario[[#This Row],[Fecha]],Compras[Monto])</f>
        <v>0</v>
      </c>
      <c r="K18" s="3">
        <f>SUMIF(TGastos[Fecha],Rdiario[[#This Row],[Fecha]],TGastos[Monto])</f>
        <v>0</v>
      </c>
      <c r="L18" s="3">
        <f>Rdiario[[#This Row],[Ingresos Brutos]]-Rdiario[[#This Row],[Compras]]-Rdiario[[#This Row],[Gastos]]</f>
        <v>0</v>
      </c>
      <c r="M18" s="3">
        <f>Rdiario[[#This Row],[Ganancia]]-Rdiario[[#This Row],[Compras]]-Rdiario[[#This Row],[Gastos]]</f>
        <v>0</v>
      </c>
      <c r="P18" s="9"/>
    </row>
    <row r="19" spans="2:16">
      <c r="B19" s="4">
        <v>45307</v>
      </c>
      <c r="C1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19" s="49" t="s">
        <v>43</v>
      </c>
      <c r="E19" s="3">
        <f>SUMIF(Ventas[Fecha],Rdiario[[#This Row],[Fecha]],Ventas[Total])</f>
        <v>0</v>
      </c>
      <c r="F19" s="46">
        <f>SUMIF(Ventas[Fecha],Rdiario[[#This Row],[Fecha]],Ventas[Total 4])</f>
        <v>0</v>
      </c>
      <c r="G19" s="46">
        <f>Rdiario[[#This Row],[Ingresos Brutos]]-Rdiario[[#This Row],[Transferencia]]</f>
        <v>0</v>
      </c>
      <c r="H19" s="3">
        <f>Rdiario[[#This Row],[Ingresos Brutos]]-Rdiario[[#This Row],[Ganancia]]</f>
        <v>0</v>
      </c>
      <c r="I19" s="3">
        <f>SUMIF(Ventas[Fecha],Rdiario[[#This Row],[Fecha]],Ventas[Total 2])</f>
        <v>0</v>
      </c>
      <c r="J19" s="3">
        <f>SUMIF(Compras[Fecha],Rdiario[[#This Row],[Fecha]],Compras[Monto])</f>
        <v>0</v>
      </c>
      <c r="K19" s="3">
        <f>SUMIF(TGastos[Fecha],Rdiario[[#This Row],[Fecha]],TGastos[Monto])</f>
        <v>0</v>
      </c>
      <c r="L19" s="3">
        <f>Rdiario[[#This Row],[Ingresos Brutos]]-Rdiario[[#This Row],[Compras]]-Rdiario[[#This Row],[Gastos]]</f>
        <v>0</v>
      </c>
      <c r="M19" s="3">
        <f>Rdiario[[#This Row],[Ganancia]]-Rdiario[[#This Row],[Compras]]-Rdiario[[#This Row],[Gastos]]</f>
        <v>0</v>
      </c>
      <c r="P19" s="9"/>
    </row>
    <row r="20" spans="2:16">
      <c r="B20" s="4">
        <v>45308</v>
      </c>
      <c r="C2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0" s="49" t="s">
        <v>44</v>
      </c>
      <c r="E20" s="3">
        <f>SUMIF(Ventas[Fecha],Rdiario[[#This Row],[Fecha]],Ventas[Total])</f>
        <v>0</v>
      </c>
      <c r="F20" s="46">
        <f>SUMIF(Ventas[Fecha],Rdiario[[#This Row],[Fecha]],Ventas[Total 4])</f>
        <v>0</v>
      </c>
      <c r="G20" s="46">
        <f>Rdiario[[#This Row],[Ingresos Brutos]]-Rdiario[[#This Row],[Transferencia]]</f>
        <v>0</v>
      </c>
      <c r="H20" s="3">
        <f>Rdiario[[#This Row],[Ingresos Brutos]]-Rdiario[[#This Row],[Ganancia]]</f>
        <v>0</v>
      </c>
      <c r="I20" s="3">
        <f>SUMIF(Ventas[Fecha],Rdiario[[#This Row],[Fecha]],Ventas[Total 2])</f>
        <v>0</v>
      </c>
      <c r="J20" s="3">
        <f>SUMIF(Compras[Fecha],Rdiario[[#This Row],[Fecha]],Compras[Monto])</f>
        <v>0</v>
      </c>
      <c r="K20" s="3">
        <f>SUMIF(TGastos[Fecha],Rdiario[[#This Row],[Fecha]],TGastos[Monto])</f>
        <v>0</v>
      </c>
      <c r="L20" s="3">
        <f>Rdiario[[#This Row],[Ingresos Brutos]]-Rdiario[[#This Row],[Compras]]-Rdiario[[#This Row],[Gastos]]</f>
        <v>0</v>
      </c>
      <c r="M20" s="3">
        <f>Rdiario[[#This Row],[Ganancia]]-Rdiario[[#This Row],[Compras]]-Rdiario[[#This Row],[Gastos]]</f>
        <v>0</v>
      </c>
      <c r="P20" s="9"/>
    </row>
    <row r="21" spans="2:16">
      <c r="B21" s="4">
        <v>45309</v>
      </c>
      <c r="C2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1" s="49" t="s">
        <v>45</v>
      </c>
      <c r="E21" s="3">
        <f>SUMIF(Ventas[Fecha],Rdiario[[#This Row],[Fecha]],Ventas[Total])</f>
        <v>0</v>
      </c>
      <c r="F21" s="46">
        <f>SUMIF(Ventas[Fecha],Rdiario[[#This Row],[Fecha]],Ventas[Total 4])</f>
        <v>0</v>
      </c>
      <c r="G21" s="46">
        <f>Rdiario[[#This Row],[Ingresos Brutos]]-Rdiario[[#This Row],[Transferencia]]</f>
        <v>0</v>
      </c>
      <c r="H21" s="3">
        <f>Rdiario[[#This Row],[Ingresos Brutos]]-Rdiario[[#This Row],[Ganancia]]</f>
        <v>0</v>
      </c>
      <c r="I21" s="3">
        <f>SUMIF(Ventas[Fecha],Rdiario[[#This Row],[Fecha]],Ventas[Total 2])</f>
        <v>0</v>
      </c>
      <c r="J21" s="3">
        <f>SUMIF(Compras[Fecha],Rdiario[[#This Row],[Fecha]],Compras[Monto])</f>
        <v>0</v>
      </c>
      <c r="K21" s="3">
        <f>SUMIF(TGastos[Fecha],Rdiario[[#This Row],[Fecha]],TGastos[Monto])</f>
        <v>0</v>
      </c>
      <c r="L21" s="3">
        <f>Rdiario[[#This Row],[Ingresos Brutos]]-Rdiario[[#This Row],[Compras]]-Rdiario[[#This Row],[Gastos]]</f>
        <v>0</v>
      </c>
      <c r="M21" s="3">
        <f>Rdiario[[#This Row],[Ganancia]]-Rdiario[[#This Row],[Compras]]-Rdiario[[#This Row],[Gastos]]</f>
        <v>0</v>
      </c>
      <c r="P21" s="9"/>
    </row>
    <row r="22" spans="2:16">
      <c r="B22" s="4">
        <v>45310</v>
      </c>
      <c r="C2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2" s="49" t="s">
        <v>46</v>
      </c>
      <c r="E22" s="3">
        <f>SUMIF(Ventas[Fecha],Rdiario[[#This Row],[Fecha]],Ventas[Total])</f>
        <v>0</v>
      </c>
      <c r="F22" s="46">
        <f>SUMIF(Ventas[Fecha],Rdiario[[#This Row],[Fecha]],Ventas[Total 4])</f>
        <v>0</v>
      </c>
      <c r="G22" s="46">
        <f>Rdiario[[#This Row],[Ingresos Brutos]]-Rdiario[[#This Row],[Transferencia]]</f>
        <v>0</v>
      </c>
      <c r="H22" s="3">
        <f>Rdiario[[#This Row],[Ingresos Brutos]]-Rdiario[[#This Row],[Ganancia]]</f>
        <v>0</v>
      </c>
      <c r="I22" s="3">
        <f>SUMIF(Ventas[Fecha],Rdiario[[#This Row],[Fecha]],Ventas[Total 2])</f>
        <v>0</v>
      </c>
      <c r="J22" s="3">
        <f>SUMIF(Compras[Fecha],Rdiario[[#This Row],[Fecha]],Compras[Monto])</f>
        <v>0</v>
      </c>
      <c r="K22" s="3">
        <f>SUMIF(TGastos[Fecha],Rdiario[[#This Row],[Fecha]],TGastos[Monto])</f>
        <v>0</v>
      </c>
      <c r="L22" s="3">
        <f>Rdiario[[#This Row],[Ingresos Brutos]]-Rdiario[[#This Row],[Compras]]-Rdiario[[#This Row],[Gastos]]</f>
        <v>0</v>
      </c>
      <c r="M22" s="3">
        <f>Rdiario[[#This Row],[Ganancia]]-Rdiario[[#This Row],[Compras]]-Rdiario[[#This Row],[Gastos]]</f>
        <v>0</v>
      </c>
      <c r="P22" s="9"/>
    </row>
    <row r="23" spans="2:16">
      <c r="B23" s="4">
        <v>45311</v>
      </c>
      <c r="C2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3" s="49" t="s">
        <v>47</v>
      </c>
      <c r="E23" s="3">
        <f>SUMIF(Ventas[Fecha],Rdiario[[#This Row],[Fecha]],Ventas[Total])</f>
        <v>0</v>
      </c>
      <c r="F23" s="46">
        <f>SUMIF(Ventas[Fecha],Rdiario[[#This Row],[Fecha]],Ventas[Total 4])</f>
        <v>0</v>
      </c>
      <c r="G23" s="46">
        <f>Rdiario[[#This Row],[Ingresos Brutos]]-Rdiario[[#This Row],[Transferencia]]</f>
        <v>0</v>
      </c>
      <c r="H23" s="3">
        <f>Rdiario[[#This Row],[Ingresos Brutos]]-Rdiario[[#This Row],[Ganancia]]</f>
        <v>0</v>
      </c>
      <c r="I23" s="3">
        <f>SUMIF(Ventas[Fecha],Rdiario[[#This Row],[Fecha]],Ventas[Total 2])</f>
        <v>0</v>
      </c>
      <c r="J23" s="3">
        <f>SUMIF(Compras[Fecha],Rdiario[[#This Row],[Fecha]],Compras[Monto])</f>
        <v>0</v>
      </c>
      <c r="K23" s="3">
        <f>SUMIF(TGastos[Fecha],Rdiario[[#This Row],[Fecha]],TGastos[Monto])</f>
        <v>0</v>
      </c>
      <c r="L23" s="3">
        <f>Rdiario[[#This Row],[Ingresos Brutos]]-Rdiario[[#This Row],[Compras]]-Rdiario[[#This Row],[Gastos]]</f>
        <v>0</v>
      </c>
      <c r="M23" s="3">
        <f>Rdiario[[#This Row],[Ganancia]]-Rdiario[[#This Row],[Compras]]-Rdiario[[#This Row],[Gastos]]</f>
        <v>0</v>
      </c>
      <c r="P23" s="9"/>
    </row>
    <row r="24" spans="2:16">
      <c r="B24" s="4">
        <v>45312</v>
      </c>
      <c r="C2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4" s="49" t="s">
        <v>41</v>
      </c>
      <c r="E24" s="3">
        <f>SUMIF(Ventas[Fecha],Rdiario[[#This Row],[Fecha]],Ventas[Total])</f>
        <v>0</v>
      </c>
      <c r="F24" s="46">
        <f>SUMIF(Ventas[Fecha],Rdiario[[#This Row],[Fecha]],Ventas[Total 4])</f>
        <v>0</v>
      </c>
      <c r="G24" s="46">
        <f>Rdiario[[#This Row],[Ingresos Brutos]]-Rdiario[[#This Row],[Transferencia]]</f>
        <v>0</v>
      </c>
      <c r="H24" s="3">
        <f>Rdiario[[#This Row],[Ingresos Brutos]]-Rdiario[[#This Row],[Ganancia]]</f>
        <v>0</v>
      </c>
      <c r="I24" s="3">
        <f>SUMIF(Ventas[Fecha],Rdiario[[#This Row],[Fecha]],Ventas[Total 2])</f>
        <v>0</v>
      </c>
      <c r="J24" s="3">
        <f>SUMIF(Compras[Fecha],Rdiario[[#This Row],[Fecha]],Compras[Monto])</f>
        <v>0</v>
      </c>
      <c r="K24" s="3">
        <f>SUMIF(TGastos[Fecha],Rdiario[[#This Row],[Fecha]],TGastos[Monto])</f>
        <v>0</v>
      </c>
      <c r="L24" s="3">
        <f>Rdiario[[#This Row],[Ingresos Brutos]]-Rdiario[[#This Row],[Compras]]-Rdiario[[#This Row],[Gastos]]</f>
        <v>0</v>
      </c>
      <c r="M24" s="3">
        <f>Rdiario[[#This Row],[Ganancia]]-Rdiario[[#This Row],[Compras]]-Rdiario[[#This Row],[Gastos]]</f>
        <v>0</v>
      </c>
      <c r="P24" s="9"/>
    </row>
    <row r="25" spans="2:16">
      <c r="B25" s="4">
        <v>45313</v>
      </c>
      <c r="C2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5" s="49" t="s">
        <v>42</v>
      </c>
      <c r="E25" s="3">
        <f>SUMIF(Ventas[Fecha],Rdiario[[#This Row],[Fecha]],Ventas[Total])</f>
        <v>0</v>
      </c>
      <c r="F25" s="46">
        <f>SUMIF(Ventas[Fecha],Rdiario[[#This Row],[Fecha]],Ventas[Total 4])</f>
        <v>0</v>
      </c>
      <c r="G25" s="46">
        <f>Rdiario[[#This Row],[Ingresos Brutos]]-Rdiario[[#This Row],[Transferencia]]</f>
        <v>0</v>
      </c>
      <c r="H25" s="3">
        <f>Rdiario[[#This Row],[Ingresos Brutos]]-Rdiario[[#This Row],[Ganancia]]</f>
        <v>0</v>
      </c>
      <c r="I25" s="3">
        <f>SUMIF(Ventas[Fecha],Rdiario[[#This Row],[Fecha]],Ventas[Total 2])</f>
        <v>0</v>
      </c>
      <c r="J25" s="3">
        <f>SUMIF(Compras[Fecha],Rdiario[[#This Row],[Fecha]],Compras[Monto])</f>
        <v>0</v>
      </c>
      <c r="K25" s="3">
        <f>SUMIF(TGastos[Fecha],Rdiario[[#This Row],[Fecha]],TGastos[Monto])</f>
        <v>0</v>
      </c>
      <c r="L25" s="3">
        <f>Rdiario[[#This Row],[Ingresos Brutos]]-Rdiario[[#This Row],[Compras]]-Rdiario[[#This Row],[Gastos]]</f>
        <v>0</v>
      </c>
      <c r="M25" s="3">
        <f>Rdiario[[#This Row],[Ganancia]]-Rdiario[[#This Row],[Compras]]-Rdiario[[#This Row],[Gastos]]</f>
        <v>0</v>
      </c>
      <c r="P25" s="9"/>
    </row>
    <row r="26" spans="2:16">
      <c r="B26" s="4">
        <v>45314</v>
      </c>
      <c r="C2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6" s="49" t="s">
        <v>43</v>
      </c>
      <c r="E26" s="3">
        <f>SUMIF(Ventas[Fecha],Rdiario[[#This Row],[Fecha]],Ventas[Total])</f>
        <v>0</v>
      </c>
      <c r="F26" s="46">
        <f>SUMIF(Ventas[Fecha],Rdiario[[#This Row],[Fecha]],Ventas[Total 4])</f>
        <v>0</v>
      </c>
      <c r="G26" s="46">
        <f>Rdiario[[#This Row],[Ingresos Brutos]]-Rdiario[[#This Row],[Transferencia]]</f>
        <v>0</v>
      </c>
      <c r="H26" s="3">
        <f>Rdiario[[#This Row],[Ingresos Brutos]]-Rdiario[[#This Row],[Ganancia]]</f>
        <v>0</v>
      </c>
      <c r="I26" s="3">
        <f>SUMIF(Ventas[Fecha],Rdiario[[#This Row],[Fecha]],Ventas[Total 2])</f>
        <v>0</v>
      </c>
      <c r="J26" s="3">
        <f>SUMIF(Compras[Fecha],Rdiario[[#This Row],[Fecha]],Compras[Monto])</f>
        <v>0</v>
      </c>
      <c r="K26" s="3">
        <f>SUMIF(TGastos[Fecha],Rdiario[[#This Row],[Fecha]],TGastos[Monto])</f>
        <v>0</v>
      </c>
      <c r="L26" s="3">
        <f>Rdiario[[#This Row],[Ingresos Brutos]]-Rdiario[[#This Row],[Compras]]-Rdiario[[#This Row],[Gastos]]</f>
        <v>0</v>
      </c>
      <c r="M26" s="3">
        <f>Rdiario[[#This Row],[Ganancia]]-Rdiario[[#This Row],[Compras]]-Rdiario[[#This Row],[Gastos]]</f>
        <v>0</v>
      </c>
      <c r="P26" s="9"/>
    </row>
    <row r="27" spans="2:16">
      <c r="B27" s="4">
        <v>45315</v>
      </c>
      <c r="C2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7" s="49" t="s">
        <v>44</v>
      </c>
      <c r="E27" s="3">
        <f>SUMIF(Ventas[Fecha],Rdiario[[#This Row],[Fecha]],Ventas[Total])</f>
        <v>0</v>
      </c>
      <c r="F27" s="46">
        <f>SUMIF(Ventas[Fecha],Rdiario[[#This Row],[Fecha]],Ventas[Total 4])</f>
        <v>0</v>
      </c>
      <c r="G27" s="46">
        <f>Rdiario[[#This Row],[Ingresos Brutos]]-Rdiario[[#This Row],[Transferencia]]</f>
        <v>0</v>
      </c>
      <c r="H27" s="3">
        <f>Rdiario[[#This Row],[Ingresos Brutos]]-Rdiario[[#This Row],[Ganancia]]</f>
        <v>0</v>
      </c>
      <c r="I27" s="3">
        <f>SUMIF(Ventas[Fecha],Rdiario[[#This Row],[Fecha]],Ventas[Total 2])</f>
        <v>0</v>
      </c>
      <c r="J27" s="3">
        <f>SUMIF(Compras[Fecha],Rdiario[[#This Row],[Fecha]],Compras[Monto])</f>
        <v>0</v>
      </c>
      <c r="K27" s="3">
        <f>SUMIF(TGastos[Fecha],Rdiario[[#This Row],[Fecha]],TGastos[Monto])</f>
        <v>0</v>
      </c>
      <c r="L27" s="3">
        <f>Rdiario[[#This Row],[Ingresos Brutos]]-Rdiario[[#This Row],[Compras]]-Rdiario[[#This Row],[Gastos]]</f>
        <v>0</v>
      </c>
      <c r="M27" s="3">
        <f>Rdiario[[#This Row],[Ganancia]]-Rdiario[[#This Row],[Compras]]-Rdiario[[#This Row],[Gastos]]</f>
        <v>0</v>
      </c>
      <c r="P27" s="9"/>
    </row>
    <row r="28" spans="2:16">
      <c r="B28" s="4">
        <v>45316</v>
      </c>
      <c r="C2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8" s="49" t="s">
        <v>45</v>
      </c>
      <c r="E28" s="3">
        <f>SUMIF(Ventas[Fecha],Rdiario[[#This Row],[Fecha]],Ventas[Total])</f>
        <v>0</v>
      </c>
      <c r="F28" s="46">
        <f>SUMIF(Ventas[Fecha],Rdiario[[#This Row],[Fecha]],Ventas[Total 4])</f>
        <v>0</v>
      </c>
      <c r="G28" s="46">
        <f>Rdiario[[#This Row],[Ingresos Brutos]]-Rdiario[[#This Row],[Transferencia]]</f>
        <v>0</v>
      </c>
      <c r="H28" s="3">
        <f>Rdiario[[#This Row],[Ingresos Brutos]]-Rdiario[[#This Row],[Ganancia]]</f>
        <v>0</v>
      </c>
      <c r="I28" s="3">
        <f>SUMIF(Ventas[Fecha],Rdiario[[#This Row],[Fecha]],Ventas[Total 2])</f>
        <v>0</v>
      </c>
      <c r="J28" s="3">
        <f>SUMIF(Compras[Fecha],Rdiario[[#This Row],[Fecha]],Compras[Monto])</f>
        <v>0</v>
      </c>
      <c r="K28" s="3">
        <f>SUMIF(TGastos[Fecha],Rdiario[[#This Row],[Fecha]],TGastos[Monto])</f>
        <v>0</v>
      </c>
      <c r="L28" s="3">
        <f>Rdiario[[#This Row],[Ingresos Brutos]]-Rdiario[[#This Row],[Compras]]-Rdiario[[#This Row],[Gastos]]</f>
        <v>0</v>
      </c>
      <c r="M28" s="3">
        <f>Rdiario[[#This Row],[Ganancia]]-Rdiario[[#This Row],[Compras]]-Rdiario[[#This Row],[Gastos]]</f>
        <v>0</v>
      </c>
      <c r="P28" s="9"/>
    </row>
    <row r="29" spans="2:16">
      <c r="B29" s="4">
        <v>45317</v>
      </c>
      <c r="C2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29" s="49" t="s">
        <v>46</v>
      </c>
      <c r="E29" s="3">
        <f>SUMIF(Ventas[Fecha],Rdiario[[#This Row],[Fecha]],Ventas[Total])</f>
        <v>0</v>
      </c>
      <c r="F29" s="46">
        <f>SUMIF(Ventas[Fecha],Rdiario[[#This Row],[Fecha]],Ventas[Total 4])</f>
        <v>0</v>
      </c>
      <c r="G29" s="46">
        <f>Rdiario[[#This Row],[Ingresos Brutos]]-Rdiario[[#This Row],[Transferencia]]</f>
        <v>0</v>
      </c>
      <c r="H29" s="3">
        <f>Rdiario[[#This Row],[Ingresos Brutos]]-Rdiario[[#This Row],[Ganancia]]</f>
        <v>0</v>
      </c>
      <c r="I29" s="3">
        <f>SUMIF(Ventas[Fecha],Rdiario[[#This Row],[Fecha]],Ventas[Total 2])</f>
        <v>0</v>
      </c>
      <c r="J29" s="3">
        <f>SUMIF(Compras[Fecha],Rdiario[[#This Row],[Fecha]],Compras[Monto])</f>
        <v>0</v>
      </c>
      <c r="K29" s="3">
        <f>SUMIF(TGastos[Fecha],Rdiario[[#This Row],[Fecha]],TGastos[Monto])</f>
        <v>0</v>
      </c>
      <c r="L29" s="3">
        <f>Rdiario[[#This Row],[Ingresos Brutos]]-Rdiario[[#This Row],[Compras]]-Rdiario[[#This Row],[Gastos]]</f>
        <v>0</v>
      </c>
      <c r="M29" s="3">
        <f>Rdiario[[#This Row],[Ganancia]]-Rdiario[[#This Row],[Compras]]-Rdiario[[#This Row],[Gastos]]</f>
        <v>0</v>
      </c>
      <c r="P29" s="9"/>
    </row>
    <row r="30" spans="2:16">
      <c r="B30" s="4">
        <v>45318</v>
      </c>
      <c r="C3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30" s="49" t="s">
        <v>47</v>
      </c>
      <c r="E30" s="3">
        <f>SUMIF(Ventas[Fecha],Rdiario[[#This Row],[Fecha]],Ventas[Total])</f>
        <v>0</v>
      </c>
      <c r="F30" s="46">
        <f>SUMIF(Ventas[Fecha],Rdiario[[#This Row],[Fecha]],Ventas[Total 4])</f>
        <v>0</v>
      </c>
      <c r="G30" s="46">
        <f>Rdiario[[#This Row],[Ingresos Brutos]]-Rdiario[[#This Row],[Transferencia]]</f>
        <v>0</v>
      </c>
      <c r="H30" s="3">
        <f>Rdiario[[#This Row],[Ingresos Brutos]]-Rdiario[[#This Row],[Ganancia]]</f>
        <v>0</v>
      </c>
      <c r="I30" s="3">
        <f>SUMIF(Ventas[Fecha],Rdiario[[#This Row],[Fecha]],Ventas[Total 2])</f>
        <v>0</v>
      </c>
      <c r="J30" s="3">
        <f>SUMIF(Compras[Fecha],Rdiario[[#This Row],[Fecha]],Compras[Monto])</f>
        <v>0</v>
      </c>
      <c r="K30" s="3">
        <f>SUMIF(TGastos[Fecha],Rdiario[[#This Row],[Fecha]],TGastos[Monto])</f>
        <v>0</v>
      </c>
      <c r="L30" s="3">
        <f>Rdiario[[#This Row],[Ingresos Brutos]]-Rdiario[[#This Row],[Compras]]-Rdiario[[#This Row],[Gastos]]</f>
        <v>0</v>
      </c>
      <c r="M30" s="3">
        <f>Rdiario[[#This Row],[Ganancia]]-Rdiario[[#This Row],[Compras]]-Rdiario[[#This Row],[Gastos]]</f>
        <v>0</v>
      </c>
      <c r="P30" s="9"/>
    </row>
    <row r="31" spans="2:16">
      <c r="B31" s="4">
        <v>45319</v>
      </c>
      <c r="C3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31" s="49" t="s">
        <v>41</v>
      </c>
      <c r="E31" s="3">
        <f>SUMIF(Ventas[Fecha],Rdiario[[#This Row],[Fecha]],Ventas[Total])</f>
        <v>0</v>
      </c>
      <c r="F31" s="46">
        <f>SUMIF(Ventas[Fecha],Rdiario[[#This Row],[Fecha]],Ventas[Total 4])</f>
        <v>0</v>
      </c>
      <c r="G31" s="46">
        <f>Rdiario[[#This Row],[Ingresos Brutos]]-Rdiario[[#This Row],[Transferencia]]</f>
        <v>0</v>
      </c>
      <c r="H31" s="3">
        <f>Rdiario[[#This Row],[Ingresos Brutos]]-Rdiario[[#This Row],[Ganancia]]</f>
        <v>0</v>
      </c>
      <c r="I31" s="3">
        <f>SUMIF(Ventas[Fecha],Rdiario[[#This Row],[Fecha]],Ventas[Total 2])</f>
        <v>0</v>
      </c>
      <c r="J31" s="3">
        <f>SUMIF(Compras[Fecha],Rdiario[[#This Row],[Fecha]],Compras[Monto])</f>
        <v>0</v>
      </c>
      <c r="K31" s="3">
        <f>SUMIF(TGastos[Fecha],Rdiario[[#This Row],[Fecha]],TGastos[Monto])</f>
        <v>0</v>
      </c>
      <c r="L31" s="3">
        <f>Rdiario[[#This Row],[Ingresos Brutos]]-Rdiario[[#This Row],[Compras]]-Rdiario[[#This Row],[Gastos]]</f>
        <v>0</v>
      </c>
      <c r="M31" s="3">
        <f>Rdiario[[#This Row],[Ganancia]]-Rdiario[[#This Row],[Compras]]-Rdiario[[#This Row],[Gastos]]</f>
        <v>0</v>
      </c>
      <c r="P31" s="9"/>
    </row>
    <row r="32" spans="2:16">
      <c r="B32" s="4">
        <v>45320</v>
      </c>
      <c r="C3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32" s="49" t="s">
        <v>42</v>
      </c>
      <c r="E32" s="3">
        <f>SUMIF(Ventas[Fecha],Rdiario[[#This Row],[Fecha]],Ventas[Total])</f>
        <v>0</v>
      </c>
      <c r="F32" s="46">
        <f>SUMIF(Ventas[Fecha],Rdiario[[#This Row],[Fecha]],Ventas[Total 4])</f>
        <v>0</v>
      </c>
      <c r="G32" s="46">
        <f>Rdiario[[#This Row],[Ingresos Brutos]]-Rdiario[[#This Row],[Transferencia]]</f>
        <v>0</v>
      </c>
      <c r="H32" s="3">
        <f>Rdiario[[#This Row],[Ingresos Brutos]]-Rdiario[[#This Row],[Ganancia]]</f>
        <v>0</v>
      </c>
      <c r="I32" s="3">
        <f>SUMIF(Ventas[Fecha],Rdiario[[#This Row],[Fecha]],Ventas[Total 2])</f>
        <v>0</v>
      </c>
      <c r="J32" s="3">
        <f>SUMIF(Compras[Fecha],Rdiario[[#This Row],[Fecha]],Compras[Monto])</f>
        <v>0</v>
      </c>
      <c r="K32" s="3">
        <f>SUMIF(TGastos[Fecha],Rdiario[[#This Row],[Fecha]],TGastos[Monto])</f>
        <v>0</v>
      </c>
      <c r="L32" s="3">
        <f>Rdiario[[#This Row],[Ingresos Brutos]]-Rdiario[[#This Row],[Compras]]-Rdiario[[#This Row],[Gastos]]</f>
        <v>0</v>
      </c>
      <c r="M32" s="3">
        <f>Rdiario[[#This Row],[Ganancia]]-Rdiario[[#This Row],[Compras]]-Rdiario[[#This Row],[Gastos]]</f>
        <v>0</v>
      </c>
      <c r="P32" s="9"/>
    </row>
    <row r="33" spans="2:16">
      <c r="B33" s="4">
        <v>45321</v>
      </c>
      <c r="C3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33" s="49" t="s">
        <v>43</v>
      </c>
      <c r="E33" s="3">
        <f>SUMIF(Ventas[Fecha],Rdiario[[#This Row],[Fecha]],Ventas[Total])</f>
        <v>0</v>
      </c>
      <c r="F33" s="46">
        <f>SUMIF(Ventas[Fecha],Rdiario[[#This Row],[Fecha]],Ventas[Total 4])</f>
        <v>0</v>
      </c>
      <c r="G33" s="46">
        <f>Rdiario[[#This Row],[Ingresos Brutos]]-Rdiario[[#This Row],[Transferencia]]</f>
        <v>0</v>
      </c>
      <c r="H33" s="3">
        <f>Rdiario[[#This Row],[Ingresos Brutos]]-Rdiario[[#This Row],[Ganancia]]</f>
        <v>0</v>
      </c>
      <c r="I33" s="3">
        <f>SUMIF(Ventas[Fecha],Rdiario[[#This Row],[Fecha]],Ventas[Total 2])</f>
        <v>0</v>
      </c>
      <c r="J33" s="3">
        <f>SUMIF(Compras[Fecha],Rdiario[[#This Row],[Fecha]],Compras[Monto])</f>
        <v>0</v>
      </c>
      <c r="K33" s="3">
        <f>SUMIF(TGastos[Fecha],Rdiario[[#This Row],[Fecha]],TGastos[Monto])</f>
        <v>0</v>
      </c>
      <c r="L33" s="3">
        <f>Rdiario[[#This Row],[Ingresos Brutos]]-Rdiario[[#This Row],[Compras]]-Rdiario[[#This Row],[Gastos]]</f>
        <v>0</v>
      </c>
      <c r="M33" s="3">
        <f>Rdiario[[#This Row],[Ganancia]]-Rdiario[[#This Row],[Compras]]-Rdiario[[#This Row],[Gastos]]</f>
        <v>0</v>
      </c>
      <c r="P33" s="9"/>
    </row>
    <row r="34" spans="2:16">
      <c r="B34" s="4">
        <v>45322</v>
      </c>
      <c r="C3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Enero</v>
      </c>
      <c r="D34" s="49" t="s">
        <v>44</v>
      </c>
      <c r="E34" s="3">
        <f>SUMIF(Ventas[Fecha],Rdiario[[#This Row],[Fecha]],Ventas[Total])</f>
        <v>0</v>
      </c>
      <c r="F34" s="46">
        <f>SUMIF(Ventas[Fecha],Rdiario[[#This Row],[Fecha]],Ventas[Total 4])</f>
        <v>0</v>
      </c>
      <c r="G34" s="46">
        <f>Rdiario[[#This Row],[Ingresos Brutos]]-Rdiario[[#This Row],[Transferencia]]</f>
        <v>0</v>
      </c>
      <c r="H34" s="3">
        <f>Rdiario[[#This Row],[Ingresos Brutos]]-Rdiario[[#This Row],[Ganancia]]</f>
        <v>0</v>
      </c>
      <c r="I34" s="3">
        <f>SUMIF(Ventas[Fecha],Rdiario[[#This Row],[Fecha]],Ventas[Total 2])</f>
        <v>0</v>
      </c>
      <c r="J34" s="3">
        <f>SUMIF(Compras[Fecha],Rdiario[[#This Row],[Fecha]],Compras[Monto])</f>
        <v>0</v>
      </c>
      <c r="K34" s="3">
        <f>SUMIF(TGastos[Fecha],Rdiario[[#This Row],[Fecha]],TGastos[Monto])</f>
        <v>0</v>
      </c>
      <c r="L34" s="3">
        <f>Rdiario[[#This Row],[Ingresos Brutos]]-Rdiario[[#This Row],[Compras]]-Rdiario[[#This Row],[Gastos]]</f>
        <v>0</v>
      </c>
      <c r="M34" s="3">
        <f>Rdiario[[#This Row],[Ganancia]]-Rdiario[[#This Row],[Compras]]-Rdiario[[#This Row],[Gastos]]</f>
        <v>0</v>
      </c>
      <c r="P34" s="9"/>
    </row>
    <row r="35" spans="2:16">
      <c r="B35" s="4">
        <v>45323</v>
      </c>
      <c r="C3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35" s="49" t="s">
        <v>45</v>
      </c>
      <c r="E35" s="3">
        <f>SUMIF(Ventas[Fecha],Rdiario[[#This Row],[Fecha]],Ventas[Total])</f>
        <v>0</v>
      </c>
      <c r="F35" s="46">
        <f>SUMIF(Ventas[Fecha],Rdiario[[#This Row],[Fecha]],Ventas[Total 4])</f>
        <v>0</v>
      </c>
      <c r="G35" s="46">
        <f>Rdiario[[#This Row],[Ingresos Brutos]]-Rdiario[[#This Row],[Transferencia]]</f>
        <v>0</v>
      </c>
      <c r="H35" s="3">
        <f>Rdiario[[#This Row],[Ingresos Brutos]]-Rdiario[[#This Row],[Ganancia]]</f>
        <v>0</v>
      </c>
      <c r="I35" s="3">
        <f>SUMIF(Ventas[Fecha],Rdiario[[#This Row],[Fecha]],Ventas[Total 2])</f>
        <v>0</v>
      </c>
      <c r="J35" s="3">
        <f>SUMIF(Compras[Fecha],Rdiario[[#This Row],[Fecha]],Compras[Monto])</f>
        <v>0</v>
      </c>
      <c r="K35" s="3">
        <f>SUMIF(TGastos[Fecha],Rdiario[[#This Row],[Fecha]],TGastos[Monto])</f>
        <v>0</v>
      </c>
      <c r="L35" s="3">
        <f>Rdiario[[#This Row],[Ingresos Brutos]]-Rdiario[[#This Row],[Compras]]-Rdiario[[#This Row],[Gastos]]</f>
        <v>0</v>
      </c>
      <c r="M35" s="3">
        <f>Rdiario[[#This Row],[Ganancia]]-Rdiario[[#This Row],[Compras]]-Rdiario[[#This Row],[Gastos]]</f>
        <v>0</v>
      </c>
      <c r="P35" s="9"/>
    </row>
    <row r="36" spans="2:16">
      <c r="B36" s="4">
        <v>45324</v>
      </c>
      <c r="C3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36" s="49" t="s">
        <v>46</v>
      </c>
      <c r="E36" s="3">
        <f>SUMIF(Ventas[Fecha],Rdiario[[#This Row],[Fecha]],Ventas[Total])</f>
        <v>0</v>
      </c>
      <c r="F36" s="46">
        <f>SUMIF(Ventas[Fecha],Rdiario[[#This Row],[Fecha]],Ventas[Total 4])</f>
        <v>0</v>
      </c>
      <c r="G36" s="46">
        <f>Rdiario[[#This Row],[Ingresos Brutos]]-Rdiario[[#This Row],[Transferencia]]</f>
        <v>0</v>
      </c>
      <c r="H36" s="3">
        <f>Rdiario[[#This Row],[Ingresos Brutos]]-Rdiario[[#This Row],[Ganancia]]</f>
        <v>0</v>
      </c>
      <c r="I36" s="3">
        <f>SUMIF(Ventas[Fecha],Rdiario[[#This Row],[Fecha]],Ventas[Total 2])</f>
        <v>0</v>
      </c>
      <c r="J36" s="3">
        <f>SUMIF(Compras[Fecha],Rdiario[[#This Row],[Fecha]],Compras[Monto])</f>
        <v>0</v>
      </c>
      <c r="K36" s="3">
        <f>SUMIF(TGastos[Fecha],Rdiario[[#This Row],[Fecha]],TGastos[Monto])</f>
        <v>0</v>
      </c>
      <c r="L36" s="3">
        <f>Rdiario[[#This Row],[Ingresos Brutos]]-Rdiario[[#This Row],[Compras]]-Rdiario[[#This Row],[Gastos]]</f>
        <v>0</v>
      </c>
      <c r="M36" s="3">
        <f>Rdiario[[#This Row],[Ganancia]]-Rdiario[[#This Row],[Compras]]-Rdiario[[#This Row],[Gastos]]</f>
        <v>0</v>
      </c>
      <c r="P36" s="9"/>
    </row>
    <row r="37" spans="2:16">
      <c r="B37" s="4">
        <v>45325</v>
      </c>
      <c r="C3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37" s="49" t="s">
        <v>47</v>
      </c>
      <c r="E37" s="3">
        <f>SUMIF(Ventas[Fecha],Rdiario[[#This Row],[Fecha]],Ventas[Total])</f>
        <v>0</v>
      </c>
      <c r="F37" s="46">
        <f>SUMIF(Ventas[Fecha],Rdiario[[#This Row],[Fecha]],Ventas[Total 4])</f>
        <v>0</v>
      </c>
      <c r="G37" s="46">
        <f>Rdiario[[#This Row],[Ingresos Brutos]]-Rdiario[[#This Row],[Transferencia]]</f>
        <v>0</v>
      </c>
      <c r="H37" s="3">
        <f>Rdiario[[#This Row],[Ingresos Brutos]]-Rdiario[[#This Row],[Ganancia]]</f>
        <v>0</v>
      </c>
      <c r="I37" s="3">
        <f>SUMIF(Ventas[Fecha],Rdiario[[#This Row],[Fecha]],Ventas[Total 2])</f>
        <v>0</v>
      </c>
      <c r="J37" s="3">
        <f>SUMIF(Compras[Fecha],Rdiario[[#This Row],[Fecha]],Compras[Monto])</f>
        <v>0</v>
      </c>
      <c r="K37" s="3">
        <f>SUMIF(TGastos[Fecha],Rdiario[[#This Row],[Fecha]],TGastos[Monto])</f>
        <v>0</v>
      </c>
      <c r="L37" s="3">
        <f>Rdiario[[#This Row],[Ingresos Brutos]]-Rdiario[[#This Row],[Compras]]-Rdiario[[#This Row],[Gastos]]</f>
        <v>0</v>
      </c>
      <c r="M37" s="3">
        <f>Rdiario[[#This Row],[Ganancia]]-Rdiario[[#This Row],[Compras]]-Rdiario[[#This Row],[Gastos]]</f>
        <v>0</v>
      </c>
      <c r="P37" s="9"/>
    </row>
    <row r="38" spans="2:16">
      <c r="B38" s="4">
        <v>45326</v>
      </c>
      <c r="C3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38" s="49" t="s">
        <v>41</v>
      </c>
      <c r="E38" s="3">
        <f>SUMIF(Ventas[Fecha],Rdiario[[#This Row],[Fecha]],Ventas[Total])</f>
        <v>0</v>
      </c>
      <c r="F38" s="46">
        <f>SUMIF(Ventas[Fecha],Rdiario[[#This Row],[Fecha]],Ventas[Total 4])</f>
        <v>0</v>
      </c>
      <c r="G38" s="46">
        <f>Rdiario[[#This Row],[Ingresos Brutos]]-Rdiario[[#This Row],[Transferencia]]</f>
        <v>0</v>
      </c>
      <c r="H38" s="3">
        <f>Rdiario[[#This Row],[Ingresos Brutos]]-Rdiario[[#This Row],[Ganancia]]</f>
        <v>0</v>
      </c>
      <c r="I38" s="3">
        <f>SUMIF(Ventas[Fecha],Rdiario[[#This Row],[Fecha]],Ventas[Total 2])</f>
        <v>0</v>
      </c>
      <c r="J38" s="3">
        <f>SUMIF(Compras[Fecha],Rdiario[[#This Row],[Fecha]],Compras[Monto])</f>
        <v>0</v>
      </c>
      <c r="K38" s="3">
        <f>SUMIF(TGastos[Fecha],Rdiario[[#This Row],[Fecha]],TGastos[Monto])</f>
        <v>0</v>
      </c>
      <c r="L38" s="3">
        <f>Rdiario[[#This Row],[Ingresos Brutos]]-Rdiario[[#This Row],[Compras]]-Rdiario[[#This Row],[Gastos]]</f>
        <v>0</v>
      </c>
      <c r="M38" s="3">
        <f>Rdiario[[#This Row],[Ganancia]]-Rdiario[[#This Row],[Compras]]-Rdiario[[#This Row],[Gastos]]</f>
        <v>0</v>
      </c>
      <c r="P38" s="9"/>
    </row>
    <row r="39" spans="2:16">
      <c r="B39" s="4">
        <v>45327</v>
      </c>
      <c r="C3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39" s="49" t="s">
        <v>42</v>
      </c>
      <c r="E39" s="3">
        <f>SUMIF(Ventas[Fecha],Rdiario[[#This Row],[Fecha]],Ventas[Total])</f>
        <v>0</v>
      </c>
      <c r="F39" s="46">
        <f>SUMIF(Ventas[Fecha],Rdiario[[#This Row],[Fecha]],Ventas[Total 4])</f>
        <v>0</v>
      </c>
      <c r="G39" s="46">
        <f>Rdiario[[#This Row],[Ingresos Brutos]]-Rdiario[[#This Row],[Transferencia]]</f>
        <v>0</v>
      </c>
      <c r="H39" s="3">
        <f>Rdiario[[#This Row],[Ingresos Brutos]]-Rdiario[[#This Row],[Ganancia]]</f>
        <v>0</v>
      </c>
      <c r="I39" s="3">
        <f>SUMIF(Ventas[Fecha],Rdiario[[#This Row],[Fecha]],Ventas[Total 2])</f>
        <v>0</v>
      </c>
      <c r="J39" s="3">
        <f>SUMIF(Compras[Fecha],Rdiario[[#This Row],[Fecha]],Compras[Monto])</f>
        <v>0</v>
      </c>
      <c r="K39" s="3">
        <f>SUMIF(TGastos[Fecha],Rdiario[[#This Row],[Fecha]],TGastos[Monto])</f>
        <v>0</v>
      </c>
      <c r="L39" s="3">
        <f>Rdiario[[#This Row],[Ingresos Brutos]]-Rdiario[[#This Row],[Compras]]-Rdiario[[#This Row],[Gastos]]</f>
        <v>0</v>
      </c>
      <c r="M39" s="3">
        <f>Rdiario[[#This Row],[Ganancia]]-Rdiario[[#This Row],[Compras]]-Rdiario[[#This Row],[Gastos]]</f>
        <v>0</v>
      </c>
      <c r="P39" s="9"/>
    </row>
    <row r="40" spans="2:16">
      <c r="B40" s="4">
        <v>45328</v>
      </c>
      <c r="C4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0" s="49" t="s">
        <v>43</v>
      </c>
      <c r="E40" s="3">
        <f>SUMIF(Ventas[Fecha],Rdiario[[#This Row],[Fecha]],Ventas[Total])</f>
        <v>0</v>
      </c>
      <c r="F40" s="46">
        <f>SUMIF(Ventas[Fecha],Rdiario[[#This Row],[Fecha]],Ventas[Total 4])</f>
        <v>0</v>
      </c>
      <c r="G40" s="46">
        <f>Rdiario[[#This Row],[Ingresos Brutos]]-Rdiario[[#This Row],[Transferencia]]</f>
        <v>0</v>
      </c>
      <c r="H40" s="3">
        <f>Rdiario[[#This Row],[Ingresos Brutos]]-Rdiario[[#This Row],[Ganancia]]</f>
        <v>0</v>
      </c>
      <c r="I40" s="3">
        <f>SUMIF(Ventas[Fecha],Rdiario[[#This Row],[Fecha]],Ventas[Total 2])</f>
        <v>0</v>
      </c>
      <c r="J40" s="3">
        <f>SUMIF(Compras[Fecha],Rdiario[[#This Row],[Fecha]],Compras[Monto])</f>
        <v>0</v>
      </c>
      <c r="K40" s="3">
        <f>SUMIF(TGastos[Fecha],Rdiario[[#This Row],[Fecha]],TGastos[Monto])</f>
        <v>0</v>
      </c>
      <c r="L40" s="3">
        <f>Rdiario[[#This Row],[Ingresos Brutos]]-Rdiario[[#This Row],[Compras]]-Rdiario[[#This Row],[Gastos]]</f>
        <v>0</v>
      </c>
      <c r="M40" s="3">
        <f>Rdiario[[#This Row],[Ganancia]]-Rdiario[[#This Row],[Compras]]-Rdiario[[#This Row],[Gastos]]</f>
        <v>0</v>
      </c>
      <c r="P40" s="9"/>
    </row>
    <row r="41" spans="2:16">
      <c r="B41" s="4">
        <v>45329</v>
      </c>
      <c r="C4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1" s="49" t="s">
        <v>44</v>
      </c>
      <c r="E41" s="3">
        <f>SUMIF(Ventas[Fecha],Rdiario[[#This Row],[Fecha]],Ventas[Total])</f>
        <v>0</v>
      </c>
      <c r="F41" s="46">
        <f>SUMIF(Ventas[Fecha],Rdiario[[#This Row],[Fecha]],Ventas[Total 4])</f>
        <v>0</v>
      </c>
      <c r="G41" s="46">
        <f>Rdiario[[#This Row],[Ingresos Brutos]]-Rdiario[[#This Row],[Transferencia]]</f>
        <v>0</v>
      </c>
      <c r="H41" s="3">
        <f>Rdiario[[#This Row],[Ingresos Brutos]]-Rdiario[[#This Row],[Ganancia]]</f>
        <v>0</v>
      </c>
      <c r="I41" s="3">
        <f>SUMIF(Ventas[Fecha],Rdiario[[#This Row],[Fecha]],Ventas[Total 2])</f>
        <v>0</v>
      </c>
      <c r="J41" s="3">
        <f>SUMIF(Compras[Fecha],Rdiario[[#This Row],[Fecha]],Compras[Monto])</f>
        <v>0</v>
      </c>
      <c r="K41" s="3">
        <f>SUMIF(TGastos[Fecha],Rdiario[[#This Row],[Fecha]],TGastos[Monto])</f>
        <v>0</v>
      </c>
      <c r="L41" s="3">
        <f>Rdiario[[#This Row],[Ingresos Brutos]]-Rdiario[[#This Row],[Compras]]-Rdiario[[#This Row],[Gastos]]</f>
        <v>0</v>
      </c>
      <c r="M41" s="3">
        <f>Rdiario[[#This Row],[Ganancia]]-Rdiario[[#This Row],[Compras]]-Rdiario[[#This Row],[Gastos]]</f>
        <v>0</v>
      </c>
      <c r="P41" s="9"/>
    </row>
    <row r="42" spans="2:16">
      <c r="B42" s="4">
        <v>45330</v>
      </c>
      <c r="C4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2" s="49" t="s">
        <v>45</v>
      </c>
      <c r="E42" s="3">
        <f>SUMIF(Ventas[Fecha],Rdiario[[#This Row],[Fecha]],Ventas[Total])</f>
        <v>0</v>
      </c>
      <c r="F42" s="46">
        <f>SUMIF(Ventas[Fecha],Rdiario[[#This Row],[Fecha]],Ventas[Total 4])</f>
        <v>0</v>
      </c>
      <c r="G42" s="46">
        <f>Rdiario[[#This Row],[Ingresos Brutos]]-Rdiario[[#This Row],[Transferencia]]</f>
        <v>0</v>
      </c>
      <c r="H42" s="3">
        <f>Rdiario[[#This Row],[Ingresos Brutos]]-Rdiario[[#This Row],[Ganancia]]</f>
        <v>0</v>
      </c>
      <c r="I42" s="3">
        <f>SUMIF(Ventas[Fecha],Rdiario[[#This Row],[Fecha]],Ventas[Total 2])</f>
        <v>0</v>
      </c>
      <c r="J42" s="3">
        <f>SUMIF(Compras[Fecha],Rdiario[[#This Row],[Fecha]],Compras[Monto])</f>
        <v>0</v>
      </c>
      <c r="K42" s="3">
        <f>SUMIF(TGastos[Fecha],Rdiario[[#This Row],[Fecha]],TGastos[Monto])</f>
        <v>0</v>
      </c>
      <c r="L42" s="3">
        <f>Rdiario[[#This Row],[Ingresos Brutos]]-Rdiario[[#This Row],[Compras]]-Rdiario[[#This Row],[Gastos]]</f>
        <v>0</v>
      </c>
      <c r="M42" s="3">
        <f>Rdiario[[#This Row],[Ganancia]]-Rdiario[[#This Row],[Compras]]-Rdiario[[#This Row],[Gastos]]</f>
        <v>0</v>
      </c>
      <c r="P42" s="9"/>
    </row>
    <row r="43" spans="2:16">
      <c r="B43" s="4">
        <v>45331</v>
      </c>
      <c r="C4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3" s="49" t="s">
        <v>46</v>
      </c>
      <c r="E43" s="3">
        <f>SUMIF(Ventas[Fecha],Rdiario[[#This Row],[Fecha]],Ventas[Total])</f>
        <v>0</v>
      </c>
      <c r="F43" s="46">
        <f>SUMIF(Ventas[Fecha],Rdiario[[#This Row],[Fecha]],Ventas[Total 4])</f>
        <v>0</v>
      </c>
      <c r="G43" s="46">
        <f>Rdiario[[#This Row],[Ingresos Brutos]]-Rdiario[[#This Row],[Transferencia]]</f>
        <v>0</v>
      </c>
      <c r="H43" s="3">
        <f>Rdiario[[#This Row],[Ingresos Brutos]]-Rdiario[[#This Row],[Ganancia]]</f>
        <v>0</v>
      </c>
      <c r="I43" s="3">
        <f>SUMIF(Ventas[Fecha],Rdiario[[#This Row],[Fecha]],Ventas[Total 2])</f>
        <v>0</v>
      </c>
      <c r="J43" s="3">
        <f>SUMIF(Compras[Fecha],Rdiario[[#This Row],[Fecha]],Compras[Monto])</f>
        <v>0</v>
      </c>
      <c r="K43" s="3">
        <f>SUMIF(TGastos[Fecha],Rdiario[[#This Row],[Fecha]],TGastos[Monto])</f>
        <v>0</v>
      </c>
      <c r="L43" s="3">
        <f>Rdiario[[#This Row],[Ingresos Brutos]]-Rdiario[[#This Row],[Compras]]-Rdiario[[#This Row],[Gastos]]</f>
        <v>0</v>
      </c>
      <c r="M43" s="3">
        <f>Rdiario[[#This Row],[Ganancia]]-Rdiario[[#This Row],[Compras]]-Rdiario[[#This Row],[Gastos]]</f>
        <v>0</v>
      </c>
      <c r="P43" s="9"/>
    </row>
    <row r="44" spans="2:16">
      <c r="B44" s="4">
        <v>45332</v>
      </c>
      <c r="C4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4" s="49" t="s">
        <v>47</v>
      </c>
      <c r="E44" s="3">
        <f>SUMIF(Ventas[Fecha],Rdiario[[#This Row],[Fecha]],Ventas[Total])</f>
        <v>0</v>
      </c>
      <c r="F44" s="46">
        <f>SUMIF(Ventas[Fecha],Rdiario[[#This Row],[Fecha]],Ventas[Total 4])</f>
        <v>0</v>
      </c>
      <c r="G44" s="46">
        <f>Rdiario[[#This Row],[Ingresos Brutos]]-Rdiario[[#This Row],[Transferencia]]</f>
        <v>0</v>
      </c>
      <c r="H44" s="3">
        <f>Rdiario[[#This Row],[Ingresos Brutos]]-Rdiario[[#This Row],[Ganancia]]</f>
        <v>0</v>
      </c>
      <c r="I44" s="3">
        <f>SUMIF(Ventas[Fecha],Rdiario[[#This Row],[Fecha]],Ventas[Total 2])</f>
        <v>0</v>
      </c>
      <c r="J44" s="3">
        <f>SUMIF(Compras[Fecha],Rdiario[[#This Row],[Fecha]],Compras[Monto])</f>
        <v>0</v>
      </c>
      <c r="K44" s="3">
        <f>SUMIF(TGastos[Fecha],Rdiario[[#This Row],[Fecha]],TGastos[Monto])</f>
        <v>0</v>
      </c>
      <c r="L44" s="3">
        <f>Rdiario[[#This Row],[Ingresos Brutos]]-Rdiario[[#This Row],[Compras]]-Rdiario[[#This Row],[Gastos]]</f>
        <v>0</v>
      </c>
      <c r="M44" s="3">
        <f>Rdiario[[#This Row],[Ganancia]]-Rdiario[[#This Row],[Compras]]-Rdiario[[#This Row],[Gastos]]</f>
        <v>0</v>
      </c>
      <c r="P44" s="9"/>
    </row>
    <row r="45" spans="2:16">
      <c r="B45" s="4">
        <v>45333</v>
      </c>
      <c r="C4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5" s="49" t="s">
        <v>41</v>
      </c>
      <c r="E45" s="3">
        <f>SUMIF(Ventas[Fecha],Rdiario[[#This Row],[Fecha]],Ventas[Total])</f>
        <v>0</v>
      </c>
      <c r="F45" s="46">
        <f>SUMIF(Ventas[Fecha],Rdiario[[#This Row],[Fecha]],Ventas[Total 4])</f>
        <v>0</v>
      </c>
      <c r="G45" s="46">
        <f>Rdiario[[#This Row],[Ingresos Brutos]]-Rdiario[[#This Row],[Transferencia]]</f>
        <v>0</v>
      </c>
      <c r="H45" s="3">
        <f>Rdiario[[#This Row],[Ingresos Brutos]]-Rdiario[[#This Row],[Ganancia]]</f>
        <v>0</v>
      </c>
      <c r="I45" s="3">
        <f>SUMIF(Ventas[Fecha],Rdiario[[#This Row],[Fecha]],Ventas[Total 2])</f>
        <v>0</v>
      </c>
      <c r="J45" s="3">
        <f>SUMIF(Compras[Fecha],Rdiario[[#This Row],[Fecha]],Compras[Monto])</f>
        <v>0</v>
      </c>
      <c r="K45" s="3">
        <f>SUMIF(TGastos[Fecha],Rdiario[[#This Row],[Fecha]],TGastos[Monto])</f>
        <v>0</v>
      </c>
      <c r="L45" s="3">
        <f>Rdiario[[#This Row],[Ingresos Brutos]]-Rdiario[[#This Row],[Compras]]-Rdiario[[#This Row],[Gastos]]</f>
        <v>0</v>
      </c>
      <c r="M45" s="3">
        <f>Rdiario[[#This Row],[Ganancia]]-Rdiario[[#This Row],[Compras]]-Rdiario[[#This Row],[Gastos]]</f>
        <v>0</v>
      </c>
      <c r="P45" s="9"/>
    </row>
    <row r="46" spans="2:16">
      <c r="B46" s="4">
        <v>45334</v>
      </c>
      <c r="C4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6" s="49" t="s">
        <v>42</v>
      </c>
      <c r="E46" s="3">
        <f>SUMIF(Ventas[Fecha],Rdiario[[#This Row],[Fecha]],Ventas[Total])</f>
        <v>0</v>
      </c>
      <c r="F46" s="46">
        <f>SUMIF(Ventas[Fecha],Rdiario[[#This Row],[Fecha]],Ventas[Total 4])</f>
        <v>0</v>
      </c>
      <c r="G46" s="46">
        <f>Rdiario[[#This Row],[Ingresos Brutos]]-Rdiario[[#This Row],[Transferencia]]</f>
        <v>0</v>
      </c>
      <c r="H46" s="3">
        <f>Rdiario[[#This Row],[Ingresos Brutos]]-Rdiario[[#This Row],[Ganancia]]</f>
        <v>0</v>
      </c>
      <c r="I46" s="3">
        <f>SUMIF(Ventas[Fecha],Rdiario[[#This Row],[Fecha]],Ventas[Total 2])</f>
        <v>0</v>
      </c>
      <c r="J46" s="3">
        <f>SUMIF(Compras[Fecha],Rdiario[[#This Row],[Fecha]],Compras[Monto])</f>
        <v>0</v>
      </c>
      <c r="K46" s="3">
        <f>SUMIF(TGastos[Fecha],Rdiario[[#This Row],[Fecha]],TGastos[Monto])</f>
        <v>0</v>
      </c>
      <c r="L46" s="3">
        <f>Rdiario[[#This Row],[Ingresos Brutos]]-Rdiario[[#This Row],[Compras]]-Rdiario[[#This Row],[Gastos]]</f>
        <v>0</v>
      </c>
      <c r="M46" s="3">
        <f>Rdiario[[#This Row],[Ganancia]]-Rdiario[[#This Row],[Compras]]-Rdiario[[#This Row],[Gastos]]</f>
        <v>0</v>
      </c>
      <c r="P46" s="9"/>
    </row>
    <row r="47" spans="2:16">
      <c r="B47" s="4">
        <v>45335</v>
      </c>
      <c r="C4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7" s="49" t="s">
        <v>43</v>
      </c>
      <c r="E47" s="3">
        <f>SUMIF(Ventas[Fecha],Rdiario[[#This Row],[Fecha]],Ventas[Total])</f>
        <v>0</v>
      </c>
      <c r="F47" s="46">
        <f>SUMIF(Ventas[Fecha],Rdiario[[#This Row],[Fecha]],Ventas[Total 4])</f>
        <v>0</v>
      </c>
      <c r="G47" s="46">
        <f>Rdiario[[#This Row],[Ingresos Brutos]]-Rdiario[[#This Row],[Transferencia]]</f>
        <v>0</v>
      </c>
      <c r="H47" s="3">
        <f>Rdiario[[#This Row],[Ingresos Brutos]]-Rdiario[[#This Row],[Ganancia]]</f>
        <v>0</v>
      </c>
      <c r="I47" s="3">
        <f>SUMIF(Ventas[Fecha],Rdiario[[#This Row],[Fecha]],Ventas[Total 2])</f>
        <v>0</v>
      </c>
      <c r="J47" s="3">
        <f>SUMIF(Compras[Fecha],Rdiario[[#This Row],[Fecha]],Compras[Monto])</f>
        <v>0</v>
      </c>
      <c r="K47" s="3">
        <f>SUMIF(TGastos[Fecha],Rdiario[[#This Row],[Fecha]],TGastos[Monto])</f>
        <v>0</v>
      </c>
      <c r="L47" s="3">
        <f>Rdiario[[#This Row],[Ingresos Brutos]]-Rdiario[[#This Row],[Compras]]-Rdiario[[#This Row],[Gastos]]</f>
        <v>0</v>
      </c>
      <c r="M47" s="3">
        <f>Rdiario[[#This Row],[Ganancia]]-Rdiario[[#This Row],[Compras]]-Rdiario[[#This Row],[Gastos]]</f>
        <v>0</v>
      </c>
      <c r="P47" s="9"/>
    </row>
    <row r="48" spans="2:16">
      <c r="B48" s="4">
        <v>45336</v>
      </c>
      <c r="C4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8" s="49" t="s">
        <v>44</v>
      </c>
      <c r="E48" s="3">
        <f>SUMIF(Ventas[Fecha],Rdiario[[#This Row],[Fecha]],Ventas[Total])</f>
        <v>0</v>
      </c>
      <c r="F48" s="46">
        <f>SUMIF(Ventas[Fecha],Rdiario[[#This Row],[Fecha]],Ventas[Total 4])</f>
        <v>0</v>
      </c>
      <c r="G48" s="46">
        <f>Rdiario[[#This Row],[Ingresos Brutos]]-Rdiario[[#This Row],[Transferencia]]</f>
        <v>0</v>
      </c>
      <c r="H48" s="3">
        <f>Rdiario[[#This Row],[Ingresos Brutos]]-Rdiario[[#This Row],[Ganancia]]</f>
        <v>0</v>
      </c>
      <c r="I48" s="3">
        <f>SUMIF(Ventas[Fecha],Rdiario[[#This Row],[Fecha]],Ventas[Total 2])</f>
        <v>0</v>
      </c>
      <c r="J48" s="3">
        <f>SUMIF(Compras[Fecha],Rdiario[[#This Row],[Fecha]],Compras[Monto])</f>
        <v>0</v>
      </c>
      <c r="K48" s="3">
        <f>SUMIF(TGastos[Fecha],Rdiario[[#This Row],[Fecha]],TGastos[Monto])</f>
        <v>0</v>
      </c>
      <c r="L48" s="3">
        <f>Rdiario[[#This Row],[Ingresos Brutos]]-Rdiario[[#This Row],[Compras]]-Rdiario[[#This Row],[Gastos]]</f>
        <v>0</v>
      </c>
      <c r="M48" s="3">
        <f>Rdiario[[#This Row],[Ganancia]]-Rdiario[[#This Row],[Compras]]-Rdiario[[#This Row],[Gastos]]</f>
        <v>0</v>
      </c>
      <c r="P48" s="9"/>
    </row>
    <row r="49" spans="2:16">
      <c r="B49" s="4">
        <v>45337</v>
      </c>
      <c r="C4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49" s="49" t="s">
        <v>45</v>
      </c>
      <c r="E49" s="3">
        <f>SUMIF(Ventas[Fecha],Rdiario[[#This Row],[Fecha]],Ventas[Total])</f>
        <v>0</v>
      </c>
      <c r="F49" s="46">
        <f>SUMIF(Ventas[Fecha],Rdiario[[#This Row],[Fecha]],Ventas[Total 4])</f>
        <v>0</v>
      </c>
      <c r="G49" s="46">
        <f>Rdiario[[#This Row],[Ingresos Brutos]]-Rdiario[[#This Row],[Transferencia]]</f>
        <v>0</v>
      </c>
      <c r="H49" s="3">
        <f>Rdiario[[#This Row],[Ingresos Brutos]]-Rdiario[[#This Row],[Ganancia]]</f>
        <v>0</v>
      </c>
      <c r="I49" s="3">
        <f>SUMIF(Ventas[Fecha],Rdiario[[#This Row],[Fecha]],Ventas[Total 2])</f>
        <v>0</v>
      </c>
      <c r="J49" s="3">
        <f>SUMIF(Compras[Fecha],Rdiario[[#This Row],[Fecha]],Compras[Monto])</f>
        <v>0</v>
      </c>
      <c r="K49" s="3">
        <f>SUMIF(TGastos[Fecha],Rdiario[[#This Row],[Fecha]],TGastos[Monto])</f>
        <v>0</v>
      </c>
      <c r="L49" s="3">
        <f>Rdiario[[#This Row],[Ingresos Brutos]]-Rdiario[[#This Row],[Compras]]-Rdiario[[#This Row],[Gastos]]</f>
        <v>0</v>
      </c>
      <c r="M49" s="3">
        <f>Rdiario[[#This Row],[Ganancia]]-Rdiario[[#This Row],[Compras]]-Rdiario[[#This Row],[Gastos]]</f>
        <v>0</v>
      </c>
      <c r="P49" s="9"/>
    </row>
    <row r="50" spans="2:16">
      <c r="B50" s="4">
        <v>45338</v>
      </c>
      <c r="C5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0" s="49" t="s">
        <v>46</v>
      </c>
      <c r="E50" s="3">
        <f>SUMIF(Ventas[Fecha],Rdiario[[#This Row],[Fecha]],Ventas[Total])</f>
        <v>0</v>
      </c>
      <c r="F50" s="46">
        <f>SUMIF(Ventas[Fecha],Rdiario[[#This Row],[Fecha]],Ventas[Total 4])</f>
        <v>0</v>
      </c>
      <c r="G50" s="46">
        <f>Rdiario[[#This Row],[Ingresos Brutos]]-Rdiario[[#This Row],[Transferencia]]</f>
        <v>0</v>
      </c>
      <c r="H50" s="3">
        <f>Rdiario[[#This Row],[Ingresos Brutos]]-Rdiario[[#This Row],[Ganancia]]</f>
        <v>0</v>
      </c>
      <c r="I50" s="3">
        <f>SUMIF(Ventas[Fecha],Rdiario[[#This Row],[Fecha]],Ventas[Total 2])</f>
        <v>0</v>
      </c>
      <c r="J50" s="3">
        <f>SUMIF(Compras[Fecha],Rdiario[[#This Row],[Fecha]],Compras[Monto])</f>
        <v>0</v>
      </c>
      <c r="K50" s="3">
        <f>SUMIF(TGastos[Fecha],Rdiario[[#This Row],[Fecha]],TGastos[Monto])</f>
        <v>0</v>
      </c>
      <c r="L50" s="3">
        <f>Rdiario[[#This Row],[Ingresos Brutos]]-Rdiario[[#This Row],[Compras]]-Rdiario[[#This Row],[Gastos]]</f>
        <v>0</v>
      </c>
      <c r="M50" s="3">
        <f>Rdiario[[#This Row],[Ganancia]]-Rdiario[[#This Row],[Compras]]-Rdiario[[#This Row],[Gastos]]</f>
        <v>0</v>
      </c>
      <c r="P50" s="9"/>
    </row>
    <row r="51" spans="2:16">
      <c r="B51" s="4">
        <v>45339</v>
      </c>
      <c r="C5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1" s="49" t="s">
        <v>47</v>
      </c>
      <c r="E51" s="3">
        <f>SUMIF(Ventas[Fecha],Rdiario[[#This Row],[Fecha]],Ventas[Total])</f>
        <v>0</v>
      </c>
      <c r="F51" s="46">
        <f>SUMIF(Ventas[Fecha],Rdiario[[#This Row],[Fecha]],Ventas[Total 4])</f>
        <v>0</v>
      </c>
      <c r="G51" s="46">
        <f>Rdiario[[#This Row],[Ingresos Brutos]]-Rdiario[[#This Row],[Transferencia]]</f>
        <v>0</v>
      </c>
      <c r="H51" s="3">
        <f>Rdiario[[#This Row],[Ingresos Brutos]]-Rdiario[[#This Row],[Ganancia]]</f>
        <v>0</v>
      </c>
      <c r="I51" s="3">
        <f>SUMIF(Ventas[Fecha],Rdiario[[#This Row],[Fecha]],Ventas[Total 2])</f>
        <v>0</v>
      </c>
      <c r="J51" s="3">
        <f>SUMIF(Compras[Fecha],Rdiario[[#This Row],[Fecha]],Compras[Monto])</f>
        <v>0</v>
      </c>
      <c r="K51" s="3">
        <f>SUMIF(TGastos[Fecha],Rdiario[[#This Row],[Fecha]],TGastos[Monto])</f>
        <v>0</v>
      </c>
      <c r="L51" s="3">
        <f>Rdiario[[#This Row],[Ingresos Brutos]]-Rdiario[[#This Row],[Compras]]-Rdiario[[#This Row],[Gastos]]</f>
        <v>0</v>
      </c>
      <c r="M51" s="3">
        <f>Rdiario[[#This Row],[Ganancia]]-Rdiario[[#This Row],[Compras]]-Rdiario[[#This Row],[Gastos]]</f>
        <v>0</v>
      </c>
      <c r="P51" s="9"/>
    </row>
    <row r="52" spans="2:16">
      <c r="B52" s="4">
        <v>45340</v>
      </c>
      <c r="C5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2" s="49" t="s">
        <v>41</v>
      </c>
      <c r="E52" s="3">
        <f>SUMIF(Ventas[Fecha],Rdiario[[#This Row],[Fecha]],Ventas[Total])</f>
        <v>0</v>
      </c>
      <c r="F52" s="46">
        <f>SUMIF(Ventas[Fecha],Rdiario[[#This Row],[Fecha]],Ventas[Total 4])</f>
        <v>0</v>
      </c>
      <c r="G52" s="46">
        <f>Rdiario[[#This Row],[Ingresos Brutos]]-Rdiario[[#This Row],[Transferencia]]</f>
        <v>0</v>
      </c>
      <c r="H52" s="3">
        <f>Rdiario[[#This Row],[Ingresos Brutos]]-Rdiario[[#This Row],[Ganancia]]</f>
        <v>0</v>
      </c>
      <c r="I52" s="3">
        <f>SUMIF(Ventas[Fecha],Rdiario[[#This Row],[Fecha]],Ventas[Total 2])</f>
        <v>0</v>
      </c>
      <c r="J52" s="3">
        <f>SUMIF(Compras[Fecha],Rdiario[[#This Row],[Fecha]],Compras[Monto])</f>
        <v>0</v>
      </c>
      <c r="K52" s="3">
        <f>SUMIF(TGastos[Fecha],Rdiario[[#This Row],[Fecha]],TGastos[Monto])</f>
        <v>0</v>
      </c>
      <c r="L52" s="3">
        <f>Rdiario[[#This Row],[Ingresos Brutos]]-Rdiario[[#This Row],[Compras]]-Rdiario[[#This Row],[Gastos]]</f>
        <v>0</v>
      </c>
      <c r="M52" s="3">
        <f>Rdiario[[#This Row],[Ganancia]]-Rdiario[[#This Row],[Compras]]-Rdiario[[#This Row],[Gastos]]</f>
        <v>0</v>
      </c>
      <c r="P52" s="9"/>
    </row>
    <row r="53" spans="2:16">
      <c r="B53" s="4">
        <v>45341</v>
      </c>
      <c r="C5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3" s="49" t="s">
        <v>42</v>
      </c>
      <c r="E53" s="3">
        <f>SUMIF(Ventas[Fecha],Rdiario[[#This Row],[Fecha]],Ventas[Total])</f>
        <v>0</v>
      </c>
      <c r="F53" s="46">
        <f>SUMIF(Ventas[Fecha],Rdiario[[#This Row],[Fecha]],Ventas[Total 4])</f>
        <v>0</v>
      </c>
      <c r="G53" s="46">
        <f>Rdiario[[#This Row],[Ingresos Brutos]]-Rdiario[[#This Row],[Transferencia]]</f>
        <v>0</v>
      </c>
      <c r="H53" s="3">
        <f>Rdiario[[#This Row],[Ingresos Brutos]]-Rdiario[[#This Row],[Ganancia]]</f>
        <v>0</v>
      </c>
      <c r="I53" s="3">
        <f>SUMIF(Ventas[Fecha],Rdiario[[#This Row],[Fecha]],Ventas[Total 2])</f>
        <v>0</v>
      </c>
      <c r="J53" s="3">
        <f>SUMIF(Compras[Fecha],Rdiario[[#This Row],[Fecha]],Compras[Monto])</f>
        <v>0</v>
      </c>
      <c r="K53" s="3">
        <f>SUMIF(TGastos[Fecha],Rdiario[[#This Row],[Fecha]],TGastos[Monto])</f>
        <v>0</v>
      </c>
      <c r="L53" s="3">
        <f>Rdiario[[#This Row],[Ingresos Brutos]]-Rdiario[[#This Row],[Compras]]-Rdiario[[#This Row],[Gastos]]</f>
        <v>0</v>
      </c>
      <c r="M53" s="3">
        <f>Rdiario[[#This Row],[Ganancia]]-Rdiario[[#This Row],[Compras]]-Rdiario[[#This Row],[Gastos]]</f>
        <v>0</v>
      </c>
      <c r="P53" s="9"/>
    </row>
    <row r="54" spans="2:16">
      <c r="B54" s="4">
        <v>45342</v>
      </c>
      <c r="C5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4" s="49" t="s">
        <v>43</v>
      </c>
      <c r="E54" s="3">
        <f>SUMIF(Ventas[Fecha],Rdiario[[#This Row],[Fecha]],Ventas[Total])</f>
        <v>0</v>
      </c>
      <c r="F54" s="46">
        <f>SUMIF(Ventas[Fecha],Rdiario[[#This Row],[Fecha]],Ventas[Total 4])</f>
        <v>0</v>
      </c>
      <c r="G54" s="46">
        <f>Rdiario[[#This Row],[Ingresos Brutos]]-Rdiario[[#This Row],[Transferencia]]</f>
        <v>0</v>
      </c>
      <c r="H54" s="3">
        <f>Rdiario[[#This Row],[Ingresos Brutos]]-Rdiario[[#This Row],[Ganancia]]</f>
        <v>0</v>
      </c>
      <c r="I54" s="3">
        <f>SUMIF(Ventas[Fecha],Rdiario[[#This Row],[Fecha]],Ventas[Total 2])</f>
        <v>0</v>
      </c>
      <c r="J54" s="3">
        <f>SUMIF(Compras[Fecha],Rdiario[[#This Row],[Fecha]],Compras[Monto])</f>
        <v>0</v>
      </c>
      <c r="K54" s="3">
        <f>SUMIF(TGastos[Fecha],Rdiario[[#This Row],[Fecha]],TGastos[Monto])</f>
        <v>0</v>
      </c>
      <c r="L54" s="3">
        <f>Rdiario[[#This Row],[Ingresos Brutos]]-Rdiario[[#This Row],[Compras]]-Rdiario[[#This Row],[Gastos]]</f>
        <v>0</v>
      </c>
      <c r="M54" s="3">
        <f>Rdiario[[#This Row],[Ganancia]]-Rdiario[[#This Row],[Compras]]-Rdiario[[#This Row],[Gastos]]</f>
        <v>0</v>
      </c>
      <c r="P54" s="9"/>
    </row>
    <row r="55" spans="2:16">
      <c r="B55" s="4">
        <v>45343</v>
      </c>
      <c r="C5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5" s="49" t="s">
        <v>44</v>
      </c>
      <c r="E55" s="3">
        <f>SUMIF(Ventas[Fecha],Rdiario[[#This Row],[Fecha]],Ventas[Total])</f>
        <v>0</v>
      </c>
      <c r="F55" s="46">
        <f>SUMIF(Ventas[Fecha],Rdiario[[#This Row],[Fecha]],Ventas[Total 4])</f>
        <v>0</v>
      </c>
      <c r="G55" s="46">
        <f>Rdiario[[#This Row],[Ingresos Brutos]]-Rdiario[[#This Row],[Transferencia]]</f>
        <v>0</v>
      </c>
      <c r="H55" s="3">
        <f>Rdiario[[#This Row],[Ingresos Brutos]]-Rdiario[[#This Row],[Ganancia]]</f>
        <v>0</v>
      </c>
      <c r="I55" s="3">
        <f>SUMIF(Ventas[Fecha],Rdiario[[#This Row],[Fecha]],Ventas[Total 2])</f>
        <v>0</v>
      </c>
      <c r="J55" s="3">
        <f>SUMIF(Compras[Fecha],Rdiario[[#This Row],[Fecha]],Compras[Monto])</f>
        <v>0</v>
      </c>
      <c r="K55" s="3">
        <f>SUMIF(TGastos[Fecha],Rdiario[[#This Row],[Fecha]],TGastos[Monto])</f>
        <v>0</v>
      </c>
      <c r="L55" s="3">
        <f>Rdiario[[#This Row],[Ingresos Brutos]]-Rdiario[[#This Row],[Compras]]-Rdiario[[#This Row],[Gastos]]</f>
        <v>0</v>
      </c>
      <c r="M55" s="3">
        <f>Rdiario[[#This Row],[Ganancia]]-Rdiario[[#This Row],[Compras]]-Rdiario[[#This Row],[Gastos]]</f>
        <v>0</v>
      </c>
      <c r="P55" s="9"/>
    </row>
    <row r="56" spans="2:16">
      <c r="B56" s="4">
        <v>45344</v>
      </c>
      <c r="C5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6" s="49" t="s">
        <v>45</v>
      </c>
      <c r="E56" s="3">
        <f>SUMIF(Ventas[Fecha],Rdiario[[#This Row],[Fecha]],Ventas[Total])</f>
        <v>0</v>
      </c>
      <c r="F56" s="46">
        <f>SUMIF(Ventas[Fecha],Rdiario[[#This Row],[Fecha]],Ventas[Total 4])</f>
        <v>0</v>
      </c>
      <c r="G56" s="46">
        <f>Rdiario[[#This Row],[Ingresos Brutos]]-Rdiario[[#This Row],[Transferencia]]</f>
        <v>0</v>
      </c>
      <c r="H56" s="3">
        <f>Rdiario[[#This Row],[Ingresos Brutos]]-Rdiario[[#This Row],[Ganancia]]</f>
        <v>0</v>
      </c>
      <c r="I56" s="3">
        <f>SUMIF(Ventas[Fecha],Rdiario[[#This Row],[Fecha]],Ventas[Total 2])</f>
        <v>0</v>
      </c>
      <c r="J56" s="3">
        <f>SUMIF(Compras[Fecha],Rdiario[[#This Row],[Fecha]],Compras[Monto])</f>
        <v>0</v>
      </c>
      <c r="K56" s="3">
        <f>SUMIF(TGastos[Fecha],Rdiario[[#This Row],[Fecha]],TGastos[Monto])</f>
        <v>0</v>
      </c>
      <c r="L56" s="3">
        <f>Rdiario[[#This Row],[Ingresos Brutos]]-Rdiario[[#This Row],[Compras]]-Rdiario[[#This Row],[Gastos]]</f>
        <v>0</v>
      </c>
      <c r="M56" s="3">
        <f>Rdiario[[#This Row],[Ganancia]]-Rdiario[[#This Row],[Compras]]-Rdiario[[#This Row],[Gastos]]</f>
        <v>0</v>
      </c>
      <c r="P56" s="9"/>
    </row>
    <row r="57" spans="2:16">
      <c r="B57" s="4">
        <v>45345</v>
      </c>
      <c r="C5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7" s="49" t="s">
        <v>46</v>
      </c>
      <c r="E57" s="3">
        <f>SUMIF(Ventas[Fecha],Rdiario[[#This Row],[Fecha]],Ventas[Total])</f>
        <v>0</v>
      </c>
      <c r="F57" s="46">
        <f>SUMIF(Ventas[Fecha],Rdiario[[#This Row],[Fecha]],Ventas[Total 4])</f>
        <v>0</v>
      </c>
      <c r="G57" s="46">
        <f>Rdiario[[#This Row],[Ingresos Brutos]]-Rdiario[[#This Row],[Transferencia]]</f>
        <v>0</v>
      </c>
      <c r="H57" s="3">
        <f>Rdiario[[#This Row],[Ingresos Brutos]]-Rdiario[[#This Row],[Ganancia]]</f>
        <v>0</v>
      </c>
      <c r="I57" s="3">
        <f>SUMIF(Ventas[Fecha],Rdiario[[#This Row],[Fecha]],Ventas[Total 2])</f>
        <v>0</v>
      </c>
      <c r="J57" s="3">
        <f>SUMIF(Compras[Fecha],Rdiario[[#This Row],[Fecha]],Compras[Monto])</f>
        <v>0</v>
      </c>
      <c r="K57" s="3">
        <f>SUMIF(TGastos[Fecha],Rdiario[[#This Row],[Fecha]],TGastos[Monto])</f>
        <v>0</v>
      </c>
      <c r="L57" s="3">
        <f>Rdiario[[#This Row],[Ingresos Brutos]]-Rdiario[[#This Row],[Compras]]-Rdiario[[#This Row],[Gastos]]</f>
        <v>0</v>
      </c>
      <c r="M57" s="3">
        <f>Rdiario[[#This Row],[Ganancia]]-Rdiario[[#This Row],[Compras]]-Rdiario[[#This Row],[Gastos]]</f>
        <v>0</v>
      </c>
      <c r="P57" s="9"/>
    </row>
    <row r="58" spans="2:16">
      <c r="B58" s="4">
        <v>45346</v>
      </c>
      <c r="C5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8" s="49" t="s">
        <v>47</v>
      </c>
      <c r="E58" s="3">
        <f>SUMIF(Ventas[Fecha],Rdiario[[#This Row],[Fecha]],Ventas[Total])</f>
        <v>0</v>
      </c>
      <c r="F58" s="46">
        <f>SUMIF(Ventas[Fecha],Rdiario[[#This Row],[Fecha]],Ventas[Total 4])</f>
        <v>0</v>
      </c>
      <c r="G58" s="46">
        <f>Rdiario[[#This Row],[Ingresos Brutos]]-Rdiario[[#This Row],[Transferencia]]</f>
        <v>0</v>
      </c>
      <c r="H58" s="3">
        <f>Rdiario[[#This Row],[Ingresos Brutos]]-Rdiario[[#This Row],[Ganancia]]</f>
        <v>0</v>
      </c>
      <c r="I58" s="3">
        <f>SUMIF(Ventas[Fecha],Rdiario[[#This Row],[Fecha]],Ventas[Total 2])</f>
        <v>0</v>
      </c>
      <c r="J58" s="3">
        <f>SUMIF(Compras[Fecha],Rdiario[[#This Row],[Fecha]],Compras[Monto])</f>
        <v>0</v>
      </c>
      <c r="K58" s="3">
        <f>SUMIF(TGastos[Fecha],Rdiario[[#This Row],[Fecha]],TGastos[Monto])</f>
        <v>0</v>
      </c>
      <c r="L58" s="3">
        <f>Rdiario[[#This Row],[Ingresos Brutos]]-Rdiario[[#This Row],[Compras]]-Rdiario[[#This Row],[Gastos]]</f>
        <v>0</v>
      </c>
      <c r="M58" s="3">
        <f>Rdiario[[#This Row],[Ganancia]]-Rdiario[[#This Row],[Compras]]-Rdiario[[#This Row],[Gastos]]</f>
        <v>0</v>
      </c>
      <c r="P58" s="9"/>
    </row>
    <row r="59" spans="2:16">
      <c r="B59" s="4">
        <v>45347</v>
      </c>
      <c r="C5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59" s="49" t="s">
        <v>41</v>
      </c>
      <c r="E59" s="3">
        <f>SUMIF(Ventas[Fecha],Rdiario[[#This Row],[Fecha]],Ventas[Total])</f>
        <v>0</v>
      </c>
      <c r="F59" s="46">
        <f>SUMIF(Ventas[Fecha],Rdiario[[#This Row],[Fecha]],Ventas[Total 4])</f>
        <v>0</v>
      </c>
      <c r="G59" s="46">
        <f>Rdiario[[#This Row],[Ingresos Brutos]]-Rdiario[[#This Row],[Transferencia]]</f>
        <v>0</v>
      </c>
      <c r="H59" s="3">
        <f>Rdiario[[#This Row],[Ingresos Brutos]]-Rdiario[[#This Row],[Ganancia]]</f>
        <v>0</v>
      </c>
      <c r="I59" s="3">
        <f>SUMIF(Ventas[Fecha],Rdiario[[#This Row],[Fecha]],Ventas[Total 2])</f>
        <v>0</v>
      </c>
      <c r="J59" s="3">
        <f>SUMIF(Compras[Fecha],Rdiario[[#This Row],[Fecha]],Compras[Monto])</f>
        <v>0</v>
      </c>
      <c r="K59" s="3">
        <f>SUMIF(TGastos[Fecha],Rdiario[[#This Row],[Fecha]],TGastos[Monto])</f>
        <v>0</v>
      </c>
      <c r="L59" s="3">
        <f>Rdiario[[#This Row],[Ingresos Brutos]]-Rdiario[[#This Row],[Compras]]-Rdiario[[#This Row],[Gastos]]</f>
        <v>0</v>
      </c>
      <c r="M59" s="3">
        <f>Rdiario[[#This Row],[Ganancia]]-Rdiario[[#This Row],[Compras]]-Rdiario[[#This Row],[Gastos]]</f>
        <v>0</v>
      </c>
      <c r="P59" s="9"/>
    </row>
    <row r="60" spans="2:16">
      <c r="B60" s="4">
        <v>45348</v>
      </c>
      <c r="C6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60" s="49" t="s">
        <v>42</v>
      </c>
      <c r="E60" s="3">
        <f>SUMIF(Ventas[Fecha],Rdiario[[#This Row],[Fecha]],Ventas[Total])</f>
        <v>0</v>
      </c>
      <c r="F60" s="46">
        <f>SUMIF(Ventas[Fecha],Rdiario[[#This Row],[Fecha]],Ventas[Total 4])</f>
        <v>0</v>
      </c>
      <c r="G60" s="46">
        <f>Rdiario[[#This Row],[Ingresos Brutos]]-Rdiario[[#This Row],[Transferencia]]</f>
        <v>0</v>
      </c>
      <c r="H60" s="3">
        <f>Rdiario[[#This Row],[Ingresos Brutos]]-Rdiario[[#This Row],[Ganancia]]</f>
        <v>0</v>
      </c>
      <c r="I60" s="3">
        <f>SUMIF(Ventas[Fecha],Rdiario[[#This Row],[Fecha]],Ventas[Total 2])</f>
        <v>0</v>
      </c>
      <c r="J60" s="3">
        <f>SUMIF(Compras[Fecha],Rdiario[[#This Row],[Fecha]],Compras[Monto])</f>
        <v>0</v>
      </c>
      <c r="K60" s="3">
        <f>SUMIF(TGastos[Fecha],Rdiario[[#This Row],[Fecha]],TGastos[Monto])</f>
        <v>0</v>
      </c>
      <c r="L60" s="3">
        <f>Rdiario[[#This Row],[Ingresos Brutos]]-Rdiario[[#This Row],[Compras]]-Rdiario[[#This Row],[Gastos]]</f>
        <v>0</v>
      </c>
      <c r="M60" s="3">
        <f>Rdiario[[#This Row],[Ganancia]]-Rdiario[[#This Row],[Compras]]-Rdiario[[#This Row],[Gastos]]</f>
        <v>0</v>
      </c>
      <c r="P60" s="9"/>
    </row>
    <row r="61" spans="2:16">
      <c r="B61" s="4">
        <v>45349</v>
      </c>
      <c r="C6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61" s="49" t="s">
        <v>43</v>
      </c>
      <c r="E61" s="3">
        <f>SUMIF(Ventas[Fecha],Rdiario[[#This Row],[Fecha]],Ventas[Total])</f>
        <v>0</v>
      </c>
      <c r="F61" s="46">
        <f>SUMIF(Ventas[Fecha],Rdiario[[#This Row],[Fecha]],Ventas[Total 4])</f>
        <v>0</v>
      </c>
      <c r="G61" s="46">
        <f>Rdiario[[#This Row],[Ingresos Brutos]]-Rdiario[[#This Row],[Transferencia]]</f>
        <v>0</v>
      </c>
      <c r="H61" s="3">
        <f>Rdiario[[#This Row],[Ingresos Brutos]]-Rdiario[[#This Row],[Ganancia]]</f>
        <v>0</v>
      </c>
      <c r="I61" s="3">
        <f>SUMIF(Ventas[Fecha],Rdiario[[#This Row],[Fecha]],Ventas[Total 2])</f>
        <v>0</v>
      </c>
      <c r="J61" s="3">
        <f>SUMIF(Compras[Fecha],Rdiario[[#This Row],[Fecha]],Compras[Monto])</f>
        <v>0</v>
      </c>
      <c r="K61" s="3">
        <f>SUMIF(TGastos[Fecha],Rdiario[[#This Row],[Fecha]],TGastos[Monto])</f>
        <v>0</v>
      </c>
      <c r="L61" s="3">
        <f>Rdiario[[#This Row],[Ingresos Brutos]]-Rdiario[[#This Row],[Compras]]-Rdiario[[#This Row],[Gastos]]</f>
        <v>0</v>
      </c>
      <c r="M61" s="3">
        <f>Rdiario[[#This Row],[Ganancia]]-Rdiario[[#This Row],[Compras]]-Rdiario[[#This Row],[Gastos]]</f>
        <v>0</v>
      </c>
      <c r="P61" s="9"/>
    </row>
    <row r="62" spans="2:16">
      <c r="B62" s="4">
        <v>45350</v>
      </c>
      <c r="C6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62" s="49" t="s">
        <v>44</v>
      </c>
      <c r="E62" s="3">
        <f>SUMIF(Ventas[Fecha],Rdiario[[#This Row],[Fecha]],Ventas[Total])</f>
        <v>0</v>
      </c>
      <c r="F62" s="46">
        <f>SUMIF(Ventas[Fecha],Rdiario[[#This Row],[Fecha]],Ventas[Total 4])</f>
        <v>0</v>
      </c>
      <c r="G62" s="46">
        <f>Rdiario[[#This Row],[Ingresos Brutos]]-Rdiario[[#This Row],[Transferencia]]</f>
        <v>0</v>
      </c>
      <c r="H62" s="3">
        <f>Rdiario[[#This Row],[Ingresos Brutos]]-Rdiario[[#This Row],[Ganancia]]</f>
        <v>0</v>
      </c>
      <c r="I62" s="3">
        <f>SUMIF(Ventas[Fecha],Rdiario[[#This Row],[Fecha]],Ventas[Total 2])</f>
        <v>0</v>
      </c>
      <c r="J62" s="3">
        <f>SUMIF(Compras[Fecha],Rdiario[[#This Row],[Fecha]],Compras[Monto])</f>
        <v>0</v>
      </c>
      <c r="K62" s="3">
        <f>SUMIF(TGastos[Fecha],Rdiario[[#This Row],[Fecha]],TGastos[Monto])</f>
        <v>0</v>
      </c>
      <c r="L62" s="3">
        <f>Rdiario[[#This Row],[Ingresos Brutos]]-Rdiario[[#This Row],[Compras]]-Rdiario[[#This Row],[Gastos]]</f>
        <v>0</v>
      </c>
      <c r="M62" s="3">
        <f>Rdiario[[#This Row],[Ganancia]]-Rdiario[[#This Row],[Compras]]-Rdiario[[#This Row],[Gastos]]</f>
        <v>0</v>
      </c>
      <c r="P62" s="9"/>
    </row>
    <row r="63" spans="2:16">
      <c r="B63" s="4">
        <v>45351</v>
      </c>
      <c r="C6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Febrero</v>
      </c>
      <c r="D63" s="49" t="s">
        <v>45</v>
      </c>
      <c r="E63" s="3">
        <f>SUMIF(Ventas[Fecha],Rdiario[[#This Row],[Fecha]],Ventas[Total])</f>
        <v>0</v>
      </c>
      <c r="F63" s="46">
        <f>SUMIF(Ventas[Fecha],Rdiario[[#This Row],[Fecha]],Ventas[Total 4])</f>
        <v>0</v>
      </c>
      <c r="G63" s="46">
        <f>Rdiario[[#This Row],[Ingresos Brutos]]-Rdiario[[#This Row],[Transferencia]]</f>
        <v>0</v>
      </c>
      <c r="H63" s="3">
        <f>Rdiario[[#This Row],[Ingresos Brutos]]-Rdiario[[#This Row],[Ganancia]]</f>
        <v>0</v>
      </c>
      <c r="I63" s="3">
        <f>SUMIF(Ventas[Fecha],Rdiario[[#This Row],[Fecha]],Ventas[Total 2])</f>
        <v>0</v>
      </c>
      <c r="J63" s="3">
        <f>SUMIF(Compras[Fecha],Rdiario[[#This Row],[Fecha]],Compras[Monto])</f>
        <v>0</v>
      </c>
      <c r="K63" s="3">
        <f>SUMIF(TGastos[Fecha],Rdiario[[#This Row],[Fecha]],TGastos[Monto])</f>
        <v>0</v>
      </c>
      <c r="L63" s="3">
        <f>Rdiario[[#This Row],[Ingresos Brutos]]-Rdiario[[#This Row],[Compras]]-Rdiario[[#This Row],[Gastos]]</f>
        <v>0</v>
      </c>
      <c r="M63" s="3">
        <f>Rdiario[[#This Row],[Ganancia]]-Rdiario[[#This Row],[Compras]]-Rdiario[[#This Row],[Gastos]]</f>
        <v>0</v>
      </c>
      <c r="P63" s="9"/>
    </row>
    <row r="64" spans="2:16">
      <c r="B64" s="4">
        <v>45352</v>
      </c>
      <c r="C6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64" s="49" t="s">
        <v>46</v>
      </c>
      <c r="E64" s="3">
        <f>SUMIF(Ventas[Fecha],Rdiario[[#This Row],[Fecha]],Ventas[Total])</f>
        <v>0</v>
      </c>
      <c r="F64" s="46">
        <f>SUMIF(Ventas[Fecha],Rdiario[[#This Row],[Fecha]],Ventas[Total 4])</f>
        <v>0</v>
      </c>
      <c r="G64" s="46">
        <f>Rdiario[[#This Row],[Ingresos Brutos]]-Rdiario[[#This Row],[Transferencia]]</f>
        <v>0</v>
      </c>
      <c r="H64" s="3">
        <f>Rdiario[[#This Row],[Ingresos Brutos]]-Rdiario[[#This Row],[Ganancia]]</f>
        <v>0</v>
      </c>
      <c r="I64" s="3">
        <f>SUMIF(Ventas[Fecha],Rdiario[[#This Row],[Fecha]],Ventas[Total 2])</f>
        <v>0</v>
      </c>
      <c r="J64" s="3">
        <f>SUMIF(Compras[Fecha],Rdiario[[#This Row],[Fecha]],Compras[Monto])</f>
        <v>0</v>
      </c>
      <c r="K64" s="3">
        <f>SUMIF(TGastos[Fecha],Rdiario[[#This Row],[Fecha]],TGastos[Monto])</f>
        <v>0</v>
      </c>
      <c r="L64" s="3">
        <f>Rdiario[[#This Row],[Ingresos Brutos]]-Rdiario[[#This Row],[Compras]]-Rdiario[[#This Row],[Gastos]]</f>
        <v>0</v>
      </c>
      <c r="M64" s="3">
        <f>Rdiario[[#This Row],[Ganancia]]-Rdiario[[#This Row],[Compras]]-Rdiario[[#This Row],[Gastos]]</f>
        <v>0</v>
      </c>
      <c r="P64" s="9"/>
    </row>
    <row r="65" spans="2:16">
      <c r="B65" s="4">
        <v>45353</v>
      </c>
      <c r="C6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65" s="49" t="s">
        <v>47</v>
      </c>
      <c r="E65" s="3">
        <f>SUMIF(Ventas[Fecha],Rdiario[[#This Row],[Fecha]],Ventas[Total])</f>
        <v>0</v>
      </c>
      <c r="F65" s="46">
        <f>SUMIF(Ventas[Fecha],Rdiario[[#This Row],[Fecha]],Ventas[Total 4])</f>
        <v>0</v>
      </c>
      <c r="G65" s="46">
        <f>Rdiario[[#This Row],[Ingresos Brutos]]-Rdiario[[#This Row],[Transferencia]]</f>
        <v>0</v>
      </c>
      <c r="H65" s="3">
        <f>Rdiario[[#This Row],[Ingresos Brutos]]-Rdiario[[#This Row],[Ganancia]]</f>
        <v>0</v>
      </c>
      <c r="I65" s="3">
        <f>SUMIF(Ventas[Fecha],Rdiario[[#This Row],[Fecha]],Ventas[Total 2])</f>
        <v>0</v>
      </c>
      <c r="J65" s="3">
        <f>SUMIF(Compras[Fecha],Rdiario[[#This Row],[Fecha]],Compras[Monto])</f>
        <v>0</v>
      </c>
      <c r="K65" s="3">
        <f>SUMIF(TGastos[Fecha],Rdiario[[#This Row],[Fecha]],TGastos[Monto])</f>
        <v>0</v>
      </c>
      <c r="L65" s="3">
        <f>Rdiario[[#This Row],[Ingresos Brutos]]-Rdiario[[#This Row],[Compras]]-Rdiario[[#This Row],[Gastos]]</f>
        <v>0</v>
      </c>
      <c r="M65" s="3">
        <f>Rdiario[[#This Row],[Ganancia]]-Rdiario[[#This Row],[Compras]]-Rdiario[[#This Row],[Gastos]]</f>
        <v>0</v>
      </c>
      <c r="P65" s="9"/>
    </row>
    <row r="66" spans="2:16">
      <c r="B66" s="4">
        <v>45354</v>
      </c>
      <c r="C6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66" s="49" t="s">
        <v>41</v>
      </c>
      <c r="E66" s="3">
        <f>SUMIF(Ventas[Fecha],Rdiario[[#This Row],[Fecha]],Ventas[Total])</f>
        <v>0</v>
      </c>
      <c r="F66" s="46">
        <f>SUMIF(Ventas[Fecha],Rdiario[[#This Row],[Fecha]],Ventas[Total 4])</f>
        <v>0</v>
      </c>
      <c r="G66" s="46">
        <f>Rdiario[[#This Row],[Ingresos Brutos]]-Rdiario[[#This Row],[Transferencia]]</f>
        <v>0</v>
      </c>
      <c r="H66" s="3">
        <f>Rdiario[[#This Row],[Ingresos Brutos]]-Rdiario[[#This Row],[Ganancia]]</f>
        <v>0</v>
      </c>
      <c r="I66" s="3">
        <f>SUMIF(Ventas[Fecha],Rdiario[[#This Row],[Fecha]],Ventas[Total 2])</f>
        <v>0</v>
      </c>
      <c r="J66" s="3">
        <f>SUMIF(Compras[Fecha],Rdiario[[#This Row],[Fecha]],Compras[Monto])</f>
        <v>0</v>
      </c>
      <c r="K66" s="3">
        <f>SUMIF(TGastos[Fecha],Rdiario[[#This Row],[Fecha]],TGastos[Monto])</f>
        <v>0</v>
      </c>
      <c r="L66" s="3">
        <f>Rdiario[[#This Row],[Ingresos Brutos]]-Rdiario[[#This Row],[Compras]]-Rdiario[[#This Row],[Gastos]]</f>
        <v>0</v>
      </c>
      <c r="M66" s="3">
        <f>Rdiario[[#This Row],[Ganancia]]-Rdiario[[#This Row],[Compras]]-Rdiario[[#This Row],[Gastos]]</f>
        <v>0</v>
      </c>
      <c r="P66" s="9"/>
    </row>
    <row r="67" spans="2:16">
      <c r="B67" s="4">
        <v>45355</v>
      </c>
      <c r="C6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67" s="49" t="s">
        <v>42</v>
      </c>
      <c r="E67" s="3">
        <f>SUMIF(Ventas[Fecha],Rdiario[[#This Row],[Fecha]],Ventas[Total])</f>
        <v>0</v>
      </c>
      <c r="F67" s="46">
        <f>SUMIF(Ventas[Fecha],Rdiario[[#This Row],[Fecha]],Ventas[Total 4])</f>
        <v>0</v>
      </c>
      <c r="G67" s="46">
        <f>Rdiario[[#This Row],[Ingresos Brutos]]-Rdiario[[#This Row],[Transferencia]]</f>
        <v>0</v>
      </c>
      <c r="H67" s="3">
        <f>Rdiario[[#This Row],[Ingresos Brutos]]-Rdiario[[#This Row],[Ganancia]]</f>
        <v>0</v>
      </c>
      <c r="I67" s="3">
        <f>SUMIF(Ventas[Fecha],Rdiario[[#This Row],[Fecha]],Ventas[Total 2])</f>
        <v>0</v>
      </c>
      <c r="J67" s="3">
        <f>SUMIF(Compras[Fecha],Rdiario[[#This Row],[Fecha]],Compras[Monto])</f>
        <v>0</v>
      </c>
      <c r="K67" s="3">
        <f>SUMIF(TGastos[Fecha],Rdiario[[#This Row],[Fecha]],TGastos[Monto])</f>
        <v>0</v>
      </c>
      <c r="L67" s="3">
        <f>Rdiario[[#This Row],[Ingresos Brutos]]-Rdiario[[#This Row],[Compras]]-Rdiario[[#This Row],[Gastos]]</f>
        <v>0</v>
      </c>
      <c r="M67" s="3">
        <f>Rdiario[[#This Row],[Ganancia]]-Rdiario[[#This Row],[Compras]]-Rdiario[[#This Row],[Gastos]]</f>
        <v>0</v>
      </c>
      <c r="P67" s="9"/>
    </row>
    <row r="68" spans="2:16">
      <c r="B68" s="4">
        <v>45356</v>
      </c>
      <c r="C6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68" s="49" t="s">
        <v>43</v>
      </c>
      <c r="E68" s="3">
        <f>SUMIF(Ventas[Fecha],Rdiario[[#This Row],[Fecha]],Ventas[Total])</f>
        <v>0</v>
      </c>
      <c r="F68" s="46">
        <f>SUMIF(Ventas[Fecha],Rdiario[[#This Row],[Fecha]],Ventas[Total 4])</f>
        <v>0</v>
      </c>
      <c r="G68" s="46">
        <f>Rdiario[[#This Row],[Ingresos Brutos]]-Rdiario[[#This Row],[Transferencia]]</f>
        <v>0</v>
      </c>
      <c r="H68" s="3">
        <f>Rdiario[[#This Row],[Ingresos Brutos]]-Rdiario[[#This Row],[Ganancia]]</f>
        <v>0</v>
      </c>
      <c r="I68" s="3">
        <f>SUMIF(Ventas[Fecha],Rdiario[[#This Row],[Fecha]],Ventas[Total 2])</f>
        <v>0</v>
      </c>
      <c r="J68" s="3">
        <f>SUMIF(Compras[Fecha],Rdiario[[#This Row],[Fecha]],Compras[Monto])</f>
        <v>0</v>
      </c>
      <c r="K68" s="3">
        <f>SUMIF(TGastos[Fecha],Rdiario[[#This Row],[Fecha]],TGastos[Monto])</f>
        <v>0</v>
      </c>
      <c r="L68" s="3">
        <f>Rdiario[[#This Row],[Ingresos Brutos]]-Rdiario[[#This Row],[Compras]]-Rdiario[[#This Row],[Gastos]]</f>
        <v>0</v>
      </c>
      <c r="M68" s="3">
        <f>Rdiario[[#This Row],[Ganancia]]-Rdiario[[#This Row],[Compras]]-Rdiario[[#This Row],[Gastos]]</f>
        <v>0</v>
      </c>
      <c r="P68" s="9"/>
    </row>
    <row r="69" spans="2:16">
      <c r="B69" s="4">
        <v>45357</v>
      </c>
      <c r="C6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69" s="49" t="s">
        <v>44</v>
      </c>
      <c r="E69" s="3">
        <f>SUMIF(Ventas[Fecha],Rdiario[[#This Row],[Fecha]],Ventas[Total])</f>
        <v>0</v>
      </c>
      <c r="F69" s="46">
        <f>SUMIF(Ventas[Fecha],Rdiario[[#This Row],[Fecha]],Ventas[Total 4])</f>
        <v>0</v>
      </c>
      <c r="G69" s="46">
        <f>Rdiario[[#This Row],[Ingresos Brutos]]-Rdiario[[#This Row],[Transferencia]]</f>
        <v>0</v>
      </c>
      <c r="H69" s="3">
        <f>Rdiario[[#This Row],[Ingresos Brutos]]-Rdiario[[#This Row],[Ganancia]]</f>
        <v>0</v>
      </c>
      <c r="I69" s="3">
        <f>SUMIF(Ventas[Fecha],Rdiario[[#This Row],[Fecha]],Ventas[Total 2])</f>
        <v>0</v>
      </c>
      <c r="J69" s="3">
        <f>SUMIF(Compras[Fecha],Rdiario[[#This Row],[Fecha]],Compras[Monto])</f>
        <v>0</v>
      </c>
      <c r="K69" s="3">
        <f>SUMIF(TGastos[Fecha],Rdiario[[#This Row],[Fecha]],TGastos[Monto])</f>
        <v>0</v>
      </c>
      <c r="L69" s="3">
        <f>Rdiario[[#This Row],[Ingresos Brutos]]-Rdiario[[#This Row],[Compras]]-Rdiario[[#This Row],[Gastos]]</f>
        <v>0</v>
      </c>
      <c r="M69" s="3">
        <f>Rdiario[[#This Row],[Ganancia]]-Rdiario[[#This Row],[Compras]]-Rdiario[[#This Row],[Gastos]]</f>
        <v>0</v>
      </c>
      <c r="P69" s="9"/>
    </row>
    <row r="70" spans="2:16">
      <c r="B70" s="4">
        <v>45358</v>
      </c>
      <c r="C7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0" s="49" t="s">
        <v>45</v>
      </c>
      <c r="E70" s="3">
        <f>SUMIF(Ventas[Fecha],Rdiario[[#This Row],[Fecha]],Ventas[Total])</f>
        <v>0</v>
      </c>
      <c r="F70" s="46">
        <f>SUMIF(Ventas[Fecha],Rdiario[[#This Row],[Fecha]],Ventas[Total 4])</f>
        <v>0</v>
      </c>
      <c r="G70" s="46">
        <f>Rdiario[[#This Row],[Ingresos Brutos]]-Rdiario[[#This Row],[Transferencia]]</f>
        <v>0</v>
      </c>
      <c r="H70" s="3">
        <f>Rdiario[[#This Row],[Ingresos Brutos]]-Rdiario[[#This Row],[Ganancia]]</f>
        <v>0</v>
      </c>
      <c r="I70" s="3">
        <f>SUMIF(Ventas[Fecha],Rdiario[[#This Row],[Fecha]],Ventas[Total 2])</f>
        <v>0</v>
      </c>
      <c r="J70" s="3">
        <f>SUMIF(Compras[Fecha],Rdiario[[#This Row],[Fecha]],Compras[Monto])</f>
        <v>0</v>
      </c>
      <c r="K70" s="3">
        <f>SUMIF(TGastos[Fecha],Rdiario[[#This Row],[Fecha]],TGastos[Monto])</f>
        <v>0</v>
      </c>
      <c r="L70" s="3">
        <f>Rdiario[[#This Row],[Ingresos Brutos]]-Rdiario[[#This Row],[Compras]]-Rdiario[[#This Row],[Gastos]]</f>
        <v>0</v>
      </c>
      <c r="M70" s="3">
        <f>Rdiario[[#This Row],[Ganancia]]-Rdiario[[#This Row],[Compras]]-Rdiario[[#This Row],[Gastos]]</f>
        <v>0</v>
      </c>
      <c r="P70" s="9"/>
    </row>
    <row r="71" spans="2:16">
      <c r="B71" s="4">
        <v>45359</v>
      </c>
      <c r="C7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1" s="49" t="s">
        <v>46</v>
      </c>
      <c r="E71" s="3">
        <f>SUMIF(Ventas[Fecha],Rdiario[[#This Row],[Fecha]],Ventas[Total])</f>
        <v>0</v>
      </c>
      <c r="F71" s="46">
        <f>SUMIF(Ventas[Fecha],Rdiario[[#This Row],[Fecha]],Ventas[Total 4])</f>
        <v>0</v>
      </c>
      <c r="G71" s="46">
        <f>Rdiario[[#This Row],[Ingresos Brutos]]-Rdiario[[#This Row],[Transferencia]]</f>
        <v>0</v>
      </c>
      <c r="H71" s="3">
        <f>Rdiario[[#This Row],[Ingresos Brutos]]-Rdiario[[#This Row],[Ganancia]]</f>
        <v>0</v>
      </c>
      <c r="I71" s="3">
        <f>SUMIF(Ventas[Fecha],Rdiario[[#This Row],[Fecha]],Ventas[Total 2])</f>
        <v>0</v>
      </c>
      <c r="J71" s="3">
        <f>SUMIF(Compras[Fecha],Rdiario[[#This Row],[Fecha]],Compras[Monto])</f>
        <v>0</v>
      </c>
      <c r="K71" s="3">
        <f>SUMIF(TGastos[Fecha],Rdiario[[#This Row],[Fecha]],TGastos[Monto])</f>
        <v>0</v>
      </c>
      <c r="L71" s="3">
        <f>Rdiario[[#This Row],[Ingresos Brutos]]-Rdiario[[#This Row],[Compras]]-Rdiario[[#This Row],[Gastos]]</f>
        <v>0</v>
      </c>
      <c r="M71" s="3">
        <f>Rdiario[[#This Row],[Ganancia]]-Rdiario[[#This Row],[Compras]]-Rdiario[[#This Row],[Gastos]]</f>
        <v>0</v>
      </c>
      <c r="P71" s="9"/>
    </row>
    <row r="72" spans="2:16">
      <c r="B72" s="4">
        <v>45360</v>
      </c>
      <c r="C7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2" s="49" t="s">
        <v>47</v>
      </c>
      <c r="E72" s="3">
        <f>SUMIF(Ventas[Fecha],Rdiario[[#This Row],[Fecha]],Ventas[Total])</f>
        <v>0</v>
      </c>
      <c r="F72" s="46">
        <f>SUMIF(Ventas[Fecha],Rdiario[[#This Row],[Fecha]],Ventas[Total 4])</f>
        <v>0</v>
      </c>
      <c r="G72" s="46">
        <f>Rdiario[[#This Row],[Ingresos Brutos]]-Rdiario[[#This Row],[Transferencia]]</f>
        <v>0</v>
      </c>
      <c r="H72" s="3">
        <f>Rdiario[[#This Row],[Ingresos Brutos]]-Rdiario[[#This Row],[Ganancia]]</f>
        <v>0</v>
      </c>
      <c r="I72" s="3">
        <f>SUMIF(Ventas[Fecha],Rdiario[[#This Row],[Fecha]],Ventas[Total 2])</f>
        <v>0</v>
      </c>
      <c r="J72" s="3">
        <f>SUMIF(Compras[Fecha],Rdiario[[#This Row],[Fecha]],Compras[Monto])</f>
        <v>0</v>
      </c>
      <c r="K72" s="3">
        <f>SUMIF(TGastos[Fecha],Rdiario[[#This Row],[Fecha]],TGastos[Monto])</f>
        <v>0</v>
      </c>
      <c r="L72" s="3">
        <f>Rdiario[[#This Row],[Ingresos Brutos]]-Rdiario[[#This Row],[Compras]]-Rdiario[[#This Row],[Gastos]]</f>
        <v>0</v>
      </c>
      <c r="M72" s="3">
        <f>Rdiario[[#This Row],[Ganancia]]-Rdiario[[#This Row],[Compras]]-Rdiario[[#This Row],[Gastos]]</f>
        <v>0</v>
      </c>
      <c r="P72" s="9"/>
    </row>
    <row r="73" spans="2:16">
      <c r="B73" s="4">
        <v>45361</v>
      </c>
      <c r="C7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3" s="49" t="s">
        <v>41</v>
      </c>
      <c r="E73" s="3">
        <f>SUMIF(Ventas[Fecha],Rdiario[[#This Row],[Fecha]],Ventas[Total])</f>
        <v>0</v>
      </c>
      <c r="F73" s="46">
        <f>SUMIF(Ventas[Fecha],Rdiario[[#This Row],[Fecha]],Ventas[Total 4])</f>
        <v>0</v>
      </c>
      <c r="G73" s="46">
        <f>Rdiario[[#This Row],[Ingresos Brutos]]-Rdiario[[#This Row],[Transferencia]]</f>
        <v>0</v>
      </c>
      <c r="H73" s="3">
        <f>Rdiario[[#This Row],[Ingresos Brutos]]-Rdiario[[#This Row],[Ganancia]]</f>
        <v>0</v>
      </c>
      <c r="I73" s="3">
        <f>SUMIF(Ventas[Fecha],Rdiario[[#This Row],[Fecha]],Ventas[Total 2])</f>
        <v>0</v>
      </c>
      <c r="J73" s="3">
        <f>SUMIF(Compras[Fecha],Rdiario[[#This Row],[Fecha]],Compras[Monto])</f>
        <v>0</v>
      </c>
      <c r="K73" s="3">
        <f>SUMIF(TGastos[Fecha],Rdiario[[#This Row],[Fecha]],TGastos[Monto])</f>
        <v>0</v>
      </c>
      <c r="L73" s="3">
        <f>Rdiario[[#This Row],[Ingresos Brutos]]-Rdiario[[#This Row],[Compras]]-Rdiario[[#This Row],[Gastos]]</f>
        <v>0</v>
      </c>
      <c r="M73" s="3">
        <f>Rdiario[[#This Row],[Ganancia]]-Rdiario[[#This Row],[Compras]]-Rdiario[[#This Row],[Gastos]]</f>
        <v>0</v>
      </c>
      <c r="P73" s="9"/>
    </row>
    <row r="74" spans="2:16">
      <c r="B74" s="4">
        <v>45362</v>
      </c>
      <c r="C7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4" s="49" t="s">
        <v>42</v>
      </c>
      <c r="E74" s="3">
        <f>SUMIF(Ventas[Fecha],Rdiario[[#This Row],[Fecha]],Ventas[Total])</f>
        <v>0</v>
      </c>
      <c r="F74" s="46">
        <f>SUMIF(Ventas[Fecha],Rdiario[[#This Row],[Fecha]],Ventas[Total 4])</f>
        <v>0</v>
      </c>
      <c r="G74" s="46">
        <f>Rdiario[[#This Row],[Ingresos Brutos]]-Rdiario[[#This Row],[Transferencia]]</f>
        <v>0</v>
      </c>
      <c r="H74" s="3">
        <f>Rdiario[[#This Row],[Ingresos Brutos]]-Rdiario[[#This Row],[Ganancia]]</f>
        <v>0</v>
      </c>
      <c r="I74" s="3">
        <f>SUMIF(Ventas[Fecha],Rdiario[[#This Row],[Fecha]],Ventas[Total 2])</f>
        <v>0</v>
      </c>
      <c r="J74" s="3">
        <f>SUMIF(Compras[Fecha],Rdiario[[#This Row],[Fecha]],Compras[Monto])</f>
        <v>0</v>
      </c>
      <c r="K74" s="3">
        <f>SUMIF(TGastos[Fecha],Rdiario[[#This Row],[Fecha]],TGastos[Monto])</f>
        <v>0</v>
      </c>
      <c r="L74" s="3">
        <f>Rdiario[[#This Row],[Ingresos Brutos]]-Rdiario[[#This Row],[Compras]]-Rdiario[[#This Row],[Gastos]]</f>
        <v>0</v>
      </c>
      <c r="M74" s="3">
        <f>Rdiario[[#This Row],[Ganancia]]-Rdiario[[#This Row],[Compras]]-Rdiario[[#This Row],[Gastos]]</f>
        <v>0</v>
      </c>
      <c r="P74" s="9"/>
    </row>
    <row r="75" spans="2:16">
      <c r="B75" s="4">
        <v>45363</v>
      </c>
      <c r="C7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5" s="49" t="s">
        <v>43</v>
      </c>
      <c r="E75" s="3">
        <f>SUMIF(Ventas[Fecha],Rdiario[[#This Row],[Fecha]],Ventas[Total])</f>
        <v>0</v>
      </c>
      <c r="F75" s="46">
        <f>SUMIF(Ventas[Fecha],Rdiario[[#This Row],[Fecha]],Ventas[Total 4])</f>
        <v>0</v>
      </c>
      <c r="G75" s="46">
        <f>Rdiario[[#This Row],[Ingresos Brutos]]-Rdiario[[#This Row],[Transferencia]]</f>
        <v>0</v>
      </c>
      <c r="H75" s="3">
        <f>Rdiario[[#This Row],[Ingresos Brutos]]-Rdiario[[#This Row],[Ganancia]]</f>
        <v>0</v>
      </c>
      <c r="I75" s="3">
        <f>SUMIF(Ventas[Fecha],Rdiario[[#This Row],[Fecha]],Ventas[Total 2])</f>
        <v>0</v>
      </c>
      <c r="J75" s="3">
        <f>SUMIF(Compras[Fecha],Rdiario[[#This Row],[Fecha]],Compras[Monto])</f>
        <v>0</v>
      </c>
      <c r="K75" s="3">
        <f>SUMIF(TGastos[Fecha],Rdiario[[#This Row],[Fecha]],TGastos[Monto])</f>
        <v>0</v>
      </c>
      <c r="L75" s="3">
        <f>Rdiario[[#This Row],[Ingresos Brutos]]-Rdiario[[#This Row],[Compras]]-Rdiario[[#This Row],[Gastos]]</f>
        <v>0</v>
      </c>
      <c r="M75" s="3">
        <f>Rdiario[[#This Row],[Ganancia]]-Rdiario[[#This Row],[Compras]]-Rdiario[[#This Row],[Gastos]]</f>
        <v>0</v>
      </c>
      <c r="P75" s="9"/>
    </row>
    <row r="76" spans="2:16">
      <c r="B76" s="4">
        <v>45364</v>
      </c>
      <c r="C7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6" s="49" t="s">
        <v>44</v>
      </c>
      <c r="E76" s="3">
        <f>SUMIF(Ventas[Fecha],Rdiario[[#This Row],[Fecha]],Ventas[Total])</f>
        <v>0</v>
      </c>
      <c r="F76" s="46">
        <f>SUMIF(Ventas[Fecha],Rdiario[[#This Row],[Fecha]],Ventas[Total 4])</f>
        <v>0</v>
      </c>
      <c r="G76" s="46">
        <f>Rdiario[[#This Row],[Ingresos Brutos]]-Rdiario[[#This Row],[Transferencia]]</f>
        <v>0</v>
      </c>
      <c r="H76" s="3">
        <f>Rdiario[[#This Row],[Ingresos Brutos]]-Rdiario[[#This Row],[Ganancia]]</f>
        <v>0</v>
      </c>
      <c r="I76" s="3">
        <f>SUMIF(Ventas[Fecha],Rdiario[[#This Row],[Fecha]],Ventas[Total 2])</f>
        <v>0</v>
      </c>
      <c r="J76" s="3">
        <f>SUMIF(Compras[Fecha],Rdiario[[#This Row],[Fecha]],Compras[Monto])</f>
        <v>0</v>
      </c>
      <c r="K76" s="3">
        <f>SUMIF(TGastos[Fecha],Rdiario[[#This Row],[Fecha]],TGastos[Monto])</f>
        <v>0</v>
      </c>
      <c r="L76" s="3">
        <f>Rdiario[[#This Row],[Ingresos Brutos]]-Rdiario[[#This Row],[Compras]]-Rdiario[[#This Row],[Gastos]]</f>
        <v>0</v>
      </c>
      <c r="M76" s="3">
        <f>Rdiario[[#This Row],[Ganancia]]-Rdiario[[#This Row],[Compras]]-Rdiario[[#This Row],[Gastos]]</f>
        <v>0</v>
      </c>
      <c r="P76" s="9"/>
    </row>
    <row r="77" spans="2:16">
      <c r="B77" s="4">
        <v>45365</v>
      </c>
      <c r="C7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7" s="49" t="s">
        <v>45</v>
      </c>
      <c r="E77" s="3">
        <f>SUMIF(Ventas[Fecha],Rdiario[[#This Row],[Fecha]],Ventas[Total])</f>
        <v>0</v>
      </c>
      <c r="F77" s="46">
        <f>SUMIF(Ventas[Fecha],Rdiario[[#This Row],[Fecha]],Ventas[Total 4])</f>
        <v>0</v>
      </c>
      <c r="G77" s="46">
        <f>Rdiario[[#This Row],[Ingresos Brutos]]-Rdiario[[#This Row],[Transferencia]]</f>
        <v>0</v>
      </c>
      <c r="H77" s="3">
        <f>Rdiario[[#This Row],[Ingresos Brutos]]-Rdiario[[#This Row],[Ganancia]]</f>
        <v>0</v>
      </c>
      <c r="I77" s="3">
        <f>SUMIF(Ventas[Fecha],Rdiario[[#This Row],[Fecha]],Ventas[Total 2])</f>
        <v>0</v>
      </c>
      <c r="J77" s="3">
        <f>SUMIF(Compras[Fecha],Rdiario[[#This Row],[Fecha]],Compras[Monto])</f>
        <v>0</v>
      </c>
      <c r="K77" s="3">
        <f>SUMIF(TGastos[Fecha],Rdiario[[#This Row],[Fecha]],TGastos[Monto])</f>
        <v>0</v>
      </c>
      <c r="L77" s="3">
        <f>Rdiario[[#This Row],[Ingresos Brutos]]-Rdiario[[#This Row],[Compras]]-Rdiario[[#This Row],[Gastos]]</f>
        <v>0</v>
      </c>
      <c r="M77" s="3">
        <f>Rdiario[[#This Row],[Ganancia]]-Rdiario[[#This Row],[Compras]]-Rdiario[[#This Row],[Gastos]]</f>
        <v>0</v>
      </c>
      <c r="P77" s="9"/>
    </row>
    <row r="78" spans="2:16">
      <c r="B78" s="4">
        <v>45366</v>
      </c>
      <c r="C7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8" s="49" t="s">
        <v>46</v>
      </c>
      <c r="E78" s="3">
        <f>SUMIF(Ventas[Fecha],Rdiario[[#This Row],[Fecha]],Ventas[Total])</f>
        <v>0</v>
      </c>
      <c r="F78" s="46">
        <f>SUMIF(Ventas[Fecha],Rdiario[[#This Row],[Fecha]],Ventas[Total 4])</f>
        <v>0</v>
      </c>
      <c r="G78" s="46">
        <f>Rdiario[[#This Row],[Ingresos Brutos]]-Rdiario[[#This Row],[Transferencia]]</f>
        <v>0</v>
      </c>
      <c r="H78" s="3">
        <f>Rdiario[[#This Row],[Ingresos Brutos]]-Rdiario[[#This Row],[Ganancia]]</f>
        <v>0</v>
      </c>
      <c r="I78" s="3">
        <f>SUMIF(Ventas[Fecha],Rdiario[[#This Row],[Fecha]],Ventas[Total 2])</f>
        <v>0</v>
      </c>
      <c r="J78" s="3">
        <f>SUMIF(Compras[Fecha],Rdiario[[#This Row],[Fecha]],Compras[Monto])</f>
        <v>0</v>
      </c>
      <c r="K78" s="3">
        <f>SUMIF(TGastos[Fecha],Rdiario[[#This Row],[Fecha]],TGastos[Monto])</f>
        <v>0</v>
      </c>
      <c r="L78" s="3">
        <f>Rdiario[[#This Row],[Ingresos Brutos]]-Rdiario[[#This Row],[Compras]]-Rdiario[[#This Row],[Gastos]]</f>
        <v>0</v>
      </c>
      <c r="M78" s="3">
        <f>Rdiario[[#This Row],[Ganancia]]-Rdiario[[#This Row],[Compras]]-Rdiario[[#This Row],[Gastos]]</f>
        <v>0</v>
      </c>
      <c r="P78" s="9"/>
    </row>
    <row r="79" spans="2:16">
      <c r="B79" s="4">
        <v>45367</v>
      </c>
      <c r="C7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79" s="49" t="s">
        <v>47</v>
      </c>
      <c r="E79" s="3">
        <f>SUMIF(Ventas[Fecha],Rdiario[[#This Row],[Fecha]],Ventas[Total])</f>
        <v>0</v>
      </c>
      <c r="F79" s="46">
        <f>SUMIF(Ventas[Fecha],Rdiario[[#This Row],[Fecha]],Ventas[Total 4])</f>
        <v>0</v>
      </c>
      <c r="G79" s="46">
        <f>Rdiario[[#This Row],[Ingresos Brutos]]-Rdiario[[#This Row],[Transferencia]]</f>
        <v>0</v>
      </c>
      <c r="H79" s="3">
        <f>Rdiario[[#This Row],[Ingresos Brutos]]-Rdiario[[#This Row],[Ganancia]]</f>
        <v>0</v>
      </c>
      <c r="I79" s="3">
        <f>SUMIF(Ventas[Fecha],Rdiario[[#This Row],[Fecha]],Ventas[Total 2])</f>
        <v>0</v>
      </c>
      <c r="J79" s="3">
        <f>SUMIF(Compras[Fecha],Rdiario[[#This Row],[Fecha]],Compras[Monto])</f>
        <v>0</v>
      </c>
      <c r="K79" s="3">
        <f>SUMIF(TGastos[Fecha],Rdiario[[#This Row],[Fecha]],TGastos[Monto])</f>
        <v>0</v>
      </c>
      <c r="L79" s="3">
        <f>Rdiario[[#This Row],[Ingresos Brutos]]-Rdiario[[#This Row],[Compras]]-Rdiario[[#This Row],[Gastos]]</f>
        <v>0</v>
      </c>
      <c r="M79" s="3">
        <f>Rdiario[[#This Row],[Ganancia]]-Rdiario[[#This Row],[Compras]]-Rdiario[[#This Row],[Gastos]]</f>
        <v>0</v>
      </c>
      <c r="P79" s="9"/>
    </row>
    <row r="80" spans="2:16">
      <c r="B80" s="4">
        <v>45368</v>
      </c>
      <c r="C8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0" s="49" t="s">
        <v>41</v>
      </c>
      <c r="E80" s="3">
        <f>SUMIF(Ventas[Fecha],Rdiario[[#This Row],[Fecha]],Ventas[Total])</f>
        <v>0</v>
      </c>
      <c r="F80" s="46">
        <f>SUMIF(Ventas[Fecha],Rdiario[[#This Row],[Fecha]],Ventas[Total 4])</f>
        <v>0</v>
      </c>
      <c r="G80" s="46">
        <f>Rdiario[[#This Row],[Ingresos Brutos]]-Rdiario[[#This Row],[Transferencia]]</f>
        <v>0</v>
      </c>
      <c r="H80" s="3">
        <f>Rdiario[[#This Row],[Ingresos Brutos]]-Rdiario[[#This Row],[Ganancia]]</f>
        <v>0</v>
      </c>
      <c r="I80" s="3">
        <f>SUMIF(Ventas[Fecha],Rdiario[[#This Row],[Fecha]],Ventas[Total 2])</f>
        <v>0</v>
      </c>
      <c r="J80" s="3">
        <f>SUMIF(Compras[Fecha],Rdiario[[#This Row],[Fecha]],Compras[Monto])</f>
        <v>0</v>
      </c>
      <c r="K80" s="3">
        <f>SUMIF(TGastos[Fecha],Rdiario[[#This Row],[Fecha]],TGastos[Monto])</f>
        <v>0</v>
      </c>
      <c r="L80" s="3">
        <f>Rdiario[[#This Row],[Ingresos Brutos]]-Rdiario[[#This Row],[Compras]]-Rdiario[[#This Row],[Gastos]]</f>
        <v>0</v>
      </c>
      <c r="M80" s="3">
        <f>Rdiario[[#This Row],[Ganancia]]-Rdiario[[#This Row],[Compras]]-Rdiario[[#This Row],[Gastos]]</f>
        <v>0</v>
      </c>
      <c r="P80" s="9"/>
    </row>
    <row r="81" spans="2:16">
      <c r="B81" s="4">
        <v>45369</v>
      </c>
      <c r="C8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1" s="49" t="s">
        <v>42</v>
      </c>
      <c r="E81" s="3">
        <f>SUMIF(Ventas[Fecha],Rdiario[[#This Row],[Fecha]],Ventas[Total])</f>
        <v>0</v>
      </c>
      <c r="F81" s="46">
        <f>SUMIF(Ventas[Fecha],Rdiario[[#This Row],[Fecha]],Ventas[Total 4])</f>
        <v>0</v>
      </c>
      <c r="G81" s="46">
        <f>Rdiario[[#This Row],[Ingresos Brutos]]-Rdiario[[#This Row],[Transferencia]]</f>
        <v>0</v>
      </c>
      <c r="H81" s="3">
        <f>Rdiario[[#This Row],[Ingresos Brutos]]-Rdiario[[#This Row],[Ganancia]]</f>
        <v>0</v>
      </c>
      <c r="I81" s="3">
        <f>SUMIF(Ventas[Fecha],Rdiario[[#This Row],[Fecha]],Ventas[Total 2])</f>
        <v>0</v>
      </c>
      <c r="J81" s="3">
        <f>SUMIF(Compras[Fecha],Rdiario[[#This Row],[Fecha]],Compras[Monto])</f>
        <v>0</v>
      </c>
      <c r="K81" s="3">
        <f>SUMIF(TGastos[Fecha],Rdiario[[#This Row],[Fecha]],TGastos[Monto])</f>
        <v>0</v>
      </c>
      <c r="L81" s="3">
        <f>Rdiario[[#This Row],[Ingresos Brutos]]-Rdiario[[#This Row],[Compras]]-Rdiario[[#This Row],[Gastos]]</f>
        <v>0</v>
      </c>
      <c r="M81" s="3">
        <f>Rdiario[[#This Row],[Ganancia]]-Rdiario[[#This Row],[Compras]]-Rdiario[[#This Row],[Gastos]]</f>
        <v>0</v>
      </c>
      <c r="P81" s="9"/>
    </row>
    <row r="82" spans="2:16">
      <c r="B82" s="4">
        <v>45370</v>
      </c>
      <c r="C8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2" s="49" t="s">
        <v>43</v>
      </c>
      <c r="E82" s="3">
        <f>SUMIF(Ventas[Fecha],Rdiario[[#This Row],[Fecha]],Ventas[Total])</f>
        <v>0</v>
      </c>
      <c r="F82" s="46">
        <f>SUMIF(Ventas[Fecha],Rdiario[[#This Row],[Fecha]],Ventas[Total 4])</f>
        <v>0</v>
      </c>
      <c r="G82" s="46">
        <f>Rdiario[[#This Row],[Ingresos Brutos]]-Rdiario[[#This Row],[Transferencia]]</f>
        <v>0</v>
      </c>
      <c r="H82" s="3">
        <f>Rdiario[[#This Row],[Ingresos Brutos]]-Rdiario[[#This Row],[Ganancia]]</f>
        <v>0</v>
      </c>
      <c r="I82" s="3">
        <f>SUMIF(Ventas[Fecha],Rdiario[[#This Row],[Fecha]],Ventas[Total 2])</f>
        <v>0</v>
      </c>
      <c r="J82" s="3">
        <f>SUMIF(Compras[Fecha],Rdiario[[#This Row],[Fecha]],Compras[Monto])</f>
        <v>0</v>
      </c>
      <c r="K82" s="3">
        <f>SUMIF(TGastos[Fecha],Rdiario[[#This Row],[Fecha]],TGastos[Monto])</f>
        <v>0</v>
      </c>
      <c r="L82" s="3">
        <f>Rdiario[[#This Row],[Ingresos Brutos]]-Rdiario[[#This Row],[Compras]]-Rdiario[[#This Row],[Gastos]]</f>
        <v>0</v>
      </c>
      <c r="M82" s="3">
        <f>Rdiario[[#This Row],[Ganancia]]-Rdiario[[#This Row],[Compras]]-Rdiario[[#This Row],[Gastos]]</f>
        <v>0</v>
      </c>
      <c r="P82" s="9"/>
    </row>
    <row r="83" spans="2:16">
      <c r="B83" s="4">
        <v>45371</v>
      </c>
      <c r="C8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3" s="49" t="s">
        <v>44</v>
      </c>
      <c r="E83" s="3">
        <f>SUMIF(Ventas[Fecha],Rdiario[[#This Row],[Fecha]],Ventas[Total])</f>
        <v>0</v>
      </c>
      <c r="F83" s="46">
        <f>SUMIF(Ventas[Fecha],Rdiario[[#This Row],[Fecha]],Ventas[Total 4])</f>
        <v>0</v>
      </c>
      <c r="G83" s="46">
        <f>Rdiario[[#This Row],[Ingresos Brutos]]-Rdiario[[#This Row],[Transferencia]]</f>
        <v>0</v>
      </c>
      <c r="H83" s="3">
        <f>Rdiario[[#This Row],[Ingresos Brutos]]-Rdiario[[#This Row],[Ganancia]]</f>
        <v>0</v>
      </c>
      <c r="I83" s="3">
        <f>SUMIF(Ventas[Fecha],Rdiario[[#This Row],[Fecha]],Ventas[Total 2])</f>
        <v>0</v>
      </c>
      <c r="J83" s="3">
        <f>SUMIF(Compras[Fecha],Rdiario[[#This Row],[Fecha]],Compras[Monto])</f>
        <v>0</v>
      </c>
      <c r="K83" s="3">
        <f>SUMIF(TGastos[Fecha],Rdiario[[#This Row],[Fecha]],TGastos[Monto])</f>
        <v>0</v>
      </c>
      <c r="L83" s="3">
        <f>Rdiario[[#This Row],[Ingresos Brutos]]-Rdiario[[#This Row],[Compras]]-Rdiario[[#This Row],[Gastos]]</f>
        <v>0</v>
      </c>
      <c r="M83" s="3">
        <f>Rdiario[[#This Row],[Ganancia]]-Rdiario[[#This Row],[Compras]]-Rdiario[[#This Row],[Gastos]]</f>
        <v>0</v>
      </c>
      <c r="P83" s="9"/>
    </row>
    <row r="84" spans="2:16">
      <c r="B84" s="4">
        <v>45372</v>
      </c>
      <c r="C8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4" s="49" t="s">
        <v>45</v>
      </c>
      <c r="E84" s="3">
        <f>SUMIF(Ventas[Fecha],Rdiario[[#This Row],[Fecha]],Ventas[Total])</f>
        <v>0</v>
      </c>
      <c r="F84" s="46">
        <f>SUMIF(Ventas[Fecha],Rdiario[[#This Row],[Fecha]],Ventas[Total 4])</f>
        <v>0</v>
      </c>
      <c r="G84" s="46">
        <f>Rdiario[[#This Row],[Ingresos Brutos]]-Rdiario[[#This Row],[Transferencia]]</f>
        <v>0</v>
      </c>
      <c r="H84" s="3">
        <f>Rdiario[[#This Row],[Ingresos Brutos]]-Rdiario[[#This Row],[Ganancia]]</f>
        <v>0</v>
      </c>
      <c r="I84" s="3">
        <f>SUMIF(Ventas[Fecha],Rdiario[[#This Row],[Fecha]],Ventas[Total 2])</f>
        <v>0</v>
      </c>
      <c r="J84" s="3">
        <f>SUMIF(Compras[Fecha],Rdiario[[#This Row],[Fecha]],Compras[Monto])</f>
        <v>0</v>
      </c>
      <c r="K84" s="3">
        <f>SUMIF(TGastos[Fecha],Rdiario[[#This Row],[Fecha]],TGastos[Monto])</f>
        <v>0</v>
      </c>
      <c r="L84" s="3">
        <f>Rdiario[[#This Row],[Ingresos Brutos]]-Rdiario[[#This Row],[Compras]]-Rdiario[[#This Row],[Gastos]]</f>
        <v>0</v>
      </c>
      <c r="M84" s="3">
        <f>Rdiario[[#This Row],[Ganancia]]-Rdiario[[#This Row],[Compras]]-Rdiario[[#This Row],[Gastos]]</f>
        <v>0</v>
      </c>
      <c r="P84" s="9"/>
    </row>
    <row r="85" spans="2:16">
      <c r="B85" s="4">
        <v>45373</v>
      </c>
      <c r="C8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5" s="49" t="s">
        <v>46</v>
      </c>
      <c r="E85" s="3">
        <f>SUMIF(Ventas[Fecha],Rdiario[[#This Row],[Fecha]],Ventas[Total])</f>
        <v>0</v>
      </c>
      <c r="F85" s="46">
        <f>SUMIF(Ventas[Fecha],Rdiario[[#This Row],[Fecha]],Ventas[Total 4])</f>
        <v>0</v>
      </c>
      <c r="G85" s="46">
        <f>Rdiario[[#This Row],[Ingresos Brutos]]-Rdiario[[#This Row],[Transferencia]]</f>
        <v>0</v>
      </c>
      <c r="H85" s="3">
        <f>Rdiario[[#This Row],[Ingresos Brutos]]-Rdiario[[#This Row],[Ganancia]]</f>
        <v>0</v>
      </c>
      <c r="I85" s="3">
        <f>SUMIF(Ventas[Fecha],Rdiario[[#This Row],[Fecha]],Ventas[Total 2])</f>
        <v>0</v>
      </c>
      <c r="J85" s="3">
        <f>SUMIF(Compras[Fecha],Rdiario[[#This Row],[Fecha]],Compras[Monto])</f>
        <v>0</v>
      </c>
      <c r="K85" s="3">
        <f>SUMIF(TGastos[Fecha],Rdiario[[#This Row],[Fecha]],TGastos[Monto])</f>
        <v>0</v>
      </c>
      <c r="L85" s="3">
        <f>Rdiario[[#This Row],[Ingresos Brutos]]-Rdiario[[#This Row],[Compras]]-Rdiario[[#This Row],[Gastos]]</f>
        <v>0</v>
      </c>
      <c r="M85" s="3">
        <f>Rdiario[[#This Row],[Ganancia]]-Rdiario[[#This Row],[Compras]]-Rdiario[[#This Row],[Gastos]]</f>
        <v>0</v>
      </c>
      <c r="P85" s="9"/>
    </row>
    <row r="86" spans="2:16">
      <c r="B86" s="4">
        <v>45374</v>
      </c>
      <c r="C8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6" s="49" t="s">
        <v>47</v>
      </c>
      <c r="E86" s="3">
        <f>SUMIF(Ventas[Fecha],Rdiario[[#This Row],[Fecha]],Ventas[Total])</f>
        <v>0</v>
      </c>
      <c r="F86" s="46">
        <f>SUMIF(Ventas[Fecha],Rdiario[[#This Row],[Fecha]],Ventas[Total 4])</f>
        <v>0</v>
      </c>
      <c r="G86" s="46">
        <f>Rdiario[[#This Row],[Ingresos Brutos]]-Rdiario[[#This Row],[Transferencia]]</f>
        <v>0</v>
      </c>
      <c r="H86" s="3">
        <f>Rdiario[[#This Row],[Ingresos Brutos]]-Rdiario[[#This Row],[Ganancia]]</f>
        <v>0</v>
      </c>
      <c r="I86" s="3">
        <f>SUMIF(Ventas[Fecha],Rdiario[[#This Row],[Fecha]],Ventas[Total 2])</f>
        <v>0</v>
      </c>
      <c r="J86" s="3">
        <f>SUMIF(Compras[Fecha],Rdiario[[#This Row],[Fecha]],Compras[Monto])</f>
        <v>0</v>
      </c>
      <c r="K86" s="3">
        <f>SUMIF(TGastos[Fecha],Rdiario[[#This Row],[Fecha]],TGastos[Monto])</f>
        <v>0</v>
      </c>
      <c r="L86" s="3">
        <f>Rdiario[[#This Row],[Ingresos Brutos]]-Rdiario[[#This Row],[Compras]]-Rdiario[[#This Row],[Gastos]]</f>
        <v>0</v>
      </c>
      <c r="M86" s="3">
        <f>Rdiario[[#This Row],[Ganancia]]-Rdiario[[#This Row],[Compras]]-Rdiario[[#This Row],[Gastos]]</f>
        <v>0</v>
      </c>
      <c r="P86" s="9"/>
    </row>
    <row r="87" spans="2:16">
      <c r="B87" s="4">
        <v>45375</v>
      </c>
      <c r="C8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7" s="49" t="s">
        <v>41</v>
      </c>
      <c r="E87" s="3">
        <f>SUMIF(Ventas[Fecha],Rdiario[[#This Row],[Fecha]],Ventas[Total])</f>
        <v>0</v>
      </c>
      <c r="F87" s="46">
        <f>SUMIF(Ventas[Fecha],Rdiario[[#This Row],[Fecha]],Ventas[Total 4])</f>
        <v>0</v>
      </c>
      <c r="G87" s="46">
        <f>Rdiario[[#This Row],[Ingresos Brutos]]-Rdiario[[#This Row],[Transferencia]]</f>
        <v>0</v>
      </c>
      <c r="H87" s="3">
        <f>Rdiario[[#This Row],[Ingresos Brutos]]-Rdiario[[#This Row],[Ganancia]]</f>
        <v>0</v>
      </c>
      <c r="I87" s="3">
        <f>SUMIF(Ventas[Fecha],Rdiario[[#This Row],[Fecha]],Ventas[Total 2])</f>
        <v>0</v>
      </c>
      <c r="J87" s="3">
        <f>SUMIF(Compras[Fecha],Rdiario[[#This Row],[Fecha]],Compras[Monto])</f>
        <v>0</v>
      </c>
      <c r="K87" s="3">
        <f>SUMIF(TGastos[Fecha],Rdiario[[#This Row],[Fecha]],TGastos[Monto])</f>
        <v>0</v>
      </c>
      <c r="L87" s="3">
        <f>Rdiario[[#This Row],[Ingresos Brutos]]-Rdiario[[#This Row],[Compras]]-Rdiario[[#This Row],[Gastos]]</f>
        <v>0</v>
      </c>
      <c r="M87" s="3">
        <f>Rdiario[[#This Row],[Ganancia]]-Rdiario[[#This Row],[Compras]]-Rdiario[[#This Row],[Gastos]]</f>
        <v>0</v>
      </c>
      <c r="P87" s="9"/>
    </row>
    <row r="88" spans="2:16">
      <c r="B88" s="4">
        <v>45376</v>
      </c>
      <c r="C8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8" s="49" t="s">
        <v>42</v>
      </c>
      <c r="E88" s="3">
        <f>SUMIF(Ventas[Fecha],Rdiario[[#This Row],[Fecha]],Ventas[Total])</f>
        <v>0</v>
      </c>
      <c r="F88" s="46">
        <f>SUMIF(Ventas[Fecha],Rdiario[[#This Row],[Fecha]],Ventas[Total 4])</f>
        <v>0</v>
      </c>
      <c r="G88" s="46">
        <f>Rdiario[[#This Row],[Ingresos Brutos]]-Rdiario[[#This Row],[Transferencia]]</f>
        <v>0</v>
      </c>
      <c r="H88" s="3">
        <f>Rdiario[[#This Row],[Ingresos Brutos]]-Rdiario[[#This Row],[Ganancia]]</f>
        <v>0</v>
      </c>
      <c r="I88" s="3">
        <f>SUMIF(Ventas[Fecha],Rdiario[[#This Row],[Fecha]],Ventas[Total 2])</f>
        <v>0</v>
      </c>
      <c r="J88" s="3">
        <f>SUMIF(Compras[Fecha],Rdiario[[#This Row],[Fecha]],Compras[Monto])</f>
        <v>0</v>
      </c>
      <c r="K88" s="3">
        <f>SUMIF(TGastos[Fecha],Rdiario[[#This Row],[Fecha]],TGastos[Monto])</f>
        <v>0</v>
      </c>
      <c r="L88" s="3">
        <f>Rdiario[[#This Row],[Ingresos Brutos]]-Rdiario[[#This Row],[Compras]]-Rdiario[[#This Row],[Gastos]]</f>
        <v>0</v>
      </c>
      <c r="M88" s="3">
        <f>Rdiario[[#This Row],[Ganancia]]-Rdiario[[#This Row],[Compras]]-Rdiario[[#This Row],[Gastos]]</f>
        <v>0</v>
      </c>
      <c r="P88" s="9"/>
    </row>
    <row r="89" spans="2:16">
      <c r="B89" s="4">
        <v>45377</v>
      </c>
      <c r="C8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89" s="49" t="s">
        <v>43</v>
      </c>
      <c r="E89" s="3">
        <f>SUMIF(Ventas[Fecha],Rdiario[[#This Row],[Fecha]],Ventas[Total])</f>
        <v>0</v>
      </c>
      <c r="F89" s="46">
        <f>SUMIF(Ventas[Fecha],Rdiario[[#This Row],[Fecha]],Ventas[Total 4])</f>
        <v>0</v>
      </c>
      <c r="G89" s="46">
        <f>Rdiario[[#This Row],[Ingresos Brutos]]-Rdiario[[#This Row],[Transferencia]]</f>
        <v>0</v>
      </c>
      <c r="H89" s="3">
        <f>Rdiario[[#This Row],[Ingresos Brutos]]-Rdiario[[#This Row],[Ganancia]]</f>
        <v>0</v>
      </c>
      <c r="I89" s="3">
        <f>SUMIF(Ventas[Fecha],Rdiario[[#This Row],[Fecha]],Ventas[Total 2])</f>
        <v>0</v>
      </c>
      <c r="J89" s="3">
        <f>SUMIF(Compras[Fecha],Rdiario[[#This Row],[Fecha]],Compras[Monto])</f>
        <v>0</v>
      </c>
      <c r="K89" s="3">
        <f>SUMIF(TGastos[Fecha],Rdiario[[#This Row],[Fecha]],TGastos[Monto])</f>
        <v>0</v>
      </c>
      <c r="L89" s="3">
        <f>Rdiario[[#This Row],[Ingresos Brutos]]-Rdiario[[#This Row],[Compras]]-Rdiario[[#This Row],[Gastos]]</f>
        <v>0</v>
      </c>
      <c r="M89" s="3">
        <f>Rdiario[[#This Row],[Ganancia]]-Rdiario[[#This Row],[Compras]]-Rdiario[[#This Row],[Gastos]]</f>
        <v>0</v>
      </c>
      <c r="P89" s="9"/>
    </row>
    <row r="90" spans="2:16">
      <c r="B90" s="4">
        <v>45378</v>
      </c>
      <c r="C9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90" s="49" t="s">
        <v>44</v>
      </c>
      <c r="E90" s="3">
        <f>SUMIF(Ventas[Fecha],Rdiario[[#This Row],[Fecha]],Ventas[Total])</f>
        <v>0</v>
      </c>
      <c r="F90" s="46">
        <f>SUMIF(Ventas[Fecha],Rdiario[[#This Row],[Fecha]],Ventas[Total 4])</f>
        <v>0</v>
      </c>
      <c r="G90" s="46">
        <f>Rdiario[[#This Row],[Ingresos Brutos]]-Rdiario[[#This Row],[Transferencia]]</f>
        <v>0</v>
      </c>
      <c r="H90" s="3">
        <f>Rdiario[[#This Row],[Ingresos Brutos]]-Rdiario[[#This Row],[Ganancia]]</f>
        <v>0</v>
      </c>
      <c r="I90" s="3">
        <f>SUMIF(Ventas[Fecha],Rdiario[[#This Row],[Fecha]],Ventas[Total 2])</f>
        <v>0</v>
      </c>
      <c r="J90" s="3">
        <f>SUMIF(Compras[Fecha],Rdiario[[#This Row],[Fecha]],Compras[Monto])</f>
        <v>0</v>
      </c>
      <c r="K90" s="3">
        <f>SUMIF(TGastos[Fecha],Rdiario[[#This Row],[Fecha]],TGastos[Monto])</f>
        <v>0</v>
      </c>
      <c r="L90" s="3">
        <f>Rdiario[[#This Row],[Ingresos Brutos]]-Rdiario[[#This Row],[Compras]]-Rdiario[[#This Row],[Gastos]]</f>
        <v>0</v>
      </c>
      <c r="M90" s="3">
        <f>Rdiario[[#This Row],[Ganancia]]-Rdiario[[#This Row],[Compras]]-Rdiario[[#This Row],[Gastos]]</f>
        <v>0</v>
      </c>
      <c r="P90" s="9"/>
    </row>
    <row r="91" spans="2:16">
      <c r="B91" s="4">
        <v>45379</v>
      </c>
      <c r="C9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91" s="49" t="s">
        <v>45</v>
      </c>
      <c r="E91" s="3">
        <f>SUMIF(Ventas[Fecha],Rdiario[[#This Row],[Fecha]],Ventas[Total])</f>
        <v>0</v>
      </c>
      <c r="F91" s="46">
        <f>SUMIF(Ventas[Fecha],Rdiario[[#This Row],[Fecha]],Ventas[Total 4])</f>
        <v>0</v>
      </c>
      <c r="G91" s="46">
        <f>Rdiario[[#This Row],[Ingresos Brutos]]-Rdiario[[#This Row],[Transferencia]]</f>
        <v>0</v>
      </c>
      <c r="H91" s="3">
        <f>Rdiario[[#This Row],[Ingresos Brutos]]-Rdiario[[#This Row],[Ganancia]]</f>
        <v>0</v>
      </c>
      <c r="I91" s="3">
        <f>SUMIF(Ventas[Fecha],Rdiario[[#This Row],[Fecha]],Ventas[Total 2])</f>
        <v>0</v>
      </c>
      <c r="J91" s="3">
        <f>SUMIF(Compras[Fecha],Rdiario[[#This Row],[Fecha]],Compras[Monto])</f>
        <v>0</v>
      </c>
      <c r="K91" s="3">
        <f>SUMIF(TGastos[Fecha],Rdiario[[#This Row],[Fecha]],TGastos[Monto])</f>
        <v>0</v>
      </c>
      <c r="L91" s="3">
        <f>Rdiario[[#This Row],[Ingresos Brutos]]-Rdiario[[#This Row],[Compras]]-Rdiario[[#This Row],[Gastos]]</f>
        <v>0</v>
      </c>
      <c r="M91" s="3">
        <f>Rdiario[[#This Row],[Ganancia]]-Rdiario[[#This Row],[Compras]]-Rdiario[[#This Row],[Gastos]]</f>
        <v>0</v>
      </c>
      <c r="P91" s="9"/>
    </row>
    <row r="92" spans="2:16">
      <c r="B92" s="4">
        <v>45380</v>
      </c>
      <c r="C9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92" s="49" t="s">
        <v>46</v>
      </c>
      <c r="E92" s="3">
        <f>SUMIF(Ventas[Fecha],Rdiario[[#This Row],[Fecha]],Ventas[Total])</f>
        <v>0</v>
      </c>
      <c r="F92" s="46">
        <f>SUMIF(Ventas[Fecha],Rdiario[[#This Row],[Fecha]],Ventas[Total 4])</f>
        <v>0</v>
      </c>
      <c r="G92" s="46">
        <f>Rdiario[[#This Row],[Ingresos Brutos]]-Rdiario[[#This Row],[Transferencia]]</f>
        <v>0</v>
      </c>
      <c r="H92" s="3">
        <f>Rdiario[[#This Row],[Ingresos Brutos]]-Rdiario[[#This Row],[Ganancia]]</f>
        <v>0</v>
      </c>
      <c r="I92" s="3">
        <f>SUMIF(Ventas[Fecha],Rdiario[[#This Row],[Fecha]],Ventas[Total 2])</f>
        <v>0</v>
      </c>
      <c r="J92" s="3">
        <f>SUMIF(Compras[Fecha],Rdiario[[#This Row],[Fecha]],Compras[Monto])</f>
        <v>0</v>
      </c>
      <c r="K92" s="3">
        <f>SUMIF(TGastos[Fecha],Rdiario[[#This Row],[Fecha]],TGastos[Monto])</f>
        <v>0</v>
      </c>
      <c r="L92" s="3">
        <f>Rdiario[[#This Row],[Ingresos Brutos]]-Rdiario[[#This Row],[Compras]]-Rdiario[[#This Row],[Gastos]]</f>
        <v>0</v>
      </c>
      <c r="M92" s="3">
        <f>Rdiario[[#This Row],[Ganancia]]-Rdiario[[#This Row],[Compras]]-Rdiario[[#This Row],[Gastos]]</f>
        <v>0</v>
      </c>
      <c r="P92" s="9"/>
    </row>
    <row r="93" spans="2:16">
      <c r="B93" s="4">
        <v>45381</v>
      </c>
      <c r="C9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93" s="49" t="s">
        <v>47</v>
      </c>
      <c r="E93" s="3">
        <f>SUMIF(Ventas[Fecha],Rdiario[[#This Row],[Fecha]],Ventas[Total])</f>
        <v>0</v>
      </c>
      <c r="F93" s="46">
        <f>SUMIF(Ventas[Fecha],Rdiario[[#This Row],[Fecha]],Ventas[Total 4])</f>
        <v>0</v>
      </c>
      <c r="G93" s="46">
        <f>Rdiario[[#This Row],[Ingresos Brutos]]-Rdiario[[#This Row],[Transferencia]]</f>
        <v>0</v>
      </c>
      <c r="H93" s="3">
        <f>Rdiario[[#This Row],[Ingresos Brutos]]-Rdiario[[#This Row],[Ganancia]]</f>
        <v>0</v>
      </c>
      <c r="I93" s="3">
        <f>SUMIF(Ventas[Fecha],Rdiario[[#This Row],[Fecha]],Ventas[Total 2])</f>
        <v>0</v>
      </c>
      <c r="J93" s="3">
        <f>SUMIF(Compras[Fecha],Rdiario[[#This Row],[Fecha]],Compras[Monto])</f>
        <v>0</v>
      </c>
      <c r="K93" s="3">
        <f>SUMIF(TGastos[Fecha],Rdiario[[#This Row],[Fecha]],TGastos[Monto])</f>
        <v>0</v>
      </c>
      <c r="L93" s="3">
        <f>Rdiario[[#This Row],[Ingresos Brutos]]-Rdiario[[#This Row],[Compras]]-Rdiario[[#This Row],[Gastos]]</f>
        <v>0</v>
      </c>
      <c r="M93" s="3">
        <f>Rdiario[[#This Row],[Ganancia]]-Rdiario[[#This Row],[Compras]]-Rdiario[[#This Row],[Gastos]]</f>
        <v>0</v>
      </c>
      <c r="P93" s="9"/>
    </row>
    <row r="94" spans="2:16">
      <c r="B94" s="4">
        <v>45382</v>
      </c>
      <c r="C9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Marzo</v>
      </c>
      <c r="D94" s="49" t="s">
        <v>41</v>
      </c>
      <c r="E94" s="3">
        <f>SUMIF(Ventas[Fecha],Rdiario[[#This Row],[Fecha]],Ventas[Total])</f>
        <v>0</v>
      </c>
      <c r="F94" s="46">
        <f>SUMIF(Ventas[Fecha],Rdiario[[#This Row],[Fecha]],Ventas[Total 4])</f>
        <v>0</v>
      </c>
      <c r="G94" s="46">
        <f>Rdiario[[#This Row],[Ingresos Brutos]]-Rdiario[[#This Row],[Transferencia]]</f>
        <v>0</v>
      </c>
      <c r="H94" s="3">
        <f>Rdiario[[#This Row],[Ingresos Brutos]]-Rdiario[[#This Row],[Ganancia]]</f>
        <v>0</v>
      </c>
      <c r="I94" s="3">
        <f>SUMIF(Ventas[Fecha],Rdiario[[#This Row],[Fecha]],Ventas[Total 2])</f>
        <v>0</v>
      </c>
      <c r="J94" s="3">
        <f>SUMIF(Compras[Fecha],Rdiario[[#This Row],[Fecha]],Compras[Monto])</f>
        <v>0</v>
      </c>
      <c r="K94" s="3">
        <f>SUMIF(TGastos[Fecha],Rdiario[[#This Row],[Fecha]],TGastos[Monto])</f>
        <v>0</v>
      </c>
      <c r="L94" s="3">
        <f>Rdiario[[#This Row],[Ingresos Brutos]]-Rdiario[[#This Row],[Compras]]-Rdiario[[#This Row],[Gastos]]</f>
        <v>0</v>
      </c>
      <c r="M94" s="3">
        <f>Rdiario[[#This Row],[Ganancia]]-Rdiario[[#This Row],[Compras]]-Rdiario[[#This Row],[Gastos]]</f>
        <v>0</v>
      </c>
      <c r="P94" s="9"/>
    </row>
    <row r="95" spans="2:16">
      <c r="B95" s="4">
        <v>45383</v>
      </c>
      <c r="C9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95" s="49" t="s">
        <v>42</v>
      </c>
      <c r="E95" s="3">
        <f>SUMIF(Ventas[Fecha],Rdiario[[#This Row],[Fecha]],Ventas[Total])</f>
        <v>0</v>
      </c>
      <c r="F95" s="46">
        <f>SUMIF(Ventas[Fecha],Rdiario[[#This Row],[Fecha]],Ventas[Total 4])</f>
        <v>0</v>
      </c>
      <c r="G95" s="46">
        <f>Rdiario[[#This Row],[Ingresos Brutos]]-Rdiario[[#This Row],[Transferencia]]</f>
        <v>0</v>
      </c>
      <c r="H95" s="3">
        <f>Rdiario[[#This Row],[Ingresos Brutos]]-Rdiario[[#This Row],[Ganancia]]</f>
        <v>0</v>
      </c>
      <c r="I95" s="3">
        <f>SUMIF(Ventas[Fecha],Rdiario[[#This Row],[Fecha]],Ventas[Total 2])</f>
        <v>0</v>
      </c>
      <c r="J95" s="3">
        <f>SUMIF(Compras[Fecha],Rdiario[[#This Row],[Fecha]],Compras[Monto])</f>
        <v>0</v>
      </c>
      <c r="K95" s="3">
        <f>SUMIF(TGastos[Fecha],Rdiario[[#This Row],[Fecha]],TGastos[Monto])</f>
        <v>0</v>
      </c>
      <c r="L95" s="3">
        <f>Rdiario[[#This Row],[Ingresos Brutos]]-Rdiario[[#This Row],[Compras]]-Rdiario[[#This Row],[Gastos]]</f>
        <v>0</v>
      </c>
      <c r="M95" s="3">
        <f>Rdiario[[#This Row],[Ganancia]]-Rdiario[[#This Row],[Compras]]-Rdiario[[#This Row],[Gastos]]</f>
        <v>0</v>
      </c>
      <c r="P95" s="9"/>
    </row>
    <row r="96" spans="2:16">
      <c r="B96" s="4">
        <v>45384</v>
      </c>
      <c r="C9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96" s="49" t="s">
        <v>43</v>
      </c>
      <c r="E96" s="3">
        <f>SUMIF(Ventas[Fecha],Rdiario[[#This Row],[Fecha]],Ventas[Total])</f>
        <v>0</v>
      </c>
      <c r="F96" s="46">
        <f>SUMIF(Ventas[Fecha],Rdiario[[#This Row],[Fecha]],Ventas[Total 4])</f>
        <v>0</v>
      </c>
      <c r="G96" s="46">
        <f>Rdiario[[#This Row],[Ingresos Brutos]]-Rdiario[[#This Row],[Transferencia]]</f>
        <v>0</v>
      </c>
      <c r="H96" s="3">
        <f>Rdiario[[#This Row],[Ingresos Brutos]]-Rdiario[[#This Row],[Ganancia]]</f>
        <v>0</v>
      </c>
      <c r="I96" s="3">
        <f>SUMIF(Ventas[Fecha],Rdiario[[#This Row],[Fecha]],Ventas[Total 2])</f>
        <v>0</v>
      </c>
      <c r="J96" s="3">
        <f>SUMIF(Compras[Fecha],Rdiario[[#This Row],[Fecha]],Compras[Monto])</f>
        <v>0</v>
      </c>
      <c r="K96" s="3">
        <f>SUMIF(TGastos[Fecha],Rdiario[[#This Row],[Fecha]],TGastos[Monto])</f>
        <v>0</v>
      </c>
      <c r="L96" s="3">
        <f>Rdiario[[#This Row],[Ingresos Brutos]]-Rdiario[[#This Row],[Compras]]-Rdiario[[#This Row],[Gastos]]</f>
        <v>0</v>
      </c>
      <c r="M96" s="3">
        <f>Rdiario[[#This Row],[Ganancia]]-Rdiario[[#This Row],[Compras]]-Rdiario[[#This Row],[Gastos]]</f>
        <v>0</v>
      </c>
      <c r="P96" s="9"/>
    </row>
    <row r="97" spans="2:16">
      <c r="B97" s="4">
        <v>45385</v>
      </c>
      <c r="C9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97" s="49" t="s">
        <v>44</v>
      </c>
      <c r="E97" s="3">
        <f>SUMIF(Ventas[Fecha],Rdiario[[#This Row],[Fecha]],Ventas[Total])</f>
        <v>0</v>
      </c>
      <c r="F97" s="46">
        <f>SUMIF(Ventas[Fecha],Rdiario[[#This Row],[Fecha]],Ventas[Total 4])</f>
        <v>0</v>
      </c>
      <c r="G97" s="46">
        <f>Rdiario[[#This Row],[Ingresos Brutos]]-Rdiario[[#This Row],[Transferencia]]</f>
        <v>0</v>
      </c>
      <c r="H97" s="3">
        <f>Rdiario[[#This Row],[Ingresos Brutos]]-Rdiario[[#This Row],[Ganancia]]</f>
        <v>0</v>
      </c>
      <c r="I97" s="3">
        <f>SUMIF(Ventas[Fecha],Rdiario[[#This Row],[Fecha]],Ventas[Total 2])</f>
        <v>0</v>
      </c>
      <c r="J97" s="3">
        <f>SUMIF(Compras[Fecha],Rdiario[[#This Row],[Fecha]],Compras[Monto])</f>
        <v>0</v>
      </c>
      <c r="K97" s="3">
        <f>SUMIF(TGastos[Fecha],Rdiario[[#This Row],[Fecha]],TGastos[Monto])</f>
        <v>0</v>
      </c>
      <c r="L97" s="3">
        <f>Rdiario[[#This Row],[Ingresos Brutos]]-Rdiario[[#This Row],[Compras]]-Rdiario[[#This Row],[Gastos]]</f>
        <v>0</v>
      </c>
      <c r="M97" s="3">
        <f>Rdiario[[#This Row],[Ganancia]]-Rdiario[[#This Row],[Compras]]-Rdiario[[#This Row],[Gastos]]</f>
        <v>0</v>
      </c>
      <c r="P97" s="9"/>
    </row>
    <row r="98" spans="2:16">
      <c r="B98" s="4">
        <v>45386</v>
      </c>
      <c r="C9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98" s="49" t="s">
        <v>45</v>
      </c>
      <c r="E98" s="3">
        <f>SUMIF(Ventas[Fecha],Rdiario[[#This Row],[Fecha]],Ventas[Total])</f>
        <v>0</v>
      </c>
      <c r="F98" s="46">
        <f>SUMIF(Ventas[Fecha],Rdiario[[#This Row],[Fecha]],Ventas[Total 4])</f>
        <v>0</v>
      </c>
      <c r="G98" s="46">
        <f>Rdiario[[#This Row],[Ingresos Brutos]]-Rdiario[[#This Row],[Transferencia]]</f>
        <v>0</v>
      </c>
      <c r="H98" s="3">
        <f>Rdiario[[#This Row],[Ingresos Brutos]]-Rdiario[[#This Row],[Ganancia]]</f>
        <v>0</v>
      </c>
      <c r="I98" s="3">
        <f>SUMIF(Ventas[Fecha],Rdiario[[#This Row],[Fecha]],Ventas[Total 2])</f>
        <v>0</v>
      </c>
      <c r="J98" s="3">
        <f>SUMIF(Compras[Fecha],Rdiario[[#This Row],[Fecha]],Compras[Monto])</f>
        <v>0</v>
      </c>
      <c r="K98" s="3">
        <f>SUMIF(TGastos[Fecha],Rdiario[[#This Row],[Fecha]],TGastos[Monto])</f>
        <v>0</v>
      </c>
      <c r="L98" s="3">
        <f>Rdiario[[#This Row],[Ingresos Brutos]]-Rdiario[[#This Row],[Compras]]-Rdiario[[#This Row],[Gastos]]</f>
        <v>0</v>
      </c>
      <c r="M98" s="3">
        <f>Rdiario[[#This Row],[Ganancia]]-Rdiario[[#This Row],[Compras]]-Rdiario[[#This Row],[Gastos]]</f>
        <v>0</v>
      </c>
      <c r="P98" s="9"/>
    </row>
    <row r="99" spans="2:16">
      <c r="B99" s="4">
        <v>45387</v>
      </c>
      <c r="C9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99" s="49" t="s">
        <v>46</v>
      </c>
      <c r="E99" s="3">
        <f>SUMIF(Ventas[Fecha],Rdiario[[#This Row],[Fecha]],Ventas[Total])</f>
        <v>0</v>
      </c>
      <c r="F99" s="46">
        <f>SUMIF(Ventas[Fecha],Rdiario[[#This Row],[Fecha]],Ventas[Total 4])</f>
        <v>0</v>
      </c>
      <c r="G99" s="46">
        <f>Rdiario[[#This Row],[Ingresos Brutos]]-Rdiario[[#This Row],[Transferencia]]</f>
        <v>0</v>
      </c>
      <c r="H99" s="3">
        <f>Rdiario[[#This Row],[Ingresos Brutos]]-Rdiario[[#This Row],[Ganancia]]</f>
        <v>0</v>
      </c>
      <c r="I99" s="3">
        <f>SUMIF(Ventas[Fecha],Rdiario[[#This Row],[Fecha]],Ventas[Total 2])</f>
        <v>0</v>
      </c>
      <c r="J99" s="3">
        <f>SUMIF(Compras[Fecha],Rdiario[[#This Row],[Fecha]],Compras[Monto])</f>
        <v>0</v>
      </c>
      <c r="K99" s="3">
        <f>SUMIF(TGastos[Fecha],Rdiario[[#This Row],[Fecha]],TGastos[Monto])</f>
        <v>0</v>
      </c>
      <c r="L99" s="3">
        <f>Rdiario[[#This Row],[Ingresos Brutos]]-Rdiario[[#This Row],[Compras]]-Rdiario[[#This Row],[Gastos]]</f>
        <v>0</v>
      </c>
      <c r="M99" s="3">
        <f>Rdiario[[#This Row],[Ganancia]]-Rdiario[[#This Row],[Compras]]-Rdiario[[#This Row],[Gastos]]</f>
        <v>0</v>
      </c>
      <c r="P99" s="9"/>
    </row>
    <row r="100" spans="2:16">
      <c r="B100" s="4">
        <v>45388</v>
      </c>
      <c r="C10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0" s="49" t="s">
        <v>47</v>
      </c>
      <c r="E100" s="3">
        <f>SUMIF(Ventas[Fecha],Rdiario[[#This Row],[Fecha]],Ventas[Total])</f>
        <v>0</v>
      </c>
      <c r="F100" s="46">
        <f>SUMIF(Ventas[Fecha],Rdiario[[#This Row],[Fecha]],Ventas[Total 4])</f>
        <v>0</v>
      </c>
      <c r="G100" s="46">
        <f>Rdiario[[#This Row],[Ingresos Brutos]]-Rdiario[[#This Row],[Transferencia]]</f>
        <v>0</v>
      </c>
      <c r="H100" s="3">
        <f>Rdiario[[#This Row],[Ingresos Brutos]]-Rdiario[[#This Row],[Ganancia]]</f>
        <v>0</v>
      </c>
      <c r="I100" s="3">
        <f>SUMIF(Ventas[Fecha],Rdiario[[#This Row],[Fecha]],Ventas[Total 2])</f>
        <v>0</v>
      </c>
      <c r="J100" s="3">
        <f>SUMIF(Compras[Fecha],Rdiario[[#This Row],[Fecha]],Compras[Monto])</f>
        <v>0</v>
      </c>
      <c r="K100" s="3">
        <f>SUMIF(TGastos[Fecha],Rdiario[[#This Row],[Fecha]],TGastos[Monto])</f>
        <v>0</v>
      </c>
      <c r="L100" s="3">
        <f>Rdiario[[#This Row],[Ingresos Brutos]]-Rdiario[[#This Row],[Compras]]-Rdiario[[#This Row],[Gastos]]</f>
        <v>0</v>
      </c>
      <c r="M100" s="3">
        <f>Rdiario[[#This Row],[Ganancia]]-Rdiario[[#This Row],[Compras]]-Rdiario[[#This Row],[Gastos]]</f>
        <v>0</v>
      </c>
      <c r="P100" s="9"/>
    </row>
    <row r="101" spans="2:16">
      <c r="B101" s="4">
        <v>45389</v>
      </c>
      <c r="C10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1" s="49" t="s">
        <v>41</v>
      </c>
      <c r="E101" s="3">
        <f>SUMIF(Ventas[Fecha],Rdiario[[#This Row],[Fecha]],Ventas[Total])</f>
        <v>0</v>
      </c>
      <c r="F101" s="46">
        <f>SUMIF(Ventas[Fecha],Rdiario[[#This Row],[Fecha]],Ventas[Total 4])</f>
        <v>0</v>
      </c>
      <c r="G101" s="46">
        <f>Rdiario[[#This Row],[Ingresos Brutos]]-Rdiario[[#This Row],[Transferencia]]</f>
        <v>0</v>
      </c>
      <c r="H101" s="3">
        <f>Rdiario[[#This Row],[Ingresos Brutos]]-Rdiario[[#This Row],[Ganancia]]</f>
        <v>0</v>
      </c>
      <c r="I101" s="3">
        <f>SUMIF(Ventas[Fecha],Rdiario[[#This Row],[Fecha]],Ventas[Total 2])</f>
        <v>0</v>
      </c>
      <c r="J101" s="3">
        <f>SUMIF(Compras[Fecha],Rdiario[[#This Row],[Fecha]],Compras[Monto])</f>
        <v>0</v>
      </c>
      <c r="K101" s="3">
        <f>SUMIF(TGastos[Fecha],Rdiario[[#This Row],[Fecha]],TGastos[Monto])</f>
        <v>0</v>
      </c>
      <c r="L101" s="3">
        <f>Rdiario[[#This Row],[Ingresos Brutos]]-Rdiario[[#This Row],[Compras]]-Rdiario[[#This Row],[Gastos]]</f>
        <v>0</v>
      </c>
      <c r="M101" s="3">
        <f>Rdiario[[#This Row],[Ganancia]]-Rdiario[[#This Row],[Compras]]-Rdiario[[#This Row],[Gastos]]</f>
        <v>0</v>
      </c>
      <c r="P101" s="9"/>
    </row>
    <row r="102" spans="2:16">
      <c r="B102" s="4">
        <v>45390</v>
      </c>
      <c r="C10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2" s="49" t="s">
        <v>42</v>
      </c>
      <c r="E102" s="3">
        <f>SUMIF(Ventas[Fecha],Rdiario[[#This Row],[Fecha]],Ventas[Total])</f>
        <v>0</v>
      </c>
      <c r="F102" s="46">
        <f>SUMIF(Ventas[Fecha],Rdiario[[#This Row],[Fecha]],Ventas[Total 4])</f>
        <v>0</v>
      </c>
      <c r="G102" s="46">
        <f>Rdiario[[#This Row],[Ingresos Brutos]]-Rdiario[[#This Row],[Transferencia]]</f>
        <v>0</v>
      </c>
      <c r="H102" s="3">
        <f>Rdiario[[#This Row],[Ingresos Brutos]]-Rdiario[[#This Row],[Ganancia]]</f>
        <v>0</v>
      </c>
      <c r="I102" s="3">
        <f>SUMIF(Ventas[Fecha],Rdiario[[#This Row],[Fecha]],Ventas[Total 2])</f>
        <v>0</v>
      </c>
      <c r="J102" s="3">
        <f>SUMIF(Compras[Fecha],Rdiario[[#This Row],[Fecha]],Compras[Monto])</f>
        <v>0</v>
      </c>
      <c r="K102" s="3">
        <f>SUMIF(TGastos[Fecha],Rdiario[[#This Row],[Fecha]],TGastos[Monto])</f>
        <v>0</v>
      </c>
      <c r="L102" s="3">
        <f>Rdiario[[#This Row],[Ingresos Brutos]]-Rdiario[[#This Row],[Compras]]-Rdiario[[#This Row],[Gastos]]</f>
        <v>0</v>
      </c>
      <c r="M102" s="3">
        <f>Rdiario[[#This Row],[Ganancia]]-Rdiario[[#This Row],[Compras]]-Rdiario[[#This Row],[Gastos]]</f>
        <v>0</v>
      </c>
      <c r="P102" s="9"/>
    </row>
    <row r="103" spans="2:16">
      <c r="B103" s="4">
        <v>45391</v>
      </c>
      <c r="C10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3" s="49" t="s">
        <v>43</v>
      </c>
      <c r="E103" s="3">
        <f>SUMIF(Ventas[Fecha],Rdiario[[#This Row],[Fecha]],Ventas[Total])</f>
        <v>0</v>
      </c>
      <c r="F103" s="46">
        <f>SUMIF(Ventas[Fecha],Rdiario[[#This Row],[Fecha]],Ventas[Total 4])</f>
        <v>0</v>
      </c>
      <c r="G103" s="46">
        <f>Rdiario[[#This Row],[Ingresos Brutos]]-Rdiario[[#This Row],[Transferencia]]</f>
        <v>0</v>
      </c>
      <c r="H103" s="3">
        <f>Rdiario[[#This Row],[Ingresos Brutos]]-Rdiario[[#This Row],[Ganancia]]</f>
        <v>0</v>
      </c>
      <c r="I103" s="3">
        <f>SUMIF(Ventas[Fecha],Rdiario[[#This Row],[Fecha]],Ventas[Total 2])</f>
        <v>0</v>
      </c>
      <c r="J103" s="3">
        <f>SUMIF(Compras[Fecha],Rdiario[[#This Row],[Fecha]],Compras[Monto])</f>
        <v>0</v>
      </c>
      <c r="K103" s="3">
        <f>SUMIF(TGastos[Fecha],Rdiario[[#This Row],[Fecha]],TGastos[Monto])</f>
        <v>0</v>
      </c>
      <c r="L103" s="3">
        <f>Rdiario[[#This Row],[Ingresos Brutos]]-Rdiario[[#This Row],[Compras]]-Rdiario[[#This Row],[Gastos]]</f>
        <v>0</v>
      </c>
      <c r="M103" s="3">
        <f>Rdiario[[#This Row],[Ganancia]]-Rdiario[[#This Row],[Compras]]-Rdiario[[#This Row],[Gastos]]</f>
        <v>0</v>
      </c>
      <c r="P103" s="9"/>
    </row>
    <row r="104" spans="2:16">
      <c r="B104" s="4">
        <v>45392</v>
      </c>
      <c r="C10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4" s="49" t="s">
        <v>44</v>
      </c>
      <c r="E104" s="3">
        <f>SUMIF(Ventas[Fecha],Rdiario[[#This Row],[Fecha]],Ventas[Total])</f>
        <v>0</v>
      </c>
      <c r="F104" s="46">
        <f>SUMIF(Ventas[Fecha],Rdiario[[#This Row],[Fecha]],Ventas[Total 4])</f>
        <v>0</v>
      </c>
      <c r="G104" s="46">
        <f>Rdiario[[#This Row],[Ingresos Brutos]]-Rdiario[[#This Row],[Transferencia]]</f>
        <v>0</v>
      </c>
      <c r="H104" s="3">
        <f>Rdiario[[#This Row],[Ingresos Brutos]]-Rdiario[[#This Row],[Ganancia]]</f>
        <v>0</v>
      </c>
      <c r="I104" s="3">
        <f>SUMIF(Ventas[Fecha],Rdiario[[#This Row],[Fecha]],Ventas[Total 2])</f>
        <v>0</v>
      </c>
      <c r="J104" s="3">
        <f>SUMIF(Compras[Fecha],Rdiario[[#This Row],[Fecha]],Compras[Monto])</f>
        <v>0</v>
      </c>
      <c r="K104" s="3">
        <f>SUMIF(TGastos[Fecha],Rdiario[[#This Row],[Fecha]],TGastos[Monto])</f>
        <v>0</v>
      </c>
      <c r="L104" s="3">
        <f>Rdiario[[#This Row],[Ingresos Brutos]]-Rdiario[[#This Row],[Compras]]-Rdiario[[#This Row],[Gastos]]</f>
        <v>0</v>
      </c>
      <c r="M104" s="3">
        <f>Rdiario[[#This Row],[Ganancia]]-Rdiario[[#This Row],[Compras]]-Rdiario[[#This Row],[Gastos]]</f>
        <v>0</v>
      </c>
      <c r="P104" s="9"/>
    </row>
    <row r="105" spans="2:16">
      <c r="B105" s="4">
        <v>45393</v>
      </c>
      <c r="C10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5" s="49" t="s">
        <v>45</v>
      </c>
      <c r="E105" s="3">
        <f>SUMIF(Ventas[Fecha],Rdiario[[#This Row],[Fecha]],Ventas[Total])</f>
        <v>0</v>
      </c>
      <c r="F105" s="46">
        <f>SUMIF(Ventas[Fecha],Rdiario[[#This Row],[Fecha]],Ventas[Total 4])</f>
        <v>0</v>
      </c>
      <c r="G105" s="46">
        <f>Rdiario[[#This Row],[Ingresos Brutos]]-Rdiario[[#This Row],[Transferencia]]</f>
        <v>0</v>
      </c>
      <c r="H105" s="3">
        <f>Rdiario[[#This Row],[Ingresos Brutos]]-Rdiario[[#This Row],[Ganancia]]</f>
        <v>0</v>
      </c>
      <c r="I105" s="3">
        <f>SUMIF(Ventas[Fecha],Rdiario[[#This Row],[Fecha]],Ventas[Total 2])</f>
        <v>0</v>
      </c>
      <c r="J105" s="3">
        <f>SUMIF(Compras[Fecha],Rdiario[[#This Row],[Fecha]],Compras[Monto])</f>
        <v>0</v>
      </c>
      <c r="K105" s="3">
        <f>SUMIF(TGastos[Fecha],Rdiario[[#This Row],[Fecha]],TGastos[Monto])</f>
        <v>0</v>
      </c>
      <c r="L105" s="3">
        <f>Rdiario[[#This Row],[Ingresos Brutos]]-Rdiario[[#This Row],[Compras]]-Rdiario[[#This Row],[Gastos]]</f>
        <v>0</v>
      </c>
      <c r="M105" s="3">
        <f>Rdiario[[#This Row],[Ganancia]]-Rdiario[[#This Row],[Compras]]-Rdiario[[#This Row],[Gastos]]</f>
        <v>0</v>
      </c>
      <c r="P105" s="9"/>
    </row>
    <row r="106" spans="2:16">
      <c r="B106" s="4">
        <v>45394</v>
      </c>
      <c r="C10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6" s="49" t="s">
        <v>46</v>
      </c>
      <c r="E106" s="3">
        <f>SUMIF(Ventas[Fecha],Rdiario[[#This Row],[Fecha]],Ventas[Total])</f>
        <v>0</v>
      </c>
      <c r="F106" s="46">
        <f>SUMIF(Ventas[Fecha],Rdiario[[#This Row],[Fecha]],Ventas[Total 4])</f>
        <v>0</v>
      </c>
      <c r="G106" s="46">
        <f>Rdiario[[#This Row],[Ingresos Brutos]]-Rdiario[[#This Row],[Transferencia]]</f>
        <v>0</v>
      </c>
      <c r="H106" s="3">
        <f>Rdiario[[#This Row],[Ingresos Brutos]]-Rdiario[[#This Row],[Ganancia]]</f>
        <v>0</v>
      </c>
      <c r="I106" s="3">
        <f>SUMIF(Ventas[Fecha],Rdiario[[#This Row],[Fecha]],Ventas[Total 2])</f>
        <v>0</v>
      </c>
      <c r="J106" s="3">
        <f>SUMIF(Compras[Fecha],Rdiario[[#This Row],[Fecha]],Compras[Monto])</f>
        <v>0</v>
      </c>
      <c r="K106" s="3">
        <f>SUMIF(TGastos[Fecha],Rdiario[[#This Row],[Fecha]],TGastos[Monto])</f>
        <v>0</v>
      </c>
      <c r="L106" s="3">
        <f>Rdiario[[#This Row],[Ingresos Brutos]]-Rdiario[[#This Row],[Compras]]-Rdiario[[#This Row],[Gastos]]</f>
        <v>0</v>
      </c>
      <c r="M106" s="3">
        <f>Rdiario[[#This Row],[Ganancia]]-Rdiario[[#This Row],[Compras]]-Rdiario[[#This Row],[Gastos]]</f>
        <v>0</v>
      </c>
      <c r="P106" s="9"/>
    </row>
    <row r="107" spans="2:16">
      <c r="B107" s="4">
        <v>45395</v>
      </c>
      <c r="C10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7" s="49" t="s">
        <v>47</v>
      </c>
      <c r="E107" s="3">
        <f>SUMIF(Ventas[Fecha],Rdiario[[#This Row],[Fecha]],Ventas[Total])</f>
        <v>0</v>
      </c>
      <c r="F107" s="46">
        <f>SUMIF(Ventas[Fecha],Rdiario[[#This Row],[Fecha]],Ventas[Total 4])</f>
        <v>0</v>
      </c>
      <c r="G107" s="46">
        <f>Rdiario[[#This Row],[Ingresos Brutos]]-Rdiario[[#This Row],[Transferencia]]</f>
        <v>0</v>
      </c>
      <c r="H107" s="3">
        <f>Rdiario[[#This Row],[Ingresos Brutos]]-Rdiario[[#This Row],[Ganancia]]</f>
        <v>0</v>
      </c>
      <c r="I107" s="3">
        <f>SUMIF(Ventas[Fecha],Rdiario[[#This Row],[Fecha]],Ventas[Total 2])</f>
        <v>0</v>
      </c>
      <c r="J107" s="3">
        <f>SUMIF(Compras[Fecha],Rdiario[[#This Row],[Fecha]],Compras[Monto])</f>
        <v>0</v>
      </c>
      <c r="K107" s="3">
        <f>SUMIF(TGastos[Fecha],Rdiario[[#This Row],[Fecha]],TGastos[Monto])</f>
        <v>0</v>
      </c>
      <c r="L107" s="3">
        <f>Rdiario[[#This Row],[Ingresos Brutos]]-Rdiario[[#This Row],[Compras]]-Rdiario[[#This Row],[Gastos]]</f>
        <v>0</v>
      </c>
      <c r="M107" s="3">
        <f>Rdiario[[#This Row],[Ganancia]]-Rdiario[[#This Row],[Compras]]-Rdiario[[#This Row],[Gastos]]</f>
        <v>0</v>
      </c>
      <c r="P107" s="9"/>
    </row>
    <row r="108" spans="2:16">
      <c r="B108" s="4">
        <v>45396</v>
      </c>
      <c r="C10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8" s="49" t="s">
        <v>41</v>
      </c>
      <c r="E108" s="3">
        <f>SUMIF(Ventas[Fecha],Rdiario[[#This Row],[Fecha]],Ventas[Total])</f>
        <v>0</v>
      </c>
      <c r="F108" s="46">
        <f>SUMIF(Ventas[Fecha],Rdiario[[#This Row],[Fecha]],Ventas[Total 4])</f>
        <v>0</v>
      </c>
      <c r="G108" s="46">
        <f>Rdiario[[#This Row],[Ingresos Brutos]]-Rdiario[[#This Row],[Transferencia]]</f>
        <v>0</v>
      </c>
      <c r="H108" s="3">
        <f>Rdiario[[#This Row],[Ingresos Brutos]]-Rdiario[[#This Row],[Ganancia]]</f>
        <v>0</v>
      </c>
      <c r="I108" s="3">
        <f>SUMIF(Ventas[Fecha],Rdiario[[#This Row],[Fecha]],Ventas[Total 2])</f>
        <v>0</v>
      </c>
      <c r="J108" s="3">
        <f>SUMIF(Compras[Fecha],Rdiario[[#This Row],[Fecha]],Compras[Monto])</f>
        <v>0</v>
      </c>
      <c r="K108" s="3">
        <f>SUMIF(TGastos[Fecha],Rdiario[[#This Row],[Fecha]],TGastos[Monto])</f>
        <v>0</v>
      </c>
      <c r="L108" s="3">
        <f>Rdiario[[#This Row],[Ingresos Brutos]]-Rdiario[[#This Row],[Compras]]-Rdiario[[#This Row],[Gastos]]</f>
        <v>0</v>
      </c>
      <c r="M108" s="3">
        <f>Rdiario[[#This Row],[Ganancia]]-Rdiario[[#This Row],[Compras]]-Rdiario[[#This Row],[Gastos]]</f>
        <v>0</v>
      </c>
      <c r="P108" s="9"/>
    </row>
    <row r="109" spans="2:16">
      <c r="B109" s="4">
        <v>45397</v>
      </c>
      <c r="C10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09" s="49" t="s">
        <v>42</v>
      </c>
      <c r="E109" s="3">
        <f>SUMIF(Ventas[Fecha],Rdiario[[#This Row],[Fecha]],Ventas[Total])</f>
        <v>0</v>
      </c>
      <c r="F109" s="46">
        <f>SUMIF(Ventas[Fecha],Rdiario[[#This Row],[Fecha]],Ventas[Total 4])</f>
        <v>0</v>
      </c>
      <c r="G109" s="46">
        <f>Rdiario[[#This Row],[Ingresos Brutos]]-Rdiario[[#This Row],[Transferencia]]</f>
        <v>0</v>
      </c>
      <c r="H109" s="3">
        <f>Rdiario[[#This Row],[Ingresos Brutos]]-Rdiario[[#This Row],[Ganancia]]</f>
        <v>0</v>
      </c>
      <c r="I109" s="3">
        <f>SUMIF(Ventas[Fecha],Rdiario[[#This Row],[Fecha]],Ventas[Total 2])</f>
        <v>0</v>
      </c>
      <c r="J109" s="3">
        <f>SUMIF(Compras[Fecha],Rdiario[[#This Row],[Fecha]],Compras[Monto])</f>
        <v>0</v>
      </c>
      <c r="K109" s="3">
        <f>SUMIF(TGastos[Fecha],Rdiario[[#This Row],[Fecha]],TGastos[Monto])</f>
        <v>0</v>
      </c>
      <c r="L109" s="3">
        <f>Rdiario[[#This Row],[Ingresos Brutos]]-Rdiario[[#This Row],[Compras]]-Rdiario[[#This Row],[Gastos]]</f>
        <v>0</v>
      </c>
      <c r="M109" s="3">
        <f>Rdiario[[#This Row],[Ganancia]]-Rdiario[[#This Row],[Compras]]-Rdiario[[#This Row],[Gastos]]</f>
        <v>0</v>
      </c>
      <c r="P109" s="9"/>
    </row>
    <row r="110" spans="2:16">
      <c r="B110" s="4">
        <v>45398</v>
      </c>
      <c r="C11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0" s="49" t="s">
        <v>43</v>
      </c>
      <c r="E110" s="3">
        <f>SUMIF(Ventas[Fecha],Rdiario[[#This Row],[Fecha]],Ventas[Total])</f>
        <v>0</v>
      </c>
      <c r="F110" s="46">
        <f>SUMIF(Ventas[Fecha],Rdiario[[#This Row],[Fecha]],Ventas[Total 4])</f>
        <v>0</v>
      </c>
      <c r="G110" s="46">
        <f>Rdiario[[#This Row],[Ingresos Brutos]]-Rdiario[[#This Row],[Transferencia]]</f>
        <v>0</v>
      </c>
      <c r="H110" s="3">
        <f>Rdiario[[#This Row],[Ingresos Brutos]]-Rdiario[[#This Row],[Ganancia]]</f>
        <v>0</v>
      </c>
      <c r="I110" s="3">
        <f>SUMIF(Ventas[Fecha],Rdiario[[#This Row],[Fecha]],Ventas[Total 2])</f>
        <v>0</v>
      </c>
      <c r="J110" s="3">
        <f>SUMIF(Compras[Fecha],Rdiario[[#This Row],[Fecha]],Compras[Monto])</f>
        <v>0</v>
      </c>
      <c r="K110" s="3">
        <f>SUMIF(TGastos[Fecha],Rdiario[[#This Row],[Fecha]],TGastos[Monto])</f>
        <v>0</v>
      </c>
      <c r="L110" s="3">
        <f>Rdiario[[#This Row],[Ingresos Brutos]]-Rdiario[[#This Row],[Compras]]-Rdiario[[#This Row],[Gastos]]</f>
        <v>0</v>
      </c>
      <c r="M110" s="3">
        <f>Rdiario[[#This Row],[Ganancia]]-Rdiario[[#This Row],[Compras]]-Rdiario[[#This Row],[Gastos]]</f>
        <v>0</v>
      </c>
      <c r="P110" s="9"/>
    </row>
    <row r="111" spans="2:16">
      <c r="B111" s="4">
        <v>45399</v>
      </c>
      <c r="C11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1" s="49" t="s">
        <v>44</v>
      </c>
      <c r="E111" s="3">
        <f>SUMIF(Ventas[Fecha],Rdiario[[#This Row],[Fecha]],Ventas[Total])</f>
        <v>0</v>
      </c>
      <c r="F111" s="46">
        <f>SUMIF(Ventas[Fecha],Rdiario[[#This Row],[Fecha]],Ventas[Total 4])</f>
        <v>0</v>
      </c>
      <c r="G111" s="46">
        <f>Rdiario[[#This Row],[Ingresos Brutos]]-Rdiario[[#This Row],[Transferencia]]</f>
        <v>0</v>
      </c>
      <c r="H111" s="3">
        <f>Rdiario[[#This Row],[Ingresos Brutos]]-Rdiario[[#This Row],[Ganancia]]</f>
        <v>0</v>
      </c>
      <c r="I111" s="3">
        <f>SUMIF(Ventas[Fecha],Rdiario[[#This Row],[Fecha]],Ventas[Total 2])</f>
        <v>0</v>
      </c>
      <c r="J111" s="3">
        <f>SUMIF(Compras[Fecha],Rdiario[[#This Row],[Fecha]],Compras[Monto])</f>
        <v>0</v>
      </c>
      <c r="K111" s="3">
        <f>SUMIF(TGastos[Fecha],Rdiario[[#This Row],[Fecha]],TGastos[Monto])</f>
        <v>0</v>
      </c>
      <c r="L111" s="3">
        <f>Rdiario[[#This Row],[Ingresos Brutos]]-Rdiario[[#This Row],[Compras]]-Rdiario[[#This Row],[Gastos]]</f>
        <v>0</v>
      </c>
      <c r="M111" s="3">
        <f>Rdiario[[#This Row],[Ganancia]]-Rdiario[[#This Row],[Compras]]-Rdiario[[#This Row],[Gastos]]</f>
        <v>0</v>
      </c>
      <c r="P111" s="9"/>
    </row>
    <row r="112" spans="2:16">
      <c r="B112" s="4">
        <v>45400</v>
      </c>
      <c r="C11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2" s="49" t="s">
        <v>45</v>
      </c>
      <c r="E112" s="3">
        <f>SUMIF(Ventas[Fecha],Rdiario[[#This Row],[Fecha]],Ventas[Total])</f>
        <v>0</v>
      </c>
      <c r="F112" s="46">
        <f>SUMIF(Ventas[Fecha],Rdiario[[#This Row],[Fecha]],Ventas[Total 4])</f>
        <v>0</v>
      </c>
      <c r="G112" s="46">
        <f>Rdiario[[#This Row],[Ingresos Brutos]]-Rdiario[[#This Row],[Transferencia]]</f>
        <v>0</v>
      </c>
      <c r="H112" s="3">
        <f>Rdiario[[#This Row],[Ingresos Brutos]]-Rdiario[[#This Row],[Ganancia]]</f>
        <v>0</v>
      </c>
      <c r="I112" s="3">
        <f>SUMIF(Ventas[Fecha],Rdiario[[#This Row],[Fecha]],Ventas[Total 2])</f>
        <v>0</v>
      </c>
      <c r="J112" s="3">
        <f>SUMIF(Compras[Fecha],Rdiario[[#This Row],[Fecha]],Compras[Monto])</f>
        <v>0</v>
      </c>
      <c r="K112" s="3">
        <f>SUMIF(TGastos[Fecha],Rdiario[[#This Row],[Fecha]],TGastos[Monto])</f>
        <v>0</v>
      </c>
      <c r="L112" s="3">
        <f>Rdiario[[#This Row],[Ingresos Brutos]]-Rdiario[[#This Row],[Compras]]-Rdiario[[#This Row],[Gastos]]</f>
        <v>0</v>
      </c>
      <c r="M112" s="3">
        <f>Rdiario[[#This Row],[Ganancia]]-Rdiario[[#This Row],[Compras]]-Rdiario[[#This Row],[Gastos]]</f>
        <v>0</v>
      </c>
      <c r="P112" s="9"/>
    </row>
    <row r="113" spans="2:16">
      <c r="B113" s="4">
        <v>45401</v>
      </c>
      <c r="C11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3" s="49" t="s">
        <v>46</v>
      </c>
      <c r="E113" s="3">
        <f>SUMIF(Ventas[Fecha],Rdiario[[#This Row],[Fecha]],Ventas[Total])</f>
        <v>0</v>
      </c>
      <c r="F113" s="46">
        <f>SUMIF(Ventas[Fecha],Rdiario[[#This Row],[Fecha]],Ventas[Total 4])</f>
        <v>0</v>
      </c>
      <c r="G113" s="46">
        <f>Rdiario[[#This Row],[Ingresos Brutos]]-Rdiario[[#This Row],[Transferencia]]</f>
        <v>0</v>
      </c>
      <c r="H113" s="3">
        <f>Rdiario[[#This Row],[Ingresos Brutos]]-Rdiario[[#This Row],[Ganancia]]</f>
        <v>0</v>
      </c>
      <c r="I113" s="3">
        <f>SUMIF(Ventas[Fecha],Rdiario[[#This Row],[Fecha]],Ventas[Total 2])</f>
        <v>0</v>
      </c>
      <c r="J113" s="3">
        <f>SUMIF(Compras[Fecha],Rdiario[[#This Row],[Fecha]],Compras[Monto])</f>
        <v>0</v>
      </c>
      <c r="K113" s="3">
        <f>SUMIF(TGastos[Fecha],Rdiario[[#This Row],[Fecha]],TGastos[Monto])</f>
        <v>0</v>
      </c>
      <c r="L113" s="3">
        <f>Rdiario[[#This Row],[Ingresos Brutos]]-Rdiario[[#This Row],[Compras]]-Rdiario[[#This Row],[Gastos]]</f>
        <v>0</v>
      </c>
      <c r="M113" s="3">
        <f>Rdiario[[#This Row],[Ganancia]]-Rdiario[[#This Row],[Compras]]-Rdiario[[#This Row],[Gastos]]</f>
        <v>0</v>
      </c>
      <c r="P113" s="9"/>
    </row>
    <row r="114" spans="2:16">
      <c r="B114" s="4">
        <v>45402</v>
      </c>
      <c r="C11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4" s="49" t="s">
        <v>47</v>
      </c>
      <c r="E114" s="3">
        <f>SUMIF(Ventas[Fecha],Rdiario[[#This Row],[Fecha]],Ventas[Total])</f>
        <v>0</v>
      </c>
      <c r="F114" s="46">
        <f>SUMIF(Ventas[Fecha],Rdiario[[#This Row],[Fecha]],Ventas[Total 4])</f>
        <v>0</v>
      </c>
      <c r="G114" s="46">
        <f>Rdiario[[#This Row],[Ingresos Brutos]]-Rdiario[[#This Row],[Transferencia]]</f>
        <v>0</v>
      </c>
      <c r="H114" s="3">
        <f>Rdiario[[#This Row],[Ingresos Brutos]]-Rdiario[[#This Row],[Ganancia]]</f>
        <v>0</v>
      </c>
      <c r="I114" s="3">
        <f>SUMIF(Ventas[Fecha],Rdiario[[#This Row],[Fecha]],Ventas[Total 2])</f>
        <v>0</v>
      </c>
      <c r="J114" s="3">
        <f>SUMIF(Compras[Fecha],Rdiario[[#This Row],[Fecha]],Compras[Monto])</f>
        <v>0</v>
      </c>
      <c r="K114" s="3">
        <f>SUMIF(TGastos[Fecha],Rdiario[[#This Row],[Fecha]],TGastos[Monto])</f>
        <v>0</v>
      </c>
      <c r="L114" s="3">
        <f>Rdiario[[#This Row],[Ingresos Brutos]]-Rdiario[[#This Row],[Compras]]-Rdiario[[#This Row],[Gastos]]</f>
        <v>0</v>
      </c>
      <c r="M114" s="3">
        <f>Rdiario[[#This Row],[Ganancia]]-Rdiario[[#This Row],[Compras]]-Rdiario[[#This Row],[Gastos]]</f>
        <v>0</v>
      </c>
      <c r="P114" s="9"/>
    </row>
    <row r="115" spans="2:16">
      <c r="B115" s="4">
        <v>45403</v>
      </c>
      <c r="C11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5" s="49" t="s">
        <v>41</v>
      </c>
      <c r="E115" s="3">
        <f>SUMIF(Ventas[Fecha],Rdiario[[#This Row],[Fecha]],Ventas[Total])</f>
        <v>0</v>
      </c>
      <c r="F115" s="46">
        <f>SUMIF(Ventas[Fecha],Rdiario[[#This Row],[Fecha]],Ventas[Total 4])</f>
        <v>0</v>
      </c>
      <c r="G115" s="46">
        <f>Rdiario[[#This Row],[Ingresos Brutos]]-Rdiario[[#This Row],[Transferencia]]</f>
        <v>0</v>
      </c>
      <c r="H115" s="3">
        <f>Rdiario[[#This Row],[Ingresos Brutos]]-Rdiario[[#This Row],[Ganancia]]</f>
        <v>0</v>
      </c>
      <c r="I115" s="3">
        <f>SUMIF(Ventas[Fecha],Rdiario[[#This Row],[Fecha]],Ventas[Total 2])</f>
        <v>0</v>
      </c>
      <c r="J115" s="3">
        <f>SUMIF(Compras[Fecha],Rdiario[[#This Row],[Fecha]],Compras[Monto])</f>
        <v>0</v>
      </c>
      <c r="K115" s="3">
        <f>SUMIF(TGastos[Fecha],Rdiario[[#This Row],[Fecha]],TGastos[Monto])</f>
        <v>0</v>
      </c>
      <c r="L115" s="3">
        <f>Rdiario[[#This Row],[Ingresos Brutos]]-Rdiario[[#This Row],[Compras]]-Rdiario[[#This Row],[Gastos]]</f>
        <v>0</v>
      </c>
      <c r="M115" s="3">
        <f>Rdiario[[#This Row],[Ganancia]]-Rdiario[[#This Row],[Compras]]-Rdiario[[#This Row],[Gastos]]</f>
        <v>0</v>
      </c>
      <c r="P115" s="9"/>
    </row>
    <row r="116" spans="2:16">
      <c r="B116" s="4">
        <v>45404</v>
      </c>
      <c r="C11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6" s="49" t="s">
        <v>42</v>
      </c>
      <c r="E116" s="3">
        <f>SUMIF(Ventas[Fecha],Rdiario[[#This Row],[Fecha]],Ventas[Total])</f>
        <v>0</v>
      </c>
      <c r="F116" s="46">
        <f>SUMIF(Ventas[Fecha],Rdiario[[#This Row],[Fecha]],Ventas[Total 4])</f>
        <v>0</v>
      </c>
      <c r="G116" s="46">
        <f>Rdiario[[#This Row],[Ingresos Brutos]]-Rdiario[[#This Row],[Transferencia]]</f>
        <v>0</v>
      </c>
      <c r="H116" s="3">
        <f>Rdiario[[#This Row],[Ingresos Brutos]]-Rdiario[[#This Row],[Ganancia]]</f>
        <v>0</v>
      </c>
      <c r="I116" s="3">
        <f>SUMIF(Ventas[Fecha],Rdiario[[#This Row],[Fecha]],Ventas[Total 2])</f>
        <v>0</v>
      </c>
      <c r="J116" s="3">
        <f>SUMIF(Compras[Fecha],Rdiario[[#This Row],[Fecha]],Compras[Monto])</f>
        <v>0</v>
      </c>
      <c r="K116" s="3">
        <f>SUMIF(TGastos[Fecha],Rdiario[[#This Row],[Fecha]],TGastos[Monto])</f>
        <v>0</v>
      </c>
      <c r="L116" s="3">
        <f>Rdiario[[#This Row],[Ingresos Brutos]]-Rdiario[[#This Row],[Compras]]-Rdiario[[#This Row],[Gastos]]</f>
        <v>0</v>
      </c>
      <c r="M116" s="3">
        <f>Rdiario[[#This Row],[Ganancia]]-Rdiario[[#This Row],[Compras]]-Rdiario[[#This Row],[Gastos]]</f>
        <v>0</v>
      </c>
      <c r="P116" s="9"/>
    </row>
    <row r="117" spans="2:16">
      <c r="B117" s="4">
        <v>45405</v>
      </c>
      <c r="C11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7" s="49" t="s">
        <v>43</v>
      </c>
      <c r="E117" s="3">
        <f>SUMIF(Ventas[Fecha],Rdiario[[#This Row],[Fecha]],Ventas[Total])</f>
        <v>0</v>
      </c>
      <c r="F117" s="46">
        <f>SUMIF(Ventas[Fecha],Rdiario[[#This Row],[Fecha]],Ventas[Total 4])</f>
        <v>0</v>
      </c>
      <c r="G117" s="46">
        <f>Rdiario[[#This Row],[Ingresos Brutos]]-Rdiario[[#This Row],[Transferencia]]</f>
        <v>0</v>
      </c>
      <c r="H117" s="3">
        <f>Rdiario[[#This Row],[Ingresos Brutos]]-Rdiario[[#This Row],[Ganancia]]</f>
        <v>0</v>
      </c>
      <c r="I117" s="3">
        <f>SUMIF(Ventas[Fecha],Rdiario[[#This Row],[Fecha]],Ventas[Total 2])</f>
        <v>0</v>
      </c>
      <c r="J117" s="3">
        <f>SUMIF(Compras[Fecha],Rdiario[[#This Row],[Fecha]],Compras[Monto])</f>
        <v>0</v>
      </c>
      <c r="K117" s="3">
        <f>SUMIF(TGastos[Fecha],Rdiario[[#This Row],[Fecha]],TGastos[Monto])</f>
        <v>0</v>
      </c>
      <c r="L117" s="3">
        <f>Rdiario[[#This Row],[Ingresos Brutos]]-Rdiario[[#This Row],[Compras]]-Rdiario[[#This Row],[Gastos]]</f>
        <v>0</v>
      </c>
      <c r="M117" s="3">
        <f>Rdiario[[#This Row],[Ganancia]]-Rdiario[[#This Row],[Compras]]-Rdiario[[#This Row],[Gastos]]</f>
        <v>0</v>
      </c>
      <c r="P117" s="9"/>
    </row>
    <row r="118" spans="2:16">
      <c r="B118" s="4">
        <v>45406</v>
      </c>
      <c r="C11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8" s="49" t="s">
        <v>44</v>
      </c>
      <c r="E118" s="3">
        <f>SUMIF(Ventas[Fecha],Rdiario[[#This Row],[Fecha]],Ventas[Total])</f>
        <v>0</v>
      </c>
      <c r="F118" s="46">
        <f>SUMIF(Ventas[Fecha],Rdiario[[#This Row],[Fecha]],Ventas[Total 4])</f>
        <v>0</v>
      </c>
      <c r="G118" s="46">
        <f>Rdiario[[#This Row],[Ingresos Brutos]]-Rdiario[[#This Row],[Transferencia]]</f>
        <v>0</v>
      </c>
      <c r="H118" s="3">
        <f>Rdiario[[#This Row],[Ingresos Brutos]]-Rdiario[[#This Row],[Ganancia]]</f>
        <v>0</v>
      </c>
      <c r="I118" s="3">
        <f>SUMIF(Ventas[Fecha],Rdiario[[#This Row],[Fecha]],Ventas[Total 2])</f>
        <v>0</v>
      </c>
      <c r="J118" s="3">
        <f>SUMIF(Compras[Fecha],Rdiario[[#This Row],[Fecha]],Compras[Monto])</f>
        <v>0</v>
      </c>
      <c r="K118" s="3">
        <f>SUMIF(TGastos[Fecha],Rdiario[[#This Row],[Fecha]],TGastos[Monto])</f>
        <v>0</v>
      </c>
      <c r="L118" s="3">
        <f>Rdiario[[#This Row],[Ingresos Brutos]]-Rdiario[[#This Row],[Compras]]-Rdiario[[#This Row],[Gastos]]</f>
        <v>0</v>
      </c>
      <c r="M118" s="3">
        <f>Rdiario[[#This Row],[Ganancia]]-Rdiario[[#This Row],[Compras]]-Rdiario[[#This Row],[Gastos]]</f>
        <v>0</v>
      </c>
      <c r="P118" s="9"/>
    </row>
    <row r="119" spans="2:16">
      <c r="B119" s="4">
        <v>45407</v>
      </c>
      <c r="C11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19" s="49" t="s">
        <v>45</v>
      </c>
      <c r="E119" s="3">
        <f>SUMIF(Ventas[Fecha],Rdiario[[#This Row],[Fecha]],Ventas[Total])</f>
        <v>0</v>
      </c>
      <c r="F119" s="46">
        <f>SUMIF(Ventas[Fecha],Rdiario[[#This Row],[Fecha]],Ventas[Total 4])</f>
        <v>0</v>
      </c>
      <c r="G119" s="46">
        <f>Rdiario[[#This Row],[Ingresos Brutos]]-Rdiario[[#This Row],[Transferencia]]</f>
        <v>0</v>
      </c>
      <c r="H119" s="3">
        <f>Rdiario[[#This Row],[Ingresos Brutos]]-Rdiario[[#This Row],[Ganancia]]</f>
        <v>0</v>
      </c>
      <c r="I119" s="3">
        <f>SUMIF(Ventas[Fecha],Rdiario[[#This Row],[Fecha]],Ventas[Total 2])</f>
        <v>0</v>
      </c>
      <c r="J119" s="3">
        <f>SUMIF(Compras[Fecha],Rdiario[[#This Row],[Fecha]],Compras[Monto])</f>
        <v>0</v>
      </c>
      <c r="K119" s="3">
        <f>SUMIF(TGastos[Fecha],Rdiario[[#This Row],[Fecha]],TGastos[Monto])</f>
        <v>0</v>
      </c>
      <c r="L119" s="3">
        <f>Rdiario[[#This Row],[Ingresos Brutos]]-Rdiario[[#This Row],[Compras]]-Rdiario[[#This Row],[Gastos]]</f>
        <v>0</v>
      </c>
      <c r="M119" s="3">
        <f>Rdiario[[#This Row],[Ganancia]]-Rdiario[[#This Row],[Compras]]-Rdiario[[#This Row],[Gastos]]</f>
        <v>0</v>
      </c>
      <c r="P119" s="9"/>
    </row>
    <row r="120" spans="2:16">
      <c r="B120" s="4">
        <v>45408</v>
      </c>
      <c r="C12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20" s="49" t="s">
        <v>46</v>
      </c>
      <c r="E120" s="3">
        <f>SUMIF(Ventas[Fecha],Rdiario[[#This Row],[Fecha]],Ventas[Total])</f>
        <v>0</v>
      </c>
      <c r="F120" s="46">
        <f>SUMIF(Ventas[Fecha],Rdiario[[#This Row],[Fecha]],Ventas[Total 4])</f>
        <v>0</v>
      </c>
      <c r="G120" s="46">
        <f>Rdiario[[#This Row],[Ingresos Brutos]]-Rdiario[[#This Row],[Transferencia]]</f>
        <v>0</v>
      </c>
      <c r="H120" s="3">
        <f>Rdiario[[#This Row],[Ingresos Brutos]]-Rdiario[[#This Row],[Ganancia]]</f>
        <v>0</v>
      </c>
      <c r="I120" s="3">
        <f>SUMIF(Ventas[Fecha],Rdiario[[#This Row],[Fecha]],Ventas[Total 2])</f>
        <v>0</v>
      </c>
      <c r="J120" s="3">
        <f>SUMIF(Compras[Fecha],Rdiario[[#This Row],[Fecha]],Compras[Monto])</f>
        <v>0</v>
      </c>
      <c r="K120" s="3">
        <f>SUMIF(TGastos[Fecha],Rdiario[[#This Row],[Fecha]],TGastos[Monto])</f>
        <v>0</v>
      </c>
      <c r="L120" s="3">
        <f>Rdiario[[#This Row],[Ingresos Brutos]]-Rdiario[[#This Row],[Compras]]-Rdiario[[#This Row],[Gastos]]</f>
        <v>0</v>
      </c>
      <c r="M120" s="3">
        <f>Rdiario[[#This Row],[Ganancia]]-Rdiario[[#This Row],[Compras]]-Rdiario[[#This Row],[Gastos]]</f>
        <v>0</v>
      </c>
      <c r="P120" s="9"/>
    </row>
    <row r="121" spans="2:16">
      <c r="B121" s="4">
        <v>45409</v>
      </c>
      <c r="C12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21" s="49" t="s">
        <v>47</v>
      </c>
      <c r="E121" s="3">
        <f>SUMIF(Ventas[Fecha],Rdiario[[#This Row],[Fecha]],Ventas[Total])</f>
        <v>0</v>
      </c>
      <c r="F121" s="46">
        <f>SUMIF(Ventas[Fecha],Rdiario[[#This Row],[Fecha]],Ventas[Total 4])</f>
        <v>0</v>
      </c>
      <c r="G121" s="46">
        <f>Rdiario[[#This Row],[Ingresos Brutos]]-Rdiario[[#This Row],[Transferencia]]</f>
        <v>0</v>
      </c>
      <c r="H121" s="3">
        <f>Rdiario[[#This Row],[Ingresos Brutos]]-Rdiario[[#This Row],[Ganancia]]</f>
        <v>0</v>
      </c>
      <c r="I121" s="3">
        <f>SUMIF(Ventas[Fecha],Rdiario[[#This Row],[Fecha]],Ventas[Total 2])</f>
        <v>0</v>
      </c>
      <c r="J121" s="3">
        <f>SUMIF(Compras[Fecha],Rdiario[[#This Row],[Fecha]],Compras[Monto])</f>
        <v>0</v>
      </c>
      <c r="K121" s="3">
        <f>SUMIF(TGastos[Fecha],Rdiario[[#This Row],[Fecha]],TGastos[Monto])</f>
        <v>0</v>
      </c>
      <c r="L121" s="3">
        <f>Rdiario[[#This Row],[Ingresos Brutos]]-Rdiario[[#This Row],[Compras]]-Rdiario[[#This Row],[Gastos]]</f>
        <v>0</v>
      </c>
      <c r="M121" s="3">
        <f>Rdiario[[#This Row],[Ganancia]]-Rdiario[[#This Row],[Compras]]-Rdiario[[#This Row],[Gastos]]</f>
        <v>0</v>
      </c>
      <c r="P121" s="9"/>
    </row>
    <row r="122" spans="2:16">
      <c r="B122" s="4">
        <v>45410</v>
      </c>
      <c r="C12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22" s="49" t="s">
        <v>41</v>
      </c>
      <c r="E122" s="3">
        <f>SUMIF(Ventas[Fecha],Rdiario[[#This Row],[Fecha]],Ventas[Total])</f>
        <v>0</v>
      </c>
      <c r="F122" s="46">
        <f>SUMIF(Ventas[Fecha],Rdiario[[#This Row],[Fecha]],Ventas[Total 4])</f>
        <v>0</v>
      </c>
      <c r="G122" s="46">
        <f>Rdiario[[#This Row],[Ingresos Brutos]]-Rdiario[[#This Row],[Transferencia]]</f>
        <v>0</v>
      </c>
      <c r="H122" s="3">
        <f>Rdiario[[#This Row],[Ingresos Brutos]]-Rdiario[[#This Row],[Ganancia]]</f>
        <v>0</v>
      </c>
      <c r="I122" s="3">
        <f>SUMIF(Ventas[Fecha],Rdiario[[#This Row],[Fecha]],Ventas[Total 2])</f>
        <v>0</v>
      </c>
      <c r="J122" s="3">
        <f>SUMIF(Compras[Fecha],Rdiario[[#This Row],[Fecha]],Compras[Monto])</f>
        <v>0</v>
      </c>
      <c r="K122" s="3">
        <f>SUMIF(TGastos[Fecha],Rdiario[[#This Row],[Fecha]],TGastos[Monto])</f>
        <v>0</v>
      </c>
      <c r="L122" s="3">
        <f>Rdiario[[#This Row],[Ingresos Brutos]]-Rdiario[[#This Row],[Compras]]-Rdiario[[#This Row],[Gastos]]</f>
        <v>0</v>
      </c>
      <c r="M122" s="3">
        <f>Rdiario[[#This Row],[Ganancia]]-Rdiario[[#This Row],[Compras]]-Rdiario[[#This Row],[Gastos]]</f>
        <v>0</v>
      </c>
      <c r="P122" s="9"/>
    </row>
    <row r="123" spans="2:16">
      <c r="B123" s="4">
        <v>45411</v>
      </c>
      <c r="C12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23" s="49" t="s">
        <v>42</v>
      </c>
      <c r="E123" s="3">
        <f>SUMIF(Ventas[Fecha],Rdiario[[#This Row],[Fecha]],Ventas[Total])</f>
        <v>0</v>
      </c>
      <c r="F123" s="46">
        <f>SUMIF(Ventas[Fecha],Rdiario[[#This Row],[Fecha]],Ventas[Total 4])</f>
        <v>0</v>
      </c>
      <c r="G123" s="46">
        <f>Rdiario[[#This Row],[Ingresos Brutos]]-Rdiario[[#This Row],[Transferencia]]</f>
        <v>0</v>
      </c>
      <c r="H123" s="3">
        <f>Rdiario[[#This Row],[Ingresos Brutos]]-Rdiario[[#This Row],[Ganancia]]</f>
        <v>0</v>
      </c>
      <c r="I123" s="3">
        <f>SUMIF(Ventas[Fecha],Rdiario[[#This Row],[Fecha]],Ventas[Total 2])</f>
        <v>0</v>
      </c>
      <c r="J123" s="3">
        <f>SUMIF(Compras[Fecha],Rdiario[[#This Row],[Fecha]],Compras[Monto])</f>
        <v>0</v>
      </c>
      <c r="K123" s="3">
        <f>SUMIF(TGastos[Fecha],Rdiario[[#This Row],[Fecha]],TGastos[Monto])</f>
        <v>0</v>
      </c>
      <c r="L123" s="3">
        <f>Rdiario[[#This Row],[Ingresos Brutos]]-Rdiario[[#This Row],[Compras]]-Rdiario[[#This Row],[Gastos]]</f>
        <v>0</v>
      </c>
      <c r="M123" s="3">
        <f>Rdiario[[#This Row],[Ganancia]]-Rdiario[[#This Row],[Compras]]-Rdiario[[#This Row],[Gastos]]</f>
        <v>0</v>
      </c>
      <c r="P123" s="9"/>
    </row>
    <row r="124" spans="2:16">
      <c r="B124" s="4">
        <v>45412</v>
      </c>
      <c r="C12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Abril</v>
      </c>
      <c r="D124" s="49" t="s">
        <v>43</v>
      </c>
      <c r="E124" s="3">
        <f>SUMIF(Ventas[Fecha],Rdiario[[#This Row],[Fecha]],Ventas[Total])</f>
        <v>0</v>
      </c>
      <c r="F124" s="46">
        <f>SUMIF(Ventas[Fecha],Rdiario[[#This Row],[Fecha]],Ventas[Total 4])</f>
        <v>0</v>
      </c>
      <c r="G124" s="46">
        <f>Rdiario[[#This Row],[Ingresos Brutos]]-Rdiario[[#This Row],[Transferencia]]</f>
        <v>0</v>
      </c>
      <c r="H124" s="3">
        <f>Rdiario[[#This Row],[Ingresos Brutos]]-Rdiario[[#This Row],[Ganancia]]</f>
        <v>0</v>
      </c>
      <c r="I124" s="3">
        <f>SUMIF(Ventas[Fecha],Rdiario[[#This Row],[Fecha]],Ventas[Total 2])</f>
        <v>0</v>
      </c>
      <c r="J124" s="3">
        <f>SUMIF(Compras[Fecha],Rdiario[[#This Row],[Fecha]],Compras[Monto])</f>
        <v>0</v>
      </c>
      <c r="K124" s="3">
        <f>SUMIF(TGastos[Fecha],Rdiario[[#This Row],[Fecha]],TGastos[Monto])</f>
        <v>0</v>
      </c>
      <c r="L124" s="3">
        <f>Rdiario[[#This Row],[Ingresos Brutos]]-Rdiario[[#This Row],[Compras]]-Rdiario[[#This Row],[Gastos]]</f>
        <v>0</v>
      </c>
      <c r="M124" s="3">
        <f>Rdiario[[#This Row],[Ganancia]]-Rdiario[[#This Row],[Compras]]-Rdiario[[#This Row],[Gastos]]</f>
        <v>0</v>
      </c>
      <c r="P124" s="9"/>
    </row>
    <row r="125" spans="2:16">
      <c r="B125" s="4">
        <v>45413</v>
      </c>
      <c r="C12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25" s="49" t="s">
        <v>44</v>
      </c>
      <c r="E125" s="3">
        <f>SUMIF(Ventas[Fecha],Rdiario[[#This Row],[Fecha]],Ventas[Total])</f>
        <v>0</v>
      </c>
      <c r="F125" s="46">
        <f>SUMIF(Ventas[Fecha],Rdiario[[#This Row],[Fecha]],Ventas[Total 4])</f>
        <v>0</v>
      </c>
      <c r="G125" s="46">
        <f>Rdiario[[#This Row],[Ingresos Brutos]]-Rdiario[[#This Row],[Transferencia]]</f>
        <v>0</v>
      </c>
      <c r="H125" s="3">
        <f>Rdiario[[#This Row],[Ingresos Brutos]]-Rdiario[[#This Row],[Ganancia]]</f>
        <v>0</v>
      </c>
      <c r="I125" s="3">
        <f>SUMIF(Ventas[Fecha],Rdiario[[#This Row],[Fecha]],Ventas[Total 2])</f>
        <v>0</v>
      </c>
      <c r="J125" s="3">
        <f>SUMIF(Compras[Fecha],Rdiario[[#This Row],[Fecha]],Compras[Monto])</f>
        <v>0</v>
      </c>
      <c r="K125" s="3">
        <f>SUMIF(TGastos[Fecha],Rdiario[[#This Row],[Fecha]],TGastos[Monto])</f>
        <v>0</v>
      </c>
      <c r="L125" s="3">
        <f>Rdiario[[#This Row],[Ingresos Brutos]]-Rdiario[[#This Row],[Compras]]-Rdiario[[#This Row],[Gastos]]</f>
        <v>0</v>
      </c>
      <c r="M125" s="3">
        <f>Rdiario[[#This Row],[Ganancia]]-Rdiario[[#This Row],[Compras]]-Rdiario[[#This Row],[Gastos]]</f>
        <v>0</v>
      </c>
      <c r="P125" s="9"/>
    </row>
    <row r="126" spans="2:16">
      <c r="B126" s="4">
        <v>45414</v>
      </c>
      <c r="C12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26" s="49" t="s">
        <v>45</v>
      </c>
      <c r="E126" s="3">
        <f>SUMIF(Ventas[Fecha],Rdiario[[#This Row],[Fecha]],Ventas[Total])</f>
        <v>0</v>
      </c>
      <c r="F126" s="46">
        <f>SUMIF(Ventas[Fecha],Rdiario[[#This Row],[Fecha]],Ventas[Total 4])</f>
        <v>0</v>
      </c>
      <c r="G126" s="46">
        <f>Rdiario[[#This Row],[Ingresos Brutos]]-Rdiario[[#This Row],[Transferencia]]</f>
        <v>0</v>
      </c>
      <c r="H126" s="3">
        <f>Rdiario[[#This Row],[Ingresos Brutos]]-Rdiario[[#This Row],[Ganancia]]</f>
        <v>0</v>
      </c>
      <c r="I126" s="3">
        <f>SUMIF(Ventas[Fecha],Rdiario[[#This Row],[Fecha]],Ventas[Total 2])</f>
        <v>0</v>
      </c>
      <c r="J126" s="3">
        <f>SUMIF(Compras[Fecha],Rdiario[[#This Row],[Fecha]],Compras[Monto])</f>
        <v>0</v>
      </c>
      <c r="K126" s="3">
        <f>SUMIF(TGastos[Fecha],Rdiario[[#This Row],[Fecha]],TGastos[Monto])</f>
        <v>0</v>
      </c>
      <c r="L126" s="3">
        <f>Rdiario[[#This Row],[Ingresos Brutos]]-Rdiario[[#This Row],[Compras]]-Rdiario[[#This Row],[Gastos]]</f>
        <v>0</v>
      </c>
      <c r="M126" s="3">
        <f>Rdiario[[#This Row],[Ganancia]]-Rdiario[[#This Row],[Compras]]-Rdiario[[#This Row],[Gastos]]</f>
        <v>0</v>
      </c>
      <c r="P126" s="9"/>
    </row>
    <row r="127" spans="2:16">
      <c r="B127" s="4">
        <v>45415</v>
      </c>
      <c r="C12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27" s="49" t="s">
        <v>46</v>
      </c>
      <c r="E127" s="3">
        <f>SUMIF(Ventas[Fecha],Rdiario[[#This Row],[Fecha]],Ventas[Total])</f>
        <v>0</v>
      </c>
      <c r="F127" s="46">
        <f>SUMIF(Ventas[Fecha],Rdiario[[#This Row],[Fecha]],Ventas[Total 4])</f>
        <v>0</v>
      </c>
      <c r="G127" s="46">
        <f>Rdiario[[#This Row],[Ingresos Brutos]]-Rdiario[[#This Row],[Transferencia]]</f>
        <v>0</v>
      </c>
      <c r="H127" s="3">
        <f>Rdiario[[#This Row],[Ingresos Brutos]]-Rdiario[[#This Row],[Ganancia]]</f>
        <v>0</v>
      </c>
      <c r="I127" s="3">
        <f>SUMIF(Ventas[Fecha],Rdiario[[#This Row],[Fecha]],Ventas[Total 2])</f>
        <v>0</v>
      </c>
      <c r="J127" s="3">
        <f>SUMIF(Compras[Fecha],Rdiario[[#This Row],[Fecha]],Compras[Monto])</f>
        <v>0</v>
      </c>
      <c r="K127" s="3">
        <f>SUMIF(TGastos[Fecha],Rdiario[[#This Row],[Fecha]],TGastos[Monto])</f>
        <v>0</v>
      </c>
      <c r="L127" s="3">
        <f>Rdiario[[#This Row],[Ingresos Brutos]]-Rdiario[[#This Row],[Compras]]-Rdiario[[#This Row],[Gastos]]</f>
        <v>0</v>
      </c>
      <c r="M127" s="3">
        <f>Rdiario[[#This Row],[Ganancia]]-Rdiario[[#This Row],[Compras]]-Rdiario[[#This Row],[Gastos]]</f>
        <v>0</v>
      </c>
      <c r="P127" s="9"/>
    </row>
    <row r="128" spans="2:16">
      <c r="B128" s="4">
        <v>45416</v>
      </c>
      <c r="C12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28" s="49" t="s">
        <v>47</v>
      </c>
      <c r="E128" s="3">
        <f>SUMIF(Ventas[Fecha],Rdiario[[#This Row],[Fecha]],Ventas[Total])</f>
        <v>0</v>
      </c>
      <c r="F128" s="46">
        <f>SUMIF(Ventas[Fecha],Rdiario[[#This Row],[Fecha]],Ventas[Total 4])</f>
        <v>0</v>
      </c>
      <c r="G128" s="46">
        <f>Rdiario[[#This Row],[Ingresos Brutos]]-Rdiario[[#This Row],[Transferencia]]</f>
        <v>0</v>
      </c>
      <c r="H128" s="3">
        <f>Rdiario[[#This Row],[Ingresos Brutos]]-Rdiario[[#This Row],[Ganancia]]</f>
        <v>0</v>
      </c>
      <c r="I128" s="3">
        <f>SUMIF(Ventas[Fecha],Rdiario[[#This Row],[Fecha]],Ventas[Total 2])</f>
        <v>0</v>
      </c>
      <c r="J128" s="3">
        <f>SUMIF(Compras[Fecha],Rdiario[[#This Row],[Fecha]],Compras[Monto])</f>
        <v>0</v>
      </c>
      <c r="K128" s="3">
        <f>SUMIF(TGastos[Fecha],Rdiario[[#This Row],[Fecha]],TGastos[Monto])</f>
        <v>0</v>
      </c>
      <c r="L128" s="3">
        <f>Rdiario[[#This Row],[Ingresos Brutos]]-Rdiario[[#This Row],[Compras]]-Rdiario[[#This Row],[Gastos]]</f>
        <v>0</v>
      </c>
      <c r="M128" s="3">
        <f>Rdiario[[#This Row],[Ganancia]]-Rdiario[[#This Row],[Compras]]-Rdiario[[#This Row],[Gastos]]</f>
        <v>0</v>
      </c>
      <c r="P128" s="9"/>
    </row>
    <row r="129" spans="2:16">
      <c r="B129" s="4">
        <v>45417</v>
      </c>
      <c r="C12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29" s="49" t="s">
        <v>41</v>
      </c>
      <c r="E129" s="3">
        <f>SUMIF(Ventas[Fecha],Rdiario[[#This Row],[Fecha]],Ventas[Total])</f>
        <v>0</v>
      </c>
      <c r="F129" s="46">
        <f>SUMIF(Ventas[Fecha],Rdiario[[#This Row],[Fecha]],Ventas[Total 4])</f>
        <v>0</v>
      </c>
      <c r="G129" s="46">
        <f>Rdiario[[#This Row],[Ingresos Brutos]]-Rdiario[[#This Row],[Transferencia]]</f>
        <v>0</v>
      </c>
      <c r="H129" s="3">
        <f>Rdiario[[#This Row],[Ingresos Brutos]]-Rdiario[[#This Row],[Ganancia]]</f>
        <v>0</v>
      </c>
      <c r="I129" s="3">
        <f>SUMIF(Ventas[Fecha],Rdiario[[#This Row],[Fecha]],Ventas[Total 2])</f>
        <v>0</v>
      </c>
      <c r="J129" s="3">
        <f>SUMIF(Compras[Fecha],Rdiario[[#This Row],[Fecha]],Compras[Monto])</f>
        <v>0</v>
      </c>
      <c r="K129" s="3">
        <f>SUMIF(TGastos[Fecha],Rdiario[[#This Row],[Fecha]],TGastos[Monto])</f>
        <v>0</v>
      </c>
      <c r="L129" s="3">
        <f>Rdiario[[#This Row],[Ingresos Brutos]]-Rdiario[[#This Row],[Compras]]-Rdiario[[#This Row],[Gastos]]</f>
        <v>0</v>
      </c>
      <c r="M129" s="3">
        <f>Rdiario[[#This Row],[Ganancia]]-Rdiario[[#This Row],[Compras]]-Rdiario[[#This Row],[Gastos]]</f>
        <v>0</v>
      </c>
      <c r="P129" s="9"/>
    </row>
    <row r="130" spans="2:16">
      <c r="B130" s="4">
        <v>45418</v>
      </c>
      <c r="C13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0" s="49" t="s">
        <v>42</v>
      </c>
      <c r="E130" s="3">
        <f>SUMIF(Ventas[Fecha],Rdiario[[#This Row],[Fecha]],Ventas[Total])</f>
        <v>0</v>
      </c>
      <c r="F130" s="46">
        <f>SUMIF(Ventas[Fecha],Rdiario[[#This Row],[Fecha]],Ventas[Total 4])</f>
        <v>0</v>
      </c>
      <c r="G130" s="46">
        <f>Rdiario[[#This Row],[Ingresos Brutos]]-Rdiario[[#This Row],[Transferencia]]</f>
        <v>0</v>
      </c>
      <c r="H130" s="3">
        <f>Rdiario[[#This Row],[Ingresos Brutos]]-Rdiario[[#This Row],[Ganancia]]</f>
        <v>0</v>
      </c>
      <c r="I130" s="3">
        <f>SUMIF(Ventas[Fecha],Rdiario[[#This Row],[Fecha]],Ventas[Total 2])</f>
        <v>0</v>
      </c>
      <c r="J130" s="3">
        <f>SUMIF(Compras[Fecha],Rdiario[[#This Row],[Fecha]],Compras[Monto])</f>
        <v>0</v>
      </c>
      <c r="K130" s="3">
        <f>SUMIF(TGastos[Fecha],Rdiario[[#This Row],[Fecha]],TGastos[Monto])</f>
        <v>0</v>
      </c>
      <c r="L130" s="3">
        <f>Rdiario[[#This Row],[Ingresos Brutos]]-Rdiario[[#This Row],[Compras]]-Rdiario[[#This Row],[Gastos]]</f>
        <v>0</v>
      </c>
      <c r="M130" s="3">
        <f>Rdiario[[#This Row],[Ganancia]]-Rdiario[[#This Row],[Compras]]-Rdiario[[#This Row],[Gastos]]</f>
        <v>0</v>
      </c>
      <c r="P130" s="9"/>
    </row>
    <row r="131" spans="2:16">
      <c r="B131" s="4">
        <v>45419</v>
      </c>
      <c r="C13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1" s="49" t="s">
        <v>43</v>
      </c>
      <c r="E131" s="3">
        <f>SUMIF(Ventas[Fecha],Rdiario[[#This Row],[Fecha]],Ventas[Total])</f>
        <v>0</v>
      </c>
      <c r="F131" s="46">
        <f>SUMIF(Ventas[Fecha],Rdiario[[#This Row],[Fecha]],Ventas[Total 4])</f>
        <v>0</v>
      </c>
      <c r="G131" s="46">
        <f>Rdiario[[#This Row],[Ingresos Brutos]]-Rdiario[[#This Row],[Transferencia]]</f>
        <v>0</v>
      </c>
      <c r="H131" s="3">
        <f>Rdiario[[#This Row],[Ingresos Brutos]]-Rdiario[[#This Row],[Ganancia]]</f>
        <v>0</v>
      </c>
      <c r="I131" s="3">
        <f>SUMIF(Ventas[Fecha],Rdiario[[#This Row],[Fecha]],Ventas[Total 2])</f>
        <v>0</v>
      </c>
      <c r="J131" s="3">
        <f>SUMIF(Compras[Fecha],Rdiario[[#This Row],[Fecha]],Compras[Monto])</f>
        <v>0</v>
      </c>
      <c r="K131" s="3">
        <f>SUMIF(TGastos[Fecha],Rdiario[[#This Row],[Fecha]],TGastos[Monto])</f>
        <v>0</v>
      </c>
      <c r="L131" s="3">
        <f>Rdiario[[#This Row],[Ingresos Brutos]]-Rdiario[[#This Row],[Compras]]-Rdiario[[#This Row],[Gastos]]</f>
        <v>0</v>
      </c>
      <c r="M131" s="3">
        <f>Rdiario[[#This Row],[Ganancia]]-Rdiario[[#This Row],[Compras]]-Rdiario[[#This Row],[Gastos]]</f>
        <v>0</v>
      </c>
      <c r="P131" s="9"/>
    </row>
    <row r="132" spans="2:16">
      <c r="B132" s="4">
        <v>45420</v>
      </c>
      <c r="C13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2" s="49" t="s">
        <v>44</v>
      </c>
      <c r="E132" s="3">
        <f>SUMIF(Ventas[Fecha],Rdiario[[#This Row],[Fecha]],Ventas[Total])</f>
        <v>0</v>
      </c>
      <c r="F132" s="46">
        <f>SUMIF(Ventas[Fecha],Rdiario[[#This Row],[Fecha]],Ventas[Total 4])</f>
        <v>0</v>
      </c>
      <c r="G132" s="46">
        <f>Rdiario[[#This Row],[Ingresos Brutos]]-Rdiario[[#This Row],[Transferencia]]</f>
        <v>0</v>
      </c>
      <c r="H132" s="3">
        <f>Rdiario[[#This Row],[Ingresos Brutos]]-Rdiario[[#This Row],[Ganancia]]</f>
        <v>0</v>
      </c>
      <c r="I132" s="3">
        <f>SUMIF(Ventas[Fecha],Rdiario[[#This Row],[Fecha]],Ventas[Total 2])</f>
        <v>0</v>
      </c>
      <c r="J132" s="3">
        <f>SUMIF(Compras[Fecha],Rdiario[[#This Row],[Fecha]],Compras[Monto])</f>
        <v>0</v>
      </c>
      <c r="K132" s="3">
        <f>SUMIF(TGastos[Fecha],Rdiario[[#This Row],[Fecha]],TGastos[Monto])</f>
        <v>0</v>
      </c>
      <c r="L132" s="3">
        <f>Rdiario[[#This Row],[Ingresos Brutos]]-Rdiario[[#This Row],[Compras]]-Rdiario[[#This Row],[Gastos]]</f>
        <v>0</v>
      </c>
      <c r="M132" s="3">
        <f>Rdiario[[#This Row],[Ganancia]]-Rdiario[[#This Row],[Compras]]-Rdiario[[#This Row],[Gastos]]</f>
        <v>0</v>
      </c>
      <c r="P132" s="9"/>
    </row>
    <row r="133" spans="2:16">
      <c r="B133" s="4">
        <v>45421</v>
      </c>
      <c r="C13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3" s="49" t="s">
        <v>45</v>
      </c>
      <c r="E133" s="3">
        <f>SUMIF(Ventas[Fecha],Rdiario[[#This Row],[Fecha]],Ventas[Total])</f>
        <v>0</v>
      </c>
      <c r="F133" s="46">
        <f>SUMIF(Ventas[Fecha],Rdiario[[#This Row],[Fecha]],Ventas[Total 4])</f>
        <v>0</v>
      </c>
      <c r="G133" s="46">
        <f>Rdiario[[#This Row],[Ingresos Brutos]]-Rdiario[[#This Row],[Transferencia]]</f>
        <v>0</v>
      </c>
      <c r="H133" s="3">
        <f>Rdiario[[#This Row],[Ingresos Brutos]]-Rdiario[[#This Row],[Ganancia]]</f>
        <v>0</v>
      </c>
      <c r="I133" s="3">
        <f>SUMIF(Ventas[Fecha],Rdiario[[#This Row],[Fecha]],Ventas[Total 2])</f>
        <v>0</v>
      </c>
      <c r="J133" s="3">
        <f>SUMIF(Compras[Fecha],Rdiario[[#This Row],[Fecha]],Compras[Monto])</f>
        <v>0</v>
      </c>
      <c r="K133" s="3">
        <f>SUMIF(TGastos[Fecha],Rdiario[[#This Row],[Fecha]],TGastos[Monto])</f>
        <v>0</v>
      </c>
      <c r="L133" s="3">
        <f>Rdiario[[#This Row],[Ingresos Brutos]]-Rdiario[[#This Row],[Compras]]-Rdiario[[#This Row],[Gastos]]</f>
        <v>0</v>
      </c>
      <c r="M133" s="3">
        <f>Rdiario[[#This Row],[Ganancia]]-Rdiario[[#This Row],[Compras]]-Rdiario[[#This Row],[Gastos]]</f>
        <v>0</v>
      </c>
      <c r="P133" s="9"/>
    </row>
    <row r="134" spans="2:16">
      <c r="B134" s="4">
        <v>45422</v>
      </c>
      <c r="C13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4" s="49" t="s">
        <v>46</v>
      </c>
      <c r="E134" s="3">
        <f>SUMIF(Ventas[Fecha],Rdiario[[#This Row],[Fecha]],Ventas[Total])</f>
        <v>0</v>
      </c>
      <c r="F134" s="46">
        <f>SUMIF(Ventas[Fecha],Rdiario[[#This Row],[Fecha]],Ventas[Total 4])</f>
        <v>0</v>
      </c>
      <c r="G134" s="46">
        <f>Rdiario[[#This Row],[Ingresos Brutos]]-Rdiario[[#This Row],[Transferencia]]</f>
        <v>0</v>
      </c>
      <c r="H134" s="3">
        <f>Rdiario[[#This Row],[Ingresos Brutos]]-Rdiario[[#This Row],[Ganancia]]</f>
        <v>0</v>
      </c>
      <c r="I134" s="3">
        <f>SUMIF(Ventas[Fecha],Rdiario[[#This Row],[Fecha]],Ventas[Total 2])</f>
        <v>0</v>
      </c>
      <c r="J134" s="3">
        <f>SUMIF(Compras[Fecha],Rdiario[[#This Row],[Fecha]],Compras[Monto])</f>
        <v>0</v>
      </c>
      <c r="K134" s="3">
        <f>SUMIF(TGastos[Fecha],Rdiario[[#This Row],[Fecha]],TGastos[Monto])</f>
        <v>0</v>
      </c>
      <c r="L134" s="3">
        <f>Rdiario[[#This Row],[Ingresos Brutos]]-Rdiario[[#This Row],[Compras]]-Rdiario[[#This Row],[Gastos]]</f>
        <v>0</v>
      </c>
      <c r="M134" s="3">
        <f>Rdiario[[#This Row],[Ganancia]]-Rdiario[[#This Row],[Compras]]-Rdiario[[#This Row],[Gastos]]</f>
        <v>0</v>
      </c>
      <c r="P134" s="9"/>
    </row>
    <row r="135" spans="2:16">
      <c r="B135" s="4">
        <v>45423</v>
      </c>
      <c r="C13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5" s="49" t="s">
        <v>47</v>
      </c>
      <c r="E135" s="3">
        <f>SUMIF(Ventas[Fecha],Rdiario[[#This Row],[Fecha]],Ventas[Total])</f>
        <v>0</v>
      </c>
      <c r="F135" s="46">
        <f>SUMIF(Ventas[Fecha],Rdiario[[#This Row],[Fecha]],Ventas[Total 4])</f>
        <v>0</v>
      </c>
      <c r="G135" s="46">
        <f>Rdiario[[#This Row],[Ingresos Brutos]]-Rdiario[[#This Row],[Transferencia]]</f>
        <v>0</v>
      </c>
      <c r="H135" s="3">
        <f>Rdiario[[#This Row],[Ingresos Brutos]]-Rdiario[[#This Row],[Ganancia]]</f>
        <v>0</v>
      </c>
      <c r="I135" s="3">
        <f>SUMIF(Ventas[Fecha],Rdiario[[#This Row],[Fecha]],Ventas[Total 2])</f>
        <v>0</v>
      </c>
      <c r="J135" s="3">
        <f>SUMIF(Compras[Fecha],Rdiario[[#This Row],[Fecha]],Compras[Monto])</f>
        <v>0</v>
      </c>
      <c r="K135" s="3">
        <f>SUMIF(TGastos[Fecha],Rdiario[[#This Row],[Fecha]],TGastos[Monto])</f>
        <v>0</v>
      </c>
      <c r="L135" s="3">
        <f>Rdiario[[#This Row],[Ingresos Brutos]]-Rdiario[[#This Row],[Compras]]-Rdiario[[#This Row],[Gastos]]</f>
        <v>0</v>
      </c>
      <c r="M135" s="3">
        <f>Rdiario[[#This Row],[Ganancia]]-Rdiario[[#This Row],[Compras]]-Rdiario[[#This Row],[Gastos]]</f>
        <v>0</v>
      </c>
      <c r="P135" s="9"/>
    </row>
    <row r="136" spans="2:16">
      <c r="B136" s="4">
        <v>45424</v>
      </c>
      <c r="C13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6" s="49" t="s">
        <v>41</v>
      </c>
      <c r="E136" s="3">
        <f>SUMIF(Ventas[Fecha],Rdiario[[#This Row],[Fecha]],Ventas[Total])</f>
        <v>0</v>
      </c>
      <c r="F136" s="46">
        <f>SUMIF(Ventas[Fecha],Rdiario[[#This Row],[Fecha]],Ventas[Total 4])</f>
        <v>0</v>
      </c>
      <c r="G136" s="46">
        <f>Rdiario[[#This Row],[Ingresos Brutos]]-Rdiario[[#This Row],[Transferencia]]</f>
        <v>0</v>
      </c>
      <c r="H136" s="3">
        <f>Rdiario[[#This Row],[Ingresos Brutos]]-Rdiario[[#This Row],[Ganancia]]</f>
        <v>0</v>
      </c>
      <c r="I136" s="3">
        <f>SUMIF(Ventas[Fecha],Rdiario[[#This Row],[Fecha]],Ventas[Total 2])</f>
        <v>0</v>
      </c>
      <c r="J136" s="3">
        <f>SUMIF(Compras[Fecha],Rdiario[[#This Row],[Fecha]],Compras[Monto])</f>
        <v>0</v>
      </c>
      <c r="K136" s="3">
        <f>SUMIF(TGastos[Fecha],Rdiario[[#This Row],[Fecha]],TGastos[Monto])</f>
        <v>0</v>
      </c>
      <c r="L136" s="3">
        <f>Rdiario[[#This Row],[Ingresos Brutos]]-Rdiario[[#This Row],[Compras]]-Rdiario[[#This Row],[Gastos]]</f>
        <v>0</v>
      </c>
      <c r="M136" s="3">
        <f>Rdiario[[#This Row],[Ganancia]]-Rdiario[[#This Row],[Compras]]-Rdiario[[#This Row],[Gastos]]</f>
        <v>0</v>
      </c>
      <c r="P136" s="9"/>
    </row>
    <row r="137" spans="2:16">
      <c r="B137" s="4">
        <v>45425</v>
      </c>
      <c r="C13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7" s="49" t="s">
        <v>42</v>
      </c>
      <c r="E137" s="3">
        <f>SUMIF(Ventas[Fecha],Rdiario[[#This Row],[Fecha]],Ventas[Total])</f>
        <v>0</v>
      </c>
      <c r="F137" s="46">
        <f>SUMIF(Ventas[Fecha],Rdiario[[#This Row],[Fecha]],Ventas[Total 4])</f>
        <v>0</v>
      </c>
      <c r="G137" s="46">
        <f>Rdiario[[#This Row],[Ingresos Brutos]]-Rdiario[[#This Row],[Transferencia]]</f>
        <v>0</v>
      </c>
      <c r="H137" s="3">
        <f>Rdiario[[#This Row],[Ingresos Brutos]]-Rdiario[[#This Row],[Ganancia]]</f>
        <v>0</v>
      </c>
      <c r="I137" s="3">
        <f>SUMIF(Ventas[Fecha],Rdiario[[#This Row],[Fecha]],Ventas[Total 2])</f>
        <v>0</v>
      </c>
      <c r="J137" s="3">
        <f>SUMIF(Compras[Fecha],Rdiario[[#This Row],[Fecha]],Compras[Monto])</f>
        <v>0</v>
      </c>
      <c r="K137" s="3">
        <f>SUMIF(TGastos[Fecha],Rdiario[[#This Row],[Fecha]],TGastos[Monto])</f>
        <v>0</v>
      </c>
      <c r="L137" s="3">
        <f>Rdiario[[#This Row],[Ingresos Brutos]]-Rdiario[[#This Row],[Compras]]-Rdiario[[#This Row],[Gastos]]</f>
        <v>0</v>
      </c>
      <c r="M137" s="3">
        <f>Rdiario[[#This Row],[Ganancia]]-Rdiario[[#This Row],[Compras]]-Rdiario[[#This Row],[Gastos]]</f>
        <v>0</v>
      </c>
      <c r="P137" s="9"/>
    </row>
    <row r="138" spans="2:16">
      <c r="B138" s="4">
        <v>45426</v>
      </c>
      <c r="C13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8" s="49" t="s">
        <v>43</v>
      </c>
      <c r="E138" s="3">
        <f>SUMIF(Ventas[Fecha],Rdiario[[#This Row],[Fecha]],Ventas[Total])</f>
        <v>0</v>
      </c>
      <c r="F138" s="46">
        <f>SUMIF(Ventas[Fecha],Rdiario[[#This Row],[Fecha]],Ventas[Total 4])</f>
        <v>0</v>
      </c>
      <c r="G138" s="46">
        <f>Rdiario[[#This Row],[Ingresos Brutos]]-Rdiario[[#This Row],[Transferencia]]</f>
        <v>0</v>
      </c>
      <c r="H138" s="3">
        <f>Rdiario[[#This Row],[Ingresos Brutos]]-Rdiario[[#This Row],[Ganancia]]</f>
        <v>0</v>
      </c>
      <c r="I138" s="3">
        <f>SUMIF(Ventas[Fecha],Rdiario[[#This Row],[Fecha]],Ventas[Total 2])</f>
        <v>0</v>
      </c>
      <c r="J138" s="3">
        <f>SUMIF(Compras[Fecha],Rdiario[[#This Row],[Fecha]],Compras[Monto])</f>
        <v>0</v>
      </c>
      <c r="K138" s="3">
        <f>SUMIF(TGastos[Fecha],Rdiario[[#This Row],[Fecha]],TGastos[Monto])</f>
        <v>0</v>
      </c>
      <c r="L138" s="3">
        <f>Rdiario[[#This Row],[Ingresos Brutos]]-Rdiario[[#This Row],[Compras]]-Rdiario[[#This Row],[Gastos]]</f>
        <v>0</v>
      </c>
      <c r="M138" s="3">
        <f>Rdiario[[#This Row],[Ganancia]]-Rdiario[[#This Row],[Compras]]-Rdiario[[#This Row],[Gastos]]</f>
        <v>0</v>
      </c>
      <c r="P138" s="9"/>
    </row>
    <row r="139" spans="2:16">
      <c r="B139" s="4">
        <v>45427</v>
      </c>
      <c r="C13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39" s="49" t="s">
        <v>44</v>
      </c>
      <c r="E139" s="3">
        <f>SUMIF(Ventas[Fecha],Rdiario[[#This Row],[Fecha]],Ventas[Total])</f>
        <v>0</v>
      </c>
      <c r="F139" s="46">
        <f>SUMIF(Ventas[Fecha],Rdiario[[#This Row],[Fecha]],Ventas[Total 4])</f>
        <v>0</v>
      </c>
      <c r="G139" s="46">
        <f>Rdiario[[#This Row],[Ingresos Brutos]]-Rdiario[[#This Row],[Transferencia]]</f>
        <v>0</v>
      </c>
      <c r="H139" s="3">
        <f>Rdiario[[#This Row],[Ingresos Brutos]]-Rdiario[[#This Row],[Ganancia]]</f>
        <v>0</v>
      </c>
      <c r="I139" s="3">
        <f>SUMIF(Ventas[Fecha],Rdiario[[#This Row],[Fecha]],Ventas[Total 2])</f>
        <v>0</v>
      </c>
      <c r="J139" s="3">
        <f>SUMIF(Compras[Fecha],Rdiario[[#This Row],[Fecha]],Compras[Monto])</f>
        <v>0</v>
      </c>
      <c r="K139" s="3">
        <f>SUMIF(TGastos[Fecha],Rdiario[[#This Row],[Fecha]],TGastos[Monto])</f>
        <v>0</v>
      </c>
      <c r="L139" s="3">
        <f>Rdiario[[#This Row],[Ingresos Brutos]]-Rdiario[[#This Row],[Compras]]-Rdiario[[#This Row],[Gastos]]</f>
        <v>0</v>
      </c>
      <c r="M139" s="3">
        <f>Rdiario[[#This Row],[Ganancia]]-Rdiario[[#This Row],[Compras]]-Rdiario[[#This Row],[Gastos]]</f>
        <v>0</v>
      </c>
      <c r="P139" s="9"/>
    </row>
    <row r="140" spans="2:16">
      <c r="B140" s="4">
        <v>45428</v>
      </c>
      <c r="C14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0" s="49" t="s">
        <v>45</v>
      </c>
      <c r="E140" s="3">
        <f>SUMIF(Ventas[Fecha],Rdiario[[#This Row],[Fecha]],Ventas[Total])</f>
        <v>0</v>
      </c>
      <c r="F140" s="46">
        <f>SUMIF(Ventas[Fecha],Rdiario[[#This Row],[Fecha]],Ventas[Total 4])</f>
        <v>0</v>
      </c>
      <c r="G140" s="46">
        <f>Rdiario[[#This Row],[Ingresos Brutos]]-Rdiario[[#This Row],[Transferencia]]</f>
        <v>0</v>
      </c>
      <c r="H140" s="3">
        <f>Rdiario[[#This Row],[Ingresos Brutos]]-Rdiario[[#This Row],[Ganancia]]</f>
        <v>0</v>
      </c>
      <c r="I140" s="3">
        <f>SUMIF(Ventas[Fecha],Rdiario[[#This Row],[Fecha]],Ventas[Total 2])</f>
        <v>0</v>
      </c>
      <c r="J140" s="3">
        <f>SUMIF(Compras[Fecha],Rdiario[[#This Row],[Fecha]],Compras[Monto])</f>
        <v>0</v>
      </c>
      <c r="K140" s="3">
        <f>SUMIF(TGastos[Fecha],Rdiario[[#This Row],[Fecha]],TGastos[Monto])</f>
        <v>0</v>
      </c>
      <c r="L140" s="3">
        <f>Rdiario[[#This Row],[Ingresos Brutos]]-Rdiario[[#This Row],[Compras]]-Rdiario[[#This Row],[Gastos]]</f>
        <v>0</v>
      </c>
      <c r="M140" s="3">
        <f>Rdiario[[#This Row],[Ganancia]]-Rdiario[[#This Row],[Compras]]-Rdiario[[#This Row],[Gastos]]</f>
        <v>0</v>
      </c>
      <c r="P140" s="9"/>
    </row>
    <row r="141" spans="2:16">
      <c r="B141" s="4">
        <v>45429</v>
      </c>
      <c r="C14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1" s="49" t="s">
        <v>46</v>
      </c>
      <c r="E141" s="3">
        <f>SUMIF(Ventas[Fecha],Rdiario[[#This Row],[Fecha]],Ventas[Total])</f>
        <v>0</v>
      </c>
      <c r="F141" s="46">
        <f>SUMIF(Ventas[Fecha],Rdiario[[#This Row],[Fecha]],Ventas[Total 4])</f>
        <v>0</v>
      </c>
      <c r="G141" s="46">
        <f>Rdiario[[#This Row],[Ingresos Brutos]]-Rdiario[[#This Row],[Transferencia]]</f>
        <v>0</v>
      </c>
      <c r="H141" s="3">
        <f>Rdiario[[#This Row],[Ingresos Brutos]]-Rdiario[[#This Row],[Ganancia]]</f>
        <v>0</v>
      </c>
      <c r="I141" s="3">
        <f>SUMIF(Ventas[Fecha],Rdiario[[#This Row],[Fecha]],Ventas[Total 2])</f>
        <v>0</v>
      </c>
      <c r="J141" s="3">
        <f>SUMIF(Compras[Fecha],Rdiario[[#This Row],[Fecha]],Compras[Monto])</f>
        <v>0</v>
      </c>
      <c r="K141" s="3">
        <f>SUMIF(TGastos[Fecha],Rdiario[[#This Row],[Fecha]],TGastos[Monto])</f>
        <v>0</v>
      </c>
      <c r="L141" s="3">
        <f>Rdiario[[#This Row],[Ingresos Brutos]]-Rdiario[[#This Row],[Compras]]-Rdiario[[#This Row],[Gastos]]</f>
        <v>0</v>
      </c>
      <c r="M141" s="3">
        <f>Rdiario[[#This Row],[Ganancia]]-Rdiario[[#This Row],[Compras]]-Rdiario[[#This Row],[Gastos]]</f>
        <v>0</v>
      </c>
      <c r="P141" s="9"/>
    </row>
    <row r="142" spans="2:16">
      <c r="B142" s="4">
        <v>45430</v>
      </c>
      <c r="C14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2" s="49" t="s">
        <v>47</v>
      </c>
      <c r="E142" s="3">
        <f>SUMIF(Ventas[Fecha],Rdiario[[#This Row],[Fecha]],Ventas[Total])</f>
        <v>0</v>
      </c>
      <c r="F142" s="46">
        <f>SUMIF(Ventas[Fecha],Rdiario[[#This Row],[Fecha]],Ventas[Total 4])</f>
        <v>0</v>
      </c>
      <c r="G142" s="46">
        <f>Rdiario[[#This Row],[Ingresos Brutos]]-Rdiario[[#This Row],[Transferencia]]</f>
        <v>0</v>
      </c>
      <c r="H142" s="3">
        <f>Rdiario[[#This Row],[Ingresos Brutos]]-Rdiario[[#This Row],[Ganancia]]</f>
        <v>0</v>
      </c>
      <c r="I142" s="3">
        <f>SUMIF(Ventas[Fecha],Rdiario[[#This Row],[Fecha]],Ventas[Total 2])</f>
        <v>0</v>
      </c>
      <c r="J142" s="3">
        <f>SUMIF(Compras[Fecha],Rdiario[[#This Row],[Fecha]],Compras[Monto])</f>
        <v>0</v>
      </c>
      <c r="K142" s="3">
        <f>SUMIF(TGastos[Fecha],Rdiario[[#This Row],[Fecha]],TGastos[Monto])</f>
        <v>0</v>
      </c>
      <c r="L142" s="3">
        <f>Rdiario[[#This Row],[Ingresos Brutos]]-Rdiario[[#This Row],[Compras]]-Rdiario[[#This Row],[Gastos]]</f>
        <v>0</v>
      </c>
      <c r="M142" s="3">
        <f>Rdiario[[#This Row],[Ganancia]]-Rdiario[[#This Row],[Compras]]-Rdiario[[#This Row],[Gastos]]</f>
        <v>0</v>
      </c>
      <c r="P142" s="9"/>
    </row>
    <row r="143" spans="2:16">
      <c r="B143" s="4">
        <v>45431</v>
      </c>
      <c r="C14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3" s="49" t="s">
        <v>41</v>
      </c>
      <c r="E143" s="3">
        <f>SUMIF(Ventas[Fecha],Rdiario[[#This Row],[Fecha]],Ventas[Total])</f>
        <v>0</v>
      </c>
      <c r="F143" s="46">
        <f>SUMIF(Ventas[Fecha],Rdiario[[#This Row],[Fecha]],Ventas[Total 4])</f>
        <v>0</v>
      </c>
      <c r="G143" s="46">
        <f>Rdiario[[#This Row],[Ingresos Brutos]]-Rdiario[[#This Row],[Transferencia]]</f>
        <v>0</v>
      </c>
      <c r="H143" s="3">
        <f>Rdiario[[#This Row],[Ingresos Brutos]]-Rdiario[[#This Row],[Ganancia]]</f>
        <v>0</v>
      </c>
      <c r="I143" s="3">
        <f>SUMIF(Ventas[Fecha],Rdiario[[#This Row],[Fecha]],Ventas[Total 2])</f>
        <v>0</v>
      </c>
      <c r="J143" s="3">
        <f>SUMIF(Compras[Fecha],Rdiario[[#This Row],[Fecha]],Compras[Monto])</f>
        <v>0</v>
      </c>
      <c r="K143" s="3">
        <f>SUMIF(TGastos[Fecha],Rdiario[[#This Row],[Fecha]],TGastos[Monto])</f>
        <v>0</v>
      </c>
      <c r="L143" s="3">
        <f>Rdiario[[#This Row],[Ingresos Brutos]]-Rdiario[[#This Row],[Compras]]-Rdiario[[#This Row],[Gastos]]</f>
        <v>0</v>
      </c>
      <c r="M143" s="3">
        <f>Rdiario[[#This Row],[Ganancia]]-Rdiario[[#This Row],[Compras]]-Rdiario[[#This Row],[Gastos]]</f>
        <v>0</v>
      </c>
      <c r="P143" s="9"/>
    </row>
    <row r="144" spans="2:16">
      <c r="B144" s="4">
        <v>45432</v>
      </c>
      <c r="C14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4" s="49" t="s">
        <v>42</v>
      </c>
      <c r="E144" s="3">
        <f>SUMIF(Ventas[Fecha],Rdiario[[#This Row],[Fecha]],Ventas[Total])</f>
        <v>0</v>
      </c>
      <c r="F144" s="46">
        <f>SUMIF(Ventas[Fecha],Rdiario[[#This Row],[Fecha]],Ventas[Total 4])</f>
        <v>0</v>
      </c>
      <c r="G144" s="46">
        <f>Rdiario[[#This Row],[Ingresos Brutos]]-Rdiario[[#This Row],[Transferencia]]</f>
        <v>0</v>
      </c>
      <c r="H144" s="3">
        <f>Rdiario[[#This Row],[Ingresos Brutos]]-Rdiario[[#This Row],[Ganancia]]</f>
        <v>0</v>
      </c>
      <c r="I144" s="3">
        <f>SUMIF(Ventas[Fecha],Rdiario[[#This Row],[Fecha]],Ventas[Total 2])</f>
        <v>0</v>
      </c>
      <c r="J144" s="3">
        <f>SUMIF(Compras[Fecha],Rdiario[[#This Row],[Fecha]],Compras[Monto])</f>
        <v>0</v>
      </c>
      <c r="K144" s="3">
        <f>SUMIF(TGastos[Fecha],Rdiario[[#This Row],[Fecha]],TGastos[Monto])</f>
        <v>0</v>
      </c>
      <c r="L144" s="3">
        <f>Rdiario[[#This Row],[Ingresos Brutos]]-Rdiario[[#This Row],[Compras]]-Rdiario[[#This Row],[Gastos]]</f>
        <v>0</v>
      </c>
      <c r="M144" s="3">
        <f>Rdiario[[#This Row],[Ganancia]]-Rdiario[[#This Row],[Compras]]-Rdiario[[#This Row],[Gastos]]</f>
        <v>0</v>
      </c>
      <c r="P144" s="9"/>
    </row>
    <row r="145" spans="2:16">
      <c r="B145" s="4">
        <v>45433</v>
      </c>
      <c r="C14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5" s="49" t="s">
        <v>43</v>
      </c>
      <c r="E145" s="3">
        <f>SUMIF(Ventas[Fecha],Rdiario[[#This Row],[Fecha]],Ventas[Total])</f>
        <v>0</v>
      </c>
      <c r="F145" s="46">
        <f>SUMIF(Ventas[Fecha],Rdiario[[#This Row],[Fecha]],Ventas[Total 4])</f>
        <v>0</v>
      </c>
      <c r="G145" s="46">
        <f>Rdiario[[#This Row],[Ingresos Brutos]]-Rdiario[[#This Row],[Transferencia]]</f>
        <v>0</v>
      </c>
      <c r="H145" s="3">
        <f>Rdiario[[#This Row],[Ingresos Brutos]]-Rdiario[[#This Row],[Ganancia]]</f>
        <v>0</v>
      </c>
      <c r="I145" s="3">
        <f>SUMIF(Ventas[Fecha],Rdiario[[#This Row],[Fecha]],Ventas[Total 2])</f>
        <v>0</v>
      </c>
      <c r="J145" s="3">
        <f>SUMIF(Compras[Fecha],Rdiario[[#This Row],[Fecha]],Compras[Monto])</f>
        <v>0</v>
      </c>
      <c r="K145" s="3">
        <f>SUMIF(TGastos[Fecha],Rdiario[[#This Row],[Fecha]],TGastos[Monto])</f>
        <v>0</v>
      </c>
      <c r="L145" s="3">
        <f>Rdiario[[#This Row],[Ingresos Brutos]]-Rdiario[[#This Row],[Compras]]-Rdiario[[#This Row],[Gastos]]</f>
        <v>0</v>
      </c>
      <c r="M145" s="3">
        <f>Rdiario[[#This Row],[Ganancia]]-Rdiario[[#This Row],[Compras]]-Rdiario[[#This Row],[Gastos]]</f>
        <v>0</v>
      </c>
      <c r="P145" s="9"/>
    </row>
    <row r="146" spans="2:16">
      <c r="B146" s="4">
        <v>45434</v>
      </c>
      <c r="C14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6" s="49" t="s">
        <v>44</v>
      </c>
      <c r="E146" s="3">
        <f>SUMIF(Ventas[Fecha],Rdiario[[#This Row],[Fecha]],Ventas[Total])</f>
        <v>0</v>
      </c>
      <c r="F146" s="46">
        <f>SUMIF(Ventas[Fecha],Rdiario[[#This Row],[Fecha]],Ventas[Total 4])</f>
        <v>0</v>
      </c>
      <c r="G146" s="46">
        <f>Rdiario[[#This Row],[Ingresos Brutos]]-Rdiario[[#This Row],[Transferencia]]</f>
        <v>0</v>
      </c>
      <c r="H146" s="3">
        <f>Rdiario[[#This Row],[Ingresos Brutos]]-Rdiario[[#This Row],[Ganancia]]</f>
        <v>0</v>
      </c>
      <c r="I146" s="3">
        <f>SUMIF(Ventas[Fecha],Rdiario[[#This Row],[Fecha]],Ventas[Total 2])</f>
        <v>0</v>
      </c>
      <c r="J146" s="3">
        <f>SUMIF(Compras[Fecha],Rdiario[[#This Row],[Fecha]],Compras[Monto])</f>
        <v>0</v>
      </c>
      <c r="K146" s="3">
        <f>SUMIF(TGastos[Fecha],Rdiario[[#This Row],[Fecha]],TGastos[Monto])</f>
        <v>0</v>
      </c>
      <c r="L146" s="3">
        <f>Rdiario[[#This Row],[Ingresos Brutos]]-Rdiario[[#This Row],[Compras]]-Rdiario[[#This Row],[Gastos]]</f>
        <v>0</v>
      </c>
      <c r="M146" s="3">
        <f>Rdiario[[#This Row],[Ganancia]]-Rdiario[[#This Row],[Compras]]-Rdiario[[#This Row],[Gastos]]</f>
        <v>0</v>
      </c>
      <c r="P146" s="9"/>
    </row>
    <row r="147" spans="2:16">
      <c r="B147" s="4">
        <v>45435</v>
      </c>
      <c r="C14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7" s="49" t="s">
        <v>45</v>
      </c>
      <c r="E147" s="3">
        <f>SUMIF(Ventas[Fecha],Rdiario[[#This Row],[Fecha]],Ventas[Total])</f>
        <v>0</v>
      </c>
      <c r="F147" s="46">
        <f>SUMIF(Ventas[Fecha],Rdiario[[#This Row],[Fecha]],Ventas[Total 4])</f>
        <v>0</v>
      </c>
      <c r="G147" s="46">
        <f>Rdiario[[#This Row],[Ingresos Brutos]]-Rdiario[[#This Row],[Transferencia]]</f>
        <v>0</v>
      </c>
      <c r="H147" s="3">
        <f>Rdiario[[#This Row],[Ingresos Brutos]]-Rdiario[[#This Row],[Ganancia]]</f>
        <v>0</v>
      </c>
      <c r="I147" s="3">
        <f>SUMIF(Ventas[Fecha],Rdiario[[#This Row],[Fecha]],Ventas[Total 2])</f>
        <v>0</v>
      </c>
      <c r="J147" s="3">
        <f>SUMIF(Compras[Fecha],Rdiario[[#This Row],[Fecha]],Compras[Monto])</f>
        <v>0</v>
      </c>
      <c r="K147" s="3">
        <f>SUMIF(TGastos[Fecha],Rdiario[[#This Row],[Fecha]],TGastos[Monto])</f>
        <v>0</v>
      </c>
      <c r="L147" s="3">
        <f>Rdiario[[#This Row],[Ingresos Brutos]]-Rdiario[[#This Row],[Compras]]-Rdiario[[#This Row],[Gastos]]</f>
        <v>0</v>
      </c>
      <c r="M147" s="3">
        <f>Rdiario[[#This Row],[Ganancia]]-Rdiario[[#This Row],[Compras]]-Rdiario[[#This Row],[Gastos]]</f>
        <v>0</v>
      </c>
      <c r="P147" s="9"/>
    </row>
    <row r="148" spans="2:16">
      <c r="B148" s="4">
        <v>45436</v>
      </c>
      <c r="C14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8" s="49" t="s">
        <v>46</v>
      </c>
      <c r="E148" s="3">
        <f>SUMIF(Ventas[Fecha],Rdiario[[#This Row],[Fecha]],Ventas[Total])</f>
        <v>0</v>
      </c>
      <c r="F148" s="46">
        <f>SUMIF(Ventas[Fecha],Rdiario[[#This Row],[Fecha]],Ventas[Total 4])</f>
        <v>0</v>
      </c>
      <c r="G148" s="46">
        <f>Rdiario[[#This Row],[Ingresos Brutos]]-Rdiario[[#This Row],[Transferencia]]</f>
        <v>0</v>
      </c>
      <c r="H148" s="3">
        <f>Rdiario[[#This Row],[Ingresos Brutos]]-Rdiario[[#This Row],[Ganancia]]</f>
        <v>0</v>
      </c>
      <c r="I148" s="3">
        <f>SUMIF(Ventas[Fecha],Rdiario[[#This Row],[Fecha]],Ventas[Total 2])</f>
        <v>0</v>
      </c>
      <c r="J148" s="3">
        <f>SUMIF(Compras[Fecha],Rdiario[[#This Row],[Fecha]],Compras[Monto])</f>
        <v>0</v>
      </c>
      <c r="K148" s="3">
        <f>SUMIF(TGastos[Fecha],Rdiario[[#This Row],[Fecha]],TGastos[Monto])</f>
        <v>0</v>
      </c>
      <c r="L148" s="3">
        <f>Rdiario[[#This Row],[Ingresos Brutos]]-Rdiario[[#This Row],[Compras]]-Rdiario[[#This Row],[Gastos]]</f>
        <v>0</v>
      </c>
      <c r="M148" s="3">
        <f>Rdiario[[#This Row],[Ganancia]]-Rdiario[[#This Row],[Compras]]-Rdiario[[#This Row],[Gastos]]</f>
        <v>0</v>
      </c>
      <c r="P148" s="9"/>
    </row>
    <row r="149" spans="2:16">
      <c r="B149" s="4">
        <v>45437</v>
      </c>
      <c r="C14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49" s="49" t="s">
        <v>47</v>
      </c>
      <c r="E149" s="3">
        <f>SUMIF(Ventas[Fecha],Rdiario[[#This Row],[Fecha]],Ventas[Total])</f>
        <v>0</v>
      </c>
      <c r="F149" s="46">
        <f>SUMIF(Ventas[Fecha],Rdiario[[#This Row],[Fecha]],Ventas[Total 4])</f>
        <v>0</v>
      </c>
      <c r="G149" s="46">
        <f>Rdiario[[#This Row],[Ingresos Brutos]]-Rdiario[[#This Row],[Transferencia]]</f>
        <v>0</v>
      </c>
      <c r="H149" s="3">
        <f>Rdiario[[#This Row],[Ingresos Brutos]]-Rdiario[[#This Row],[Ganancia]]</f>
        <v>0</v>
      </c>
      <c r="I149" s="3">
        <f>SUMIF(Ventas[Fecha],Rdiario[[#This Row],[Fecha]],Ventas[Total 2])</f>
        <v>0</v>
      </c>
      <c r="J149" s="3">
        <f>SUMIF(Compras[Fecha],Rdiario[[#This Row],[Fecha]],Compras[Monto])</f>
        <v>0</v>
      </c>
      <c r="K149" s="3">
        <f>SUMIF(TGastos[Fecha],Rdiario[[#This Row],[Fecha]],TGastos[Monto])</f>
        <v>0</v>
      </c>
      <c r="L149" s="3">
        <f>Rdiario[[#This Row],[Ingresos Brutos]]-Rdiario[[#This Row],[Compras]]-Rdiario[[#This Row],[Gastos]]</f>
        <v>0</v>
      </c>
      <c r="M149" s="3">
        <f>Rdiario[[#This Row],[Ganancia]]-Rdiario[[#This Row],[Compras]]-Rdiario[[#This Row],[Gastos]]</f>
        <v>0</v>
      </c>
      <c r="P149" s="9"/>
    </row>
    <row r="150" spans="2:16">
      <c r="B150" s="4">
        <v>45438</v>
      </c>
      <c r="C15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50" s="49" t="s">
        <v>41</v>
      </c>
      <c r="E150" s="3">
        <f>SUMIF(Ventas[Fecha],Rdiario[[#This Row],[Fecha]],Ventas[Total])</f>
        <v>0</v>
      </c>
      <c r="F150" s="46">
        <f>SUMIF(Ventas[Fecha],Rdiario[[#This Row],[Fecha]],Ventas[Total 4])</f>
        <v>0</v>
      </c>
      <c r="G150" s="46">
        <f>Rdiario[[#This Row],[Ingresos Brutos]]-Rdiario[[#This Row],[Transferencia]]</f>
        <v>0</v>
      </c>
      <c r="H150" s="3">
        <f>Rdiario[[#This Row],[Ingresos Brutos]]-Rdiario[[#This Row],[Ganancia]]</f>
        <v>0</v>
      </c>
      <c r="I150" s="3">
        <f>SUMIF(Ventas[Fecha],Rdiario[[#This Row],[Fecha]],Ventas[Total 2])</f>
        <v>0</v>
      </c>
      <c r="J150" s="3">
        <f>SUMIF(Compras[Fecha],Rdiario[[#This Row],[Fecha]],Compras[Monto])</f>
        <v>0</v>
      </c>
      <c r="K150" s="3">
        <f>SUMIF(TGastos[Fecha],Rdiario[[#This Row],[Fecha]],TGastos[Monto])</f>
        <v>0</v>
      </c>
      <c r="L150" s="3">
        <f>Rdiario[[#This Row],[Ingresos Brutos]]-Rdiario[[#This Row],[Compras]]-Rdiario[[#This Row],[Gastos]]</f>
        <v>0</v>
      </c>
      <c r="M150" s="3">
        <f>Rdiario[[#This Row],[Ganancia]]-Rdiario[[#This Row],[Compras]]-Rdiario[[#This Row],[Gastos]]</f>
        <v>0</v>
      </c>
      <c r="P150" s="9"/>
    </row>
    <row r="151" spans="2:16">
      <c r="B151" s="4">
        <v>45439</v>
      </c>
      <c r="C15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51" s="49" t="s">
        <v>42</v>
      </c>
      <c r="E151" s="3">
        <f>SUMIF(Ventas[Fecha],Rdiario[[#This Row],[Fecha]],Ventas[Total])</f>
        <v>0</v>
      </c>
      <c r="F151" s="46">
        <f>SUMIF(Ventas[Fecha],Rdiario[[#This Row],[Fecha]],Ventas[Total 4])</f>
        <v>0</v>
      </c>
      <c r="G151" s="46">
        <f>Rdiario[[#This Row],[Ingresos Brutos]]-Rdiario[[#This Row],[Transferencia]]</f>
        <v>0</v>
      </c>
      <c r="H151" s="3">
        <f>Rdiario[[#This Row],[Ingresos Brutos]]-Rdiario[[#This Row],[Ganancia]]</f>
        <v>0</v>
      </c>
      <c r="I151" s="3">
        <f>SUMIF(Ventas[Fecha],Rdiario[[#This Row],[Fecha]],Ventas[Total 2])</f>
        <v>0</v>
      </c>
      <c r="J151" s="3">
        <f>SUMIF(Compras[Fecha],Rdiario[[#This Row],[Fecha]],Compras[Monto])</f>
        <v>0</v>
      </c>
      <c r="K151" s="3">
        <f>SUMIF(TGastos[Fecha],Rdiario[[#This Row],[Fecha]],TGastos[Monto])</f>
        <v>0</v>
      </c>
      <c r="L151" s="3">
        <f>Rdiario[[#This Row],[Ingresos Brutos]]-Rdiario[[#This Row],[Compras]]-Rdiario[[#This Row],[Gastos]]</f>
        <v>0</v>
      </c>
      <c r="M151" s="3">
        <f>Rdiario[[#This Row],[Ganancia]]-Rdiario[[#This Row],[Compras]]-Rdiario[[#This Row],[Gastos]]</f>
        <v>0</v>
      </c>
      <c r="P151" s="9"/>
    </row>
    <row r="152" spans="2:16">
      <c r="B152" s="4">
        <v>45440</v>
      </c>
      <c r="C15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52" s="49" t="s">
        <v>43</v>
      </c>
      <c r="E152" s="3">
        <f>SUMIF(Ventas[Fecha],Rdiario[[#This Row],[Fecha]],Ventas[Total])</f>
        <v>0</v>
      </c>
      <c r="F152" s="46">
        <f>SUMIF(Ventas[Fecha],Rdiario[[#This Row],[Fecha]],Ventas[Total 4])</f>
        <v>0</v>
      </c>
      <c r="G152" s="46">
        <f>Rdiario[[#This Row],[Ingresos Brutos]]-Rdiario[[#This Row],[Transferencia]]</f>
        <v>0</v>
      </c>
      <c r="H152" s="3">
        <f>Rdiario[[#This Row],[Ingresos Brutos]]-Rdiario[[#This Row],[Ganancia]]</f>
        <v>0</v>
      </c>
      <c r="I152" s="3">
        <f>SUMIF(Ventas[Fecha],Rdiario[[#This Row],[Fecha]],Ventas[Total 2])</f>
        <v>0</v>
      </c>
      <c r="J152" s="3">
        <f>SUMIF(Compras[Fecha],Rdiario[[#This Row],[Fecha]],Compras[Monto])</f>
        <v>0</v>
      </c>
      <c r="K152" s="3">
        <f>SUMIF(TGastos[Fecha],Rdiario[[#This Row],[Fecha]],TGastos[Monto])</f>
        <v>0</v>
      </c>
      <c r="L152" s="3">
        <f>Rdiario[[#This Row],[Ingresos Brutos]]-Rdiario[[#This Row],[Compras]]-Rdiario[[#This Row],[Gastos]]</f>
        <v>0</v>
      </c>
      <c r="M152" s="3">
        <f>Rdiario[[#This Row],[Ganancia]]-Rdiario[[#This Row],[Compras]]-Rdiario[[#This Row],[Gastos]]</f>
        <v>0</v>
      </c>
      <c r="P152" s="9"/>
    </row>
    <row r="153" spans="2:16">
      <c r="B153" s="4">
        <v>45441</v>
      </c>
      <c r="C15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53" s="49" t="s">
        <v>44</v>
      </c>
      <c r="E153" s="3">
        <f>SUMIF(Ventas[Fecha],Rdiario[[#This Row],[Fecha]],Ventas[Total])</f>
        <v>0</v>
      </c>
      <c r="F153" s="46">
        <f>SUMIF(Ventas[Fecha],Rdiario[[#This Row],[Fecha]],Ventas[Total 4])</f>
        <v>0</v>
      </c>
      <c r="G153" s="46">
        <f>Rdiario[[#This Row],[Ingresos Brutos]]-Rdiario[[#This Row],[Transferencia]]</f>
        <v>0</v>
      </c>
      <c r="H153" s="3">
        <f>Rdiario[[#This Row],[Ingresos Brutos]]-Rdiario[[#This Row],[Ganancia]]</f>
        <v>0</v>
      </c>
      <c r="I153" s="3">
        <f>SUMIF(Ventas[Fecha],Rdiario[[#This Row],[Fecha]],Ventas[Total 2])</f>
        <v>0</v>
      </c>
      <c r="J153" s="3">
        <f>SUMIF(Compras[Fecha],Rdiario[[#This Row],[Fecha]],Compras[Monto])</f>
        <v>0</v>
      </c>
      <c r="K153" s="3">
        <f>SUMIF(TGastos[Fecha],Rdiario[[#This Row],[Fecha]],TGastos[Monto])</f>
        <v>0</v>
      </c>
      <c r="L153" s="3">
        <f>Rdiario[[#This Row],[Ingresos Brutos]]-Rdiario[[#This Row],[Compras]]-Rdiario[[#This Row],[Gastos]]</f>
        <v>0</v>
      </c>
      <c r="M153" s="3">
        <f>Rdiario[[#This Row],[Ganancia]]-Rdiario[[#This Row],[Compras]]-Rdiario[[#This Row],[Gastos]]</f>
        <v>0</v>
      </c>
      <c r="P153" s="9"/>
    </row>
    <row r="154" spans="2:16">
      <c r="B154" s="4">
        <v>45442</v>
      </c>
      <c r="C15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54" s="49" t="s">
        <v>45</v>
      </c>
      <c r="E154" s="3">
        <f>SUMIF(Ventas[Fecha],Rdiario[[#This Row],[Fecha]],Ventas[Total])</f>
        <v>0</v>
      </c>
      <c r="F154" s="46">
        <f>SUMIF(Ventas[Fecha],Rdiario[[#This Row],[Fecha]],Ventas[Total 4])</f>
        <v>0</v>
      </c>
      <c r="G154" s="46">
        <f>Rdiario[[#This Row],[Ingresos Brutos]]-Rdiario[[#This Row],[Transferencia]]</f>
        <v>0</v>
      </c>
      <c r="H154" s="3">
        <f>Rdiario[[#This Row],[Ingresos Brutos]]-Rdiario[[#This Row],[Ganancia]]</f>
        <v>0</v>
      </c>
      <c r="I154" s="3">
        <f>SUMIF(Ventas[Fecha],Rdiario[[#This Row],[Fecha]],Ventas[Total 2])</f>
        <v>0</v>
      </c>
      <c r="J154" s="3">
        <f>SUMIF(Compras[Fecha],Rdiario[[#This Row],[Fecha]],Compras[Monto])</f>
        <v>0</v>
      </c>
      <c r="K154" s="3">
        <f>SUMIF(TGastos[Fecha],Rdiario[[#This Row],[Fecha]],TGastos[Monto])</f>
        <v>0</v>
      </c>
      <c r="L154" s="3">
        <f>Rdiario[[#This Row],[Ingresos Brutos]]-Rdiario[[#This Row],[Compras]]-Rdiario[[#This Row],[Gastos]]</f>
        <v>0</v>
      </c>
      <c r="M154" s="3">
        <f>Rdiario[[#This Row],[Ganancia]]-Rdiario[[#This Row],[Compras]]-Rdiario[[#This Row],[Gastos]]</f>
        <v>0</v>
      </c>
      <c r="P154" s="9"/>
    </row>
    <row r="155" spans="2:16">
      <c r="B155" s="4">
        <v>45443</v>
      </c>
      <c r="C15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Mayo</v>
      </c>
      <c r="D155" s="49" t="s">
        <v>46</v>
      </c>
      <c r="E155" s="3">
        <f>SUMIF(Ventas[Fecha],Rdiario[[#This Row],[Fecha]],Ventas[Total])</f>
        <v>0</v>
      </c>
      <c r="F155" s="46">
        <f>SUMIF(Ventas[Fecha],Rdiario[[#This Row],[Fecha]],Ventas[Total 4])</f>
        <v>0</v>
      </c>
      <c r="G155" s="46">
        <f>Rdiario[[#This Row],[Ingresos Brutos]]-Rdiario[[#This Row],[Transferencia]]</f>
        <v>0</v>
      </c>
      <c r="H155" s="3">
        <f>Rdiario[[#This Row],[Ingresos Brutos]]-Rdiario[[#This Row],[Ganancia]]</f>
        <v>0</v>
      </c>
      <c r="I155" s="3">
        <f>SUMIF(Ventas[Fecha],Rdiario[[#This Row],[Fecha]],Ventas[Total 2])</f>
        <v>0</v>
      </c>
      <c r="J155" s="3">
        <f>SUMIF(Compras[Fecha],Rdiario[[#This Row],[Fecha]],Compras[Monto])</f>
        <v>0</v>
      </c>
      <c r="K155" s="3">
        <f>SUMIF(TGastos[Fecha],Rdiario[[#This Row],[Fecha]],TGastos[Monto])</f>
        <v>0</v>
      </c>
      <c r="L155" s="3">
        <f>Rdiario[[#This Row],[Ingresos Brutos]]-Rdiario[[#This Row],[Compras]]-Rdiario[[#This Row],[Gastos]]</f>
        <v>0</v>
      </c>
      <c r="M155" s="3">
        <f>Rdiario[[#This Row],[Ganancia]]-Rdiario[[#This Row],[Compras]]-Rdiario[[#This Row],[Gastos]]</f>
        <v>0</v>
      </c>
      <c r="P155" s="9"/>
    </row>
    <row r="156" spans="2:16">
      <c r="B156" s="4">
        <v>45444</v>
      </c>
      <c r="C15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56" s="49" t="s">
        <v>47</v>
      </c>
      <c r="E156" s="3">
        <f>SUMIF(Ventas[Fecha],Rdiario[[#This Row],[Fecha]],Ventas[Total])</f>
        <v>0</v>
      </c>
      <c r="F156" s="46">
        <f>SUMIF(Ventas[Fecha],Rdiario[[#This Row],[Fecha]],Ventas[Total 4])</f>
        <v>0</v>
      </c>
      <c r="G156" s="46">
        <f>Rdiario[[#This Row],[Ingresos Brutos]]-Rdiario[[#This Row],[Transferencia]]</f>
        <v>0</v>
      </c>
      <c r="H156" s="3">
        <f>Rdiario[[#This Row],[Ingresos Brutos]]-Rdiario[[#This Row],[Ganancia]]</f>
        <v>0</v>
      </c>
      <c r="I156" s="3">
        <f>SUMIF(Ventas[Fecha],Rdiario[[#This Row],[Fecha]],Ventas[Total 2])</f>
        <v>0</v>
      </c>
      <c r="J156" s="3">
        <f>SUMIF(Compras[Fecha],Rdiario[[#This Row],[Fecha]],Compras[Monto])</f>
        <v>0</v>
      </c>
      <c r="K156" s="3">
        <f>SUMIF(TGastos[Fecha],Rdiario[[#This Row],[Fecha]],TGastos[Monto])</f>
        <v>0</v>
      </c>
      <c r="L156" s="3">
        <f>Rdiario[[#This Row],[Ingresos Brutos]]-Rdiario[[#This Row],[Compras]]-Rdiario[[#This Row],[Gastos]]</f>
        <v>0</v>
      </c>
      <c r="M156" s="3">
        <f>Rdiario[[#This Row],[Ganancia]]-Rdiario[[#This Row],[Compras]]-Rdiario[[#This Row],[Gastos]]</f>
        <v>0</v>
      </c>
      <c r="P156" s="9"/>
    </row>
    <row r="157" spans="2:16">
      <c r="B157" s="4">
        <v>45445</v>
      </c>
      <c r="C15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57" s="49" t="s">
        <v>41</v>
      </c>
      <c r="E157" s="3">
        <f>SUMIF(Ventas[Fecha],Rdiario[[#This Row],[Fecha]],Ventas[Total])</f>
        <v>0</v>
      </c>
      <c r="F157" s="46">
        <f>SUMIF(Ventas[Fecha],Rdiario[[#This Row],[Fecha]],Ventas[Total 4])</f>
        <v>0</v>
      </c>
      <c r="G157" s="46">
        <f>Rdiario[[#This Row],[Ingresos Brutos]]-Rdiario[[#This Row],[Transferencia]]</f>
        <v>0</v>
      </c>
      <c r="H157" s="3">
        <f>Rdiario[[#This Row],[Ingresos Brutos]]-Rdiario[[#This Row],[Ganancia]]</f>
        <v>0</v>
      </c>
      <c r="I157" s="3">
        <f>SUMIF(Ventas[Fecha],Rdiario[[#This Row],[Fecha]],Ventas[Total 2])</f>
        <v>0</v>
      </c>
      <c r="J157" s="3">
        <f>SUMIF(Compras[Fecha],Rdiario[[#This Row],[Fecha]],Compras[Monto])</f>
        <v>0</v>
      </c>
      <c r="K157" s="3">
        <f>SUMIF(TGastos[Fecha],Rdiario[[#This Row],[Fecha]],TGastos[Monto])</f>
        <v>0</v>
      </c>
      <c r="L157" s="3">
        <f>Rdiario[[#This Row],[Ingresos Brutos]]-Rdiario[[#This Row],[Compras]]-Rdiario[[#This Row],[Gastos]]</f>
        <v>0</v>
      </c>
      <c r="M157" s="3">
        <f>Rdiario[[#This Row],[Ganancia]]-Rdiario[[#This Row],[Compras]]-Rdiario[[#This Row],[Gastos]]</f>
        <v>0</v>
      </c>
      <c r="P157" s="9"/>
    </row>
    <row r="158" spans="2:16">
      <c r="B158" s="4">
        <v>45446</v>
      </c>
      <c r="C15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58" s="49" t="s">
        <v>42</v>
      </c>
      <c r="E158" s="3">
        <f>SUMIF(Ventas[Fecha],Rdiario[[#This Row],[Fecha]],Ventas[Total])</f>
        <v>0</v>
      </c>
      <c r="F158" s="46">
        <f>SUMIF(Ventas[Fecha],Rdiario[[#This Row],[Fecha]],Ventas[Total 4])</f>
        <v>0</v>
      </c>
      <c r="G158" s="46">
        <f>Rdiario[[#This Row],[Ingresos Brutos]]-Rdiario[[#This Row],[Transferencia]]</f>
        <v>0</v>
      </c>
      <c r="H158" s="3">
        <f>Rdiario[[#This Row],[Ingresos Brutos]]-Rdiario[[#This Row],[Ganancia]]</f>
        <v>0</v>
      </c>
      <c r="I158" s="3">
        <f>SUMIF(Ventas[Fecha],Rdiario[[#This Row],[Fecha]],Ventas[Total 2])</f>
        <v>0</v>
      </c>
      <c r="J158" s="3">
        <f>SUMIF(Compras[Fecha],Rdiario[[#This Row],[Fecha]],Compras[Monto])</f>
        <v>0</v>
      </c>
      <c r="K158" s="3">
        <f>SUMIF(TGastos[Fecha],Rdiario[[#This Row],[Fecha]],TGastos[Monto])</f>
        <v>0</v>
      </c>
      <c r="L158" s="3">
        <f>Rdiario[[#This Row],[Ingresos Brutos]]-Rdiario[[#This Row],[Compras]]-Rdiario[[#This Row],[Gastos]]</f>
        <v>0</v>
      </c>
      <c r="M158" s="3">
        <f>Rdiario[[#This Row],[Ganancia]]-Rdiario[[#This Row],[Compras]]-Rdiario[[#This Row],[Gastos]]</f>
        <v>0</v>
      </c>
      <c r="P158" s="9"/>
    </row>
    <row r="159" spans="2:16">
      <c r="B159" s="4">
        <v>45447</v>
      </c>
      <c r="C15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59" s="49" t="s">
        <v>43</v>
      </c>
      <c r="E159" s="3">
        <f>SUMIF(Ventas[Fecha],Rdiario[[#This Row],[Fecha]],Ventas[Total])</f>
        <v>3500</v>
      </c>
      <c r="F159" s="46">
        <f>SUMIF(Ventas[Fecha],Rdiario[[#This Row],[Fecha]],Ventas[Total 4])</f>
        <v>1500</v>
      </c>
      <c r="G159" s="46">
        <f>Rdiario[[#This Row],[Ingresos Brutos]]-Rdiario[[#This Row],[Transferencia]]</f>
        <v>2000</v>
      </c>
      <c r="H159" s="3">
        <f>Rdiario[[#This Row],[Ingresos Brutos]]-Rdiario[[#This Row],[Ganancia]]</f>
        <v>1672</v>
      </c>
      <c r="I159" s="3">
        <f>SUMIF(Ventas[Fecha],Rdiario[[#This Row],[Fecha]],Ventas[Total 2])</f>
        <v>1828</v>
      </c>
      <c r="J159" s="3">
        <f>SUMIF(Compras[Fecha],Rdiario[[#This Row],[Fecha]],Compras[Monto])</f>
        <v>2508</v>
      </c>
      <c r="K159" s="3">
        <f>SUMIF(TGastos[Fecha],Rdiario[[#This Row],[Fecha]],TGastos[Monto])</f>
        <v>0</v>
      </c>
      <c r="L159" s="3">
        <f>Rdiario[[#This Row],[Ingresos Brutos]]-Rdiario[[#This Row],[Compras]]-Rdiario[[#This Row],[Gastos]]</f>
        <v>992</v>
      </c>
      <c r="M159" s="3">
        <f>Rdiario[[#This Row],[Ganancia]]-Rdiario[[#This Row],[Compras]]-Rdiario[[#This Row],[Gastos]]</f>
        <v>-680</v>
      </c>
      <c r="P159" s="9"/>
    </row>
    <row r="160" spans="2:16">
      <c r="B160" s="4">
        <v>45448</v>
      </c>
      <c r="C16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0" s="49" t="s">
        <v>44</v>
      </c>
      <c r="E160" s="3">
        <f>SUMIF(Ventas[Fecha],Rdiario[[#This Row],[Fecha]],Ventas[Total])</f>
        <v>0</v>
      </c>
      <c r="F160" s="46">
        <f>SUMIF(Ventas[Fecha],Rdiario[[#This Row],[Fecha]],Ventas[Total 4])</f>
        <v>0</v>
      </c>
      <c r="G160" s="46">
        <f>Rdiario[[#This Row],[Ingresos Brutos]]-Rdiario[[#This Row],[Transferencia]]</f>
        <v>0</v>
      </c>
      <c r="H160" s="3">
        <f>Rdiario[[#This Row],[Ingresos Brutos]]-Rdiario[[#This Row],[Ganancia]]</f>
        <v>0</v>
      </c>
      <c r="I160" s="3">
        <f>SUMIF(Ventas[Fecha],Rdiario[[#This Row],[Fecha]],Ventas[Total 2])</f>
        <v>0</v>
      </c>
      <c r="J160" s="3">
        <f>SUMIF(Compras[Fecha],Rdiario[[#This Row],[Fecha]],Compras[Monto])</f>
        <v>0</v>
      </c>
      <c r="K160" s="3">
        <f>SUMIF(TGastos[Fecha],Rdiario[[#This Row],[Fecha]],TGastos[Monto])</f>
        <v>0</v>
      </c>
      <c r="L160" s="3">
        <f>Rdiario[[#This Row],[Ingresos Brutos]]-Rdiario[[#This Row],[Compras]]-Rdiario[[#This Row],[Gastos]]</f>
        <v>0</v>
      </c>
      <c r="M160" s="3">
        <f>Rdiario[[#This Row],[Ganancia]]-Rdiario[[#This Row],[Compras]]-Rdiario[[#This Row],[Gastos]]</f>
        <v>0</v>
      </c>
      <c r="P160" s="9"/>
    </row>
    <row r="161" spans="2:16">
      <c r="B161" s="4">
        <v>45449</v>
      </c>
      <c r="C16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1" s="49" t="s">
        <v>45</v>
      </c>
      <c r="E161" s="3">
        <f>SUMIF(Ventas[Fecha],Rdiario[[#This Row],[Fecha]],Ventas[Total])</f>
        <v>0</v>
      </c>
      <c r="F161" s="46">
        <f>SUMIF(Ventas[Fecha],Rdiario[[#This Row],[Fecha]],Ventas[Total 4])</f>
        <v>0</v>
      </c>
      <c r="G161" s="46">
        <f>Rdiario[[#This Row],[Ingresos Brutos]]-Rdiario[[#This Row],[Transferencia]]</f>
        <v>0</v>
      </c>
      <c r="H161" s="3">
        <f>Rdiario[[#This Row],[Ingresos Brutos]]-Rdiario[[#This Row],[Ganancia]]</f>
        <v>0</v>
      </c>
      <c r="I161" s="3">
        <f>SUMIF(Ventas[Fecha],Rdiario[[#This Row],[Fecha]],Ventas[Total 2])</f>
        <v>0</v>
      </c>
      <c r="J161" s="3">
        <f>SUMIF(Compras[Fecha],Rdiario[[#This Row],[Fecha]],Compras[Monto])</f>
        <v>0</v>
      </c>
      <c r="K161" s="3">
        <f>SUMIF(TGastos[Fecha],Rdiario[[#This Row],[Fecha]],TGastos[Monto])</f>
        <v>0</v>
      </c>
      <c r="L161" s="3">
        <f>Rdiario[[#This Row],[Ingresos Brutos]]-Rdiario[[#This Row],[Compras]]-Rdiario[[#This Row],[Gastos]]</f>
        <v>0</v>
      </c>
      <c r="M161" s="3">
        <f>Rdiario[[#This Row],[Ganancia]]-Rdiario[[#This Row],[Compras]]-Rdiario[[#This Row],[Gastos]]</f>
        <v>0</v>
      </c>
      <c r="P161" s="9"/>
    </row>
    <row r="162" spans="2:16">
      <c r="B162" s="4">
        <v>45450</v>
      </c>
      <c r="C16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2" s="49" t="s">
        <v>46</v>
      </c>
      <c r="E162" s="3">
        <f>SUMIF(Ventas[Fecha],Rdiario[[#This Row],[Fecha]],Ventas[Total])</f>
        <v>0</v>
      </c>
      <c r="F162" s="46">
        <f>SUMIF(Ventas[Fecha],Rdiario[[#This Row],[Fecha]],Ventas[Total 4])</f>
        <v>0</v>
      </c>
      <c r="G162" s="46">
        <f>Rdiario[[#This Row],[Ingresos Brutos]]-Rdiario[[#This Row],[Transferencia]]</f>
        <v>0</v>
      </c>
      <c r="H162" s="3">
        <f>Rdiario[[#This Row],[Ingresos Brutos]]-Rdiario[[#This Row],[Ganancia]]</f>
        <v>0</v>
      </c>
      <c r="I162" s="3">
        <f>SUMIF(Ventas[Fecha],Rdiario[[#This Row],[Fecha]],Ventas[Total 2])</f>
        <v>0</v>
      </c>
      <c r="J162" s="3">
        <f>SUMIF(Compras[Fecha],Rdiario[[#This Row],[Fecha]],Compras[Monto])</f>
        <v>0</v>
      </c>
      <c r="K162" s="3">
        <f>SUMIF(TGastos[Fecha],Rdiario[[#This Row],[Fecha]],TGastos[Monto])</f>
        <v>0</v>
      </c>
      <c r="L162" s="3">
        <f>Rdiario[[#This Row],[Ingresos Brutos]]-Rdiario[[#This Row],[Compras]]-Rdiario[[#This Row],[Gastos]]</f>
        <v>0</v>
      </c>
      <c r="M162" s="3">
        <f>Rdiario[[#This Row],[Ganancia]]-Rdiario[[#This Row],[Compras]]-Rdiario[[#This Row],[Gastos]]</f>
        <v>0</v>
      </c>
      <c r="P162" s="9"/>
    </row>
    <row r="163" spans="2:16">
      <c r="B163" s="4">
        <v>45451</v>
      </c>
      <c r="C16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3" s="49" t="s">
        <v>47</v>
      </c>
      <c r="E163" s="3">
        <f>SUMIF(Ventas[Fecha],Rdiario[[#This Row],[Fecha]],Ventas[Total])</f>
        <v>0</v>
      </c>
      <c r="F163" s="46">
        <f>SUMIF(Ventas[Fecha],Rdiario[[#This Row],[Fecha]],Ventas[Total 4])</f>
        <v>0</v>
      </c>
      <c r="G163" s="46">
        <f>Rdiario[[#This Row],[Ingresos Brutos]]-Rdiario[[#This Row],[Transferencia]]</f>
        <v>0</v>
      </c>
      <c r="H163" s="3">
        <f>Rdiario[[#This Row],[Ingresos Brutos]]-Rdiario[[#This Row],[Ganancia]]</f>
        <v>0</v>
      </c>
      <c r="I163" s="3">
        <f>SUMIF(Ventas[Fecha],Rdiario[[#This Row],[Fecha]],Ventas[Total 2])</f>
        <v>0</v>
      </c>
      <c r="J163" s="3">
        <f>SUMIF(Compras[Fecha],Rdiario[[#This Row],[Fecha]],Compras[Monto])</f>
        <v>0</v>
      </c>
      <c r="K163" s="3">
        <f>SUMIF(TGastos[Fecha],Rdiario[[#This Row],[Fecha]],TGastos[Monto])</f>
        <v>0</v>
      </c>
      <c r="L163" s="3">
        <f>Rdiario[[#This Row],[Ingresos Brutos]]-Rdiario[[#This Row],[Compras]]-Rdiario[[#This Row],[Gastos]]</f>
        <v>0</v>
      </c>
      <c r="M163" s="3">
        <f>Rdiario[[#This Row],[Ganancia]]-Rdiario[[#This Row],[Compras]]-Rdiario[[#This Row],[Gastos]]</f>
        <v>0</v>
      </c>
      <c r="P163" s="9"/>
    </row>
    <row r="164" spans="2:16">
      <c r="B164" s="4">
        <v>45452</v>
      </c>
      <c r="C16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4" s="49" t="s">
        <v>41</v>
      </c>
      <c r="E164" s="3">
        <f>SUMIF(Ventas[Fecha],Rdiario[[#This Row],[Fecha]],Ventas[Total])</f>
        <v>0</v>
      </c>
      <c r="F164" s="46">
        <f>SUMIF(Ventas[Fecha],Rdiario[[#This Row],[Fecha]],Ventas[Total 4])</f>
        <v>0</v>
      </c>
      <c r="G164" s="46">
        <f>Rdiario[[#This Row],[Ingresos Brutos]]-Rdiario[[#This Row],[Transferencia]]</f>
        <v>0</v>
      </c>
      <c r="H164" s="3">
        <f>Rdiario[[#This Row],[Ingresos Brutos]]-Rdiario[[#This Row],[Ganancia]]</f>
        <v>0</v>
      </c>
      <c r="I164" s="3">
        <f>SUMIF(Ventas[Fecha],Rdiario[[#This Row],[Fecha]],Ventas[Total 2])</f>
        <v>0</v>
      </c>
      <c r="J164" s="3">
        <f>SUMIF(Compras[Fecha],Rdiario[[#This Row],[Fecha]],Compras[Monto])</f>
        <v>0</v>
      </c>
      <c r="K164" s="3">
        <f>SUMIF(TGastos[Fecha],Rdiario[[#This Row],[Fecha]],TGastos[Monto])</f>
        <v>0</v>
      </c>
      <c r="L164" s="3">
        <f>Rdiario[[#This Row],[Ingresos Brutos]]-Rdiario[[#This Row],[Compras]]-Rdiario[[#This Row],[Gastos]]</f>
        <v>0</v>
      </c>
      <c r="M164" s="3">
        <f>Rdiario[[#This Row],[Ganancia]]-Rdiario[[#This Row],[Compras]]-Rdiario[[#This Row],[Gastos]]</f>
        <v>0</v>
      </c>
      <c r="P164" s="9"/>
    </row>
    <row r="165" spans="2:16">
      <c r="B165" s="4">
        <v>45453</v>
      </c>
      <c r="C16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5" s="49" t="s">
        <v>42</v>
      </c>
      <c r="E165" s="3">
        <f>SUMIF(Ventas[Fecha],Rdiario[[#This Row],[Fecha]],Ventas[Total])</f>
        <v>0</v>
      </c>
      <c r="F165" s="46">
        <f>SUMIF(Ventas[Fecha],Rdiario[[#This Row],[Fecha]],Ventas[Total 4])</f>
        <v>0</v>
      </c>
      <c r="G165" s="46">
        <f>Rdiario[[#This Row],[Ingresos Brutos]]-Rdiario[[#This Row],[Transferencia]]</f>
        <v>0</v>
      </c>
      <c r="H165" s="3">
        <f>Rdiario[[#This Row],[Ingresos Brutos]]-Rdiario[[#This Row],[Ganancia]]</f>
        <v>0</v>
      </c>
      <c r="I165" s="3">
        <f>SUMIF(Ventas[Fecha],Rdiario[[#This Row],[Fecha]],Ventas[Total 2])</f>
        <v>0</v>
      </c>
      <c r="J165" s="3">
        <f>SUMIF(Compras[Fecha],Rdiario[[#This Row],[Fecha]],Compras[Monto])</f>
        <v>0</v>
      </c>
      <c r="K165" s="3">
        <f>SUMIF(TGastos[Fecha],Rdiario[[#This Row],[Fecha]],TGastos[Monto])</f>
        <v>0</v>
      </c>
      <c r="L165" s="3">
        <f>Rdiario[[#This Row],[Ingresos Brutos]]-Rdiario[[#This Row],[Compras]]-Rdiario[[#This Row],[Gastos]]</f>
        <v>0</v>
      </c>
      <c r="M165" s="3">
        <f>Rdiario[[#This Row],[Ganancia]]-Rdiario[[#This Row],[Compras]]-Rdiario[[#This Row],[Gastos]]</f>
        <v>0</v>
      </c>
      <c r="P165" s="9"/>
    </row>
    <row r="166" spans="2:16">
      <c r="B166" s="4">
        <v>45454</v>
      </c>
      <c r="C16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6" s="49" t="s">
        <v>43</v>
      </c>
      <c r="E166" s="3">
        <f>SUMIF(Ventas[Fecha],Rdiario[[#This Row],[Fecha]],Ventas[Total])</f>
        <v>0</v>
      </c>
      <c r="F166" s="46">
        <f>SUMIF(Ventas[Fecha],Rdiario[[#This Row],[Fecha]],Ventas[Total 4])</f>
        <v>0</v>
      </c>
      <c r="G166" s="46">
        <f>Rdiario[[#This Row],[Ingresos Brutos]]-Rdiario[[#This Row],[Transferencia]]</f>
        <v>0</v>
      </c>
      <c r="H166" s="3">
        <f>Rdiario[[#This Row],[Ingresos Brutos]]-Rdiario[[#This Row],[Ganancia]]</f>
        <v>0</v>
      </c>
      <c r="I166" s="3">
        <f>SUMIF(Ventas[Fecha],Rdiario[[#This Row],[Fecha]],Ventas[Total 2])</f>
        <v>0</v>
      </c>
      <c r="J166" s="3">
        <f>SUMIF(Compras[Fecha],Rdiario[[#This Row],[Fecha]],Compras[Monto])</f>
        <v>0</v>
      </c>
      <c r="K166" s="3">
        <f>SUMIF(TGastos[Fecha],Rdiario[[#This Row],[Fecha]],TGastos[Monto])</f>
        <v>0</v>
      </c>
      <c r="L166" s="3">
        <f>Rdiario[[#This Row],[Ingresos Brutos]]-Rdiario[[#This Row],[Compras]]-Rdiario[[#This Row],[Gastos]]</f>
        <v>0</v>
      </c>
      <c r="M166" s="3">
        <f>Rdiario[[#This Row],[Ganancia]]-Rdiario[[#This Row],[Compras]]-Rdiario[[#This Row],[Gastos]]</f>
        <v>0</v>
      </c>
      <c r="P166" s="9"/>
    </row>
    <row r="167" spans="2:16">
      <c r="B167" s="4">
        <v>45455</v>
      </c>
      <c r="C16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7" s="49" t="s">
        <v>44</v>
      </c>
      <c r="E167" s="3">
        <f>SUMIF(Ventas[Fecha],Rdiario[[#This Row],[Fecha]],Ventas[Total])</f>
        <v>0</v>
      </c>
      <c r="F167" s="46">
        <f>SUMIF(Ventas[Fecha],Rdiario[[#This Row],[Fecha]],Ventas[Total 4])</f>
        <v>0</v>
      </c>
      <c r="G167" s="46">
        <f>Rdiario[[#This Row],[Ingresos Brutos]]-Rdiario[[#This Row],[Transferencia]]</f>
        <v>0</v>
      </c>
      <c r="H167" s="3">
        <f>Rdiario[[#This Row],[Ingresos Brutos]]-Rdiario[[#This Row],[Ganancia]]</f>
        <v>0</v>
      </c>
      <c r="I167" s="3">
        <f>SUMIF(Ventas[Fecha],Rdiario[[#This Row],[Fecha]],Ventas[Total 2])</f>
        <v>0</v>
      </c>
      <c r="J167" s="3">
        <f>SUMIF(Compras[Fecha],Rdiario[[#This Row],[Fecha]],Compras[Monto])</f>
        <v>0</v>
      </c>
      <c r="K167" s="3">
        <f>SUMIF(TGastos[Fecha],Rdiario[[#This Row],[Fecha]],TGastos[Monto])</f>
        <v>0</v>
      </c>
      <c r="L167" s="3">
        <f>Rdiario[[#This Row],[Ingresos Brutos]]-Rdiario[[#This Row],[Compras]]-Rdiario[[#This Row],[Gastos]]</f>
        <v>0</v>
      </c>
      <c r="M167" s="3">
        <f>Rdiario[[#This Row],[Ganancia]]-Rdiario[[#This Row],[Compras]]-Rdiario[[#This Row],[Gastos]]</f>
        <v>0</v>
      </c>
      <c r="P167" s="9"/>
    </row>
    <row r="168" spans="2:16">
      <c r="B168" s="4">
        <v>45456</v>
      </c>
      <c r="C16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8" s="49" t="s">
        <v>45</v>
      </c>
      <c r="E168" s="3">
        <f>SUMIF(Ventas[Fecha],Rdiario[[#This Row],[Fecha]],Ventas[Total])</f>
        <v>0</v>
      </c>
      <c r="F168" s="46">
        <f>SUMIF(Ventas[Fecha],Rdiario[[#This Row],[Fecha]],Ventas[Total 4])</f>
        <v>0</v>
      </c>
      <c r="G168" s="46">
        <f>Rdiario[[#This Row],[Ingresos Brutos]]-Rdiario[[#This Row],[Transferencia]]</f>
        <v>0</v>
      </c>
      <c r="H168" s="3">
        <f>Rdiario[[#This Row],[Ingresos Brutos]]-Rdiario[[#This Row],[Ganancia]]</f>
        <v>0</v>
      </c>
      <c r="I168" s="3">
        <f>SUMIF(Ventas[Fecha],Rdiario[[#This Row],[Fecha]],Ventas[Total 2])</f>
        <v>0</v>
      </c>
      <c r="J168" s="3">
        <f>SUMIF(Compras[Fecha],Rdiario[[#This Row],[Fecha]],Compras[Monto])</f>
        <v>0</v>
      </c>
      <c r="K168" s="3">
        <f>SUMIF(TGastos[Fecha],Rdiario[[#This Row],[Fecha]],TGastos[Monto])</f>
        <v>0</v>
      </c>
      <c r="L168" s="3">
        <f>Rdiario[[#This Row],[Ingresos Brutos]]-Rdiario[[#This Row],[Compras]]-Rdiario[[#This Row],[Gastos]]</f>
        <v>0</v>
      </c>
      <c r="M168" s="3">
        <f>Rdiario[[#This Row],[Ganancia]]-Rdiario[[#This Row],[Compras]]-Rdiario[[#This Row],[Gastos]]</f>
        <v>0</v>
      </c>
      <c r="P168" s="9"/>
    </row>
    <row r="169" spans="2:16">
      <c r="B169" s="4">
        <v>45457</v>
      </c>
      <c r="C16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69" s="49" t="s">
        <v>46</v>
      </c>
      <c r="E169" s="3">
        <f>SUMIF(Ventas[Fecha],Rdiario[[#This Row],[Fecha]],Ventas[Total])</f>
        <v>0</v>
      </c>
      <c r="F169" s="46">
        <f>SUMIF(Ventas[Fecha],Rdiario[[#This Row],[Fecha]],Ventas[Total 4])</f>
        <v>0</v>
      </c>
      <c r="G169" s="46">
        <f>Rdiario[[#This Row],[Ingresos Brutos]]-Rdiario[[#This Row],[Transferencia]]</f>
        <v>0</v>
      </c>
      <c r="H169" s="3">
        <f>Rdiario[[#This Row],[Ingresos Brutos]]-Rdiario[[#This Row],[Ganancia]]</f>
        <v>0</v>
      </c>
      <c r="I169" s="3">
        <f>SUMIF(Ventas[Fecha],Rdiario[[#This Row],[Fecha]],Ventas[Total 2])</f>
        <v>0</v>
      </c>
      <c r="J169" s="3">
        <f>SUMIF(Compras[Fecha],Rdiario[[#This Row],[Fecha]],Compras[Monto])</f>
        <v>0</v>
      </c>
      <c r="K169" s="3">
        <f>SUMIF(TGastos[Fecha],Rdiario[[#This Row],[Fecha]],TGastos[Monto])</f>
        <v>0</v>
      </c>
      <c r="L169" s="3">
        <f>Rdiario[[#This Row],[Ingresos Brutos]]-Rdiario[[#This Row],[Compras]]-Rdiario[[#This Row],[Gastos]]</f>
        <v>0</v>
      </c>
      <c r="M169" s="3">
        <f>Rdiario[[#This Row],[Ganancia]]-Rdiario[[#This Row],[Compras]]-Rdiario[[#This Row],[Gastos]]</f>
        <v>0</v>
      </c>
      <c r="P169" s="9"/>
    </row>
    <row r="170" spans="2:16">
      <c r="B170" s="4">
        <v>45458</v>
      </c>
      <c r="C17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0" s="49" t="s">
        <v>47</v>
      </c>
      <c r="E170" s="3">
        <f>SUMIF(Ventas[Fecha],Rdiario[[#This Row],[Fecha]],Ventas[Total])</f>
        <v>0</v>
      </c>
      <c r="F170" s="46">
        <f>SUMIF(Ventas[Fecha],Rdiario[[#This Row],[Fecha]],Ventas[Total 4])</f>
        <v>0</v>
      </c>
      <c r="G170" s="46">
        <f>Rdiario[[#This Row],[Ingresos Brutos]]-Rdiario[[#This Row],[Transferencia]]</f>
        <v>0</v>
      </c>
      <c r="H170" s="3">
        <f>Rdiario[[#This Row],[Ingresos Brutos]]-Rdiario[[#This Row],[Ganancia]]</f>
        <v>0</v>
      </c>
      <c r="I170" s="3">
        <f>SUMIF(Ventas[Fecha],Rdiario[[#This Row],[Fecha]],Ventas[Total 2])</f>
        <v>0</v>
      </c>
      <c r="J170" s="3">
        <f>SUMIF(Compras[Fecha],Rdiario[[#This Row],[Fecha]],Compras[Monto])</f>
        <v>0</v>
      </c>
      <c r="K170" s="3">
        <f>SUMIF(TGastos[Fecha],Rdiario[[#This Row],[Fecha]],TGastos[Monto])</f>
        <v>0</v>
      </c>
      <c r="L170" s="3">
        <f>Rdiario[[#This Row],[Ingresos Brutos]]-Rdiario[[#This Row],[Compras]]-Rdiario[[#This Row],[Gastos]]</f>
        <v>0</v>
      </c>
      <c r="M170" s="3">
        <f>Rdiario[[#This Row],[Ganancia]]-Rdiario[[#This Row],[Compras]]-Rdiario[[#This Row],[Gastos]]</f>
        <v>0</v>
      </c>
      <c r="P170" s="9"/>
    </row>
    <row r="171" spans="2:16">
      <c r="B171" s="4">
        <v>45459</v>
      </c>
      <c r="C17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1" s="49" t="s">
        <v>41</v>
      </c>
      <c r="E171" s="3">
        <f>SUMIF(Ventas[Fecha],Rdiario[[#This Row],[Fecha]],Ventas[Total])</f>
        <v>0</v>
      </c>
      <c r="F171" s="46">
        <f>SUMIF(Ventas[Fecha],Rdiario[[#This Row],[Fecha]],Ventas[Total 4])</f>
        <v>0</v>
      </c>
      <c r="G171" s="46">
        <f>Rdiario[[#This Row],[Ingresos Brutos]]-Rdiario[[#This Row],[Transferencia]]</f>
        <v>0</v>
      </c>
      <c r="H171" s="3">
        <f>Rdiario[[#This Row],[Ingresos Brutos]]-Rdiario[[#This Row],[Ganancia]]</f>
        <v>0</v>
      </c>
      <c r="I171" s="3">
        <f>SUMIF(Ventas[Fecha],Rdiario[[#This Row],[Fecha]],Ventas[Total 2])</f>
        <v>0</v>
      </c>
      <c r="J171" s="3">
        <f>SUMIF(Compras[Fecha],Rdiario[[#This Row],[Fecha]],Compras[Monto])</f>
        <v>0</v>
      </c>
      <c r="K171" s="3">
        <f>SUMIF(TGastos[Fecha],Rdiario[[#This Row],[Fecha]],TGastos[Monto])</f>
        <v>0</v>
      </c>
      <c r="L171" s="3">
        <f>Rdiario[[#This Row],[Ingresos Brutos]]-Rdiario[[#This Row],[Compras]]-Rdiario[[#This Row],[Gastos]]</f>
        <v>0</v>
      </c>
      <c r="M171" s="3">
        <f>Rdiario[[#This Row],[Ganancia]]-Rdiario[[#This Row],[Compras]]-Rdiario[[#This Row],[Gastos]]</f>
        <v>0</v>
      </c>
      <c r="P171" s="9"/>
    </row>
    <row r="172" spans="2:16">
      <c r="B172" s="4">
        <v>45460</v>
      </c>
      <c r="C17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2" s="49" t="s">
        <v>42</v>
      </c>
      <c r="E172" s="3">
        <f>SUMIF(Ventas[Fecha],Rdiario[[#This Row],[Fecha]],Ventas[Total])</f>
        <v>0</v>
      </c>
      <c r="F172" s="46">
        <f>SUMIF(Ventas[Fecha],Rdiario[[#This Row],[Fecha]],Ventas[Total 4])</f>
        <v>0</v>
      </c>
      <c r="G172" s="46">
        <f>Rdiario[[#This Row],[Ingresos Brutos]]-Rdiario[[#This Row],[Transferencia]]</f>
        <v>0</v>
      </c>
      <c r="H172" s="3">
        <f>Rdiario[[#This Row],[Ingresos Brutos]]-Rdiario[[#This Row],[Ganancia]]</f>
        <v>0</v>
      </c>
      <c r="I172" s="3">
        <f>SUMIF(Ventas[Fecha],Rdiario[[#This Row],[Fecha]],Ventas[Total 2])</f>
        <v>0</v>
      </c>
      <c r="J172" s="3">
        <f>SUMIF(Compras[Fecha],Rdiario[[#This Row],[Fecha]],Compras[Monto])</f>
        <v>0</v>
      </c>
      <c r="K172" s="3">
        <f>SUMIF(TGastos[Fecha],Rdiario[[#This Row],[Fecha]],TGastos[Monto])</f>
        <v>0</v>
      </c>
      <c r="L172" s="3">
        <f>Rdiario[[#This Row],[Ingresos Brutos]]-Rdiario[[#This Row],[Compras]]-Rdiario[[#This Row],[Gastos]]</f>
        <v>0</v>
      </c>
      <c r="M172" s="3">
        <f>Rdiario[[#This Row],[Ganancia]]-Rdiario[[#This Row],[Compras]]-Rdiario[[#This Row],[Gastos]]</f>
        <v>0</v>
      </c>
      <c r="P172" s="9"/>
    </row>
    <row r="173" spans="2:16">
      <c r="B173" s="4">
        <v>45461</v>
      </c>
      <c r="C17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3" s="49" t="s">
        <v>43</v>
      </c>
      <c r="E173" s="3">
        <f>SUMIF(Ventas[Fecha],Rdiario[[#This Row],[Fecha]],Ventas[Total])</f>
        <v>0</v>
      </c>
      <c r="F173" s="46">
        <f>SUMIF(Ventas[Fecha],Rdiario[[#This Row],[Fecha]],Ventas[Total 4])</f>
        <v>0</v>
      </c>
      <c r="G173" s="46">
        <f>Rdiario[[#This Row],[Ingresos Brutos]]-Rdiario[[#This Row],[Transferencia]]</f>
        <v>0</v>
      </c>
      <c r="H173" s="3">
        <f>Rdiario[[#This Row],[Ingresos Brutos]]-Rdiario[[#This Row],[Ganancia]]</f>
        <v>0</v>
      </c>
      <c r="I173" s="3">
        <f>SUMIF(Ventas[Fecha],Rdiario[[#This Row],[Fecha]],Ventas[Total 2])</f>
        <v>0</v>
      </c>
      <c r="J173" s="3">
        <f>SUMIF(Compras[Fecha],Rdiario[[#This Row],[Fecha]],Compras[Monto])</f>
        <v>0</v>
      </c>
      <c r="K173" s="3">
        <f>SUMIF(TGastos[Fecha],Rdiario[[#This Row],[Fecha]],TGastos[Monto])</f>
        <v>0</v>
      </c>
      <c r="L173" s="3">
        <f>Rdiario[[#This Row],[Ingresos Brutos]]-Rdiario[[#This Row],[Compras]]-Rdiario[[#This Row],[Gastos]]</f>
        <v>0</v>
      </c>
      <c r="M173" s="3">
        <f>Rdiario[[#This Row],[Ganancia]]-Rdiario[[#This Row],[Compras]]-Rdiario[[#This Row],[Gastos]]</f>
        <v>0</v>
      </c>
      <c r="P173" s="9"/>
    </row>
    <row r="174" spans="2:16">
      <c r="B174" s="4">
        <v>45462</v>
      </c>
      <c r="C17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4" s="49" t="s">
        <v>44</v>
      </c>
      <c r="E174" s="3">
        <f>SUMIF(Ventas[Fecha],Rdiario[[#This Row],[Fecha]],Ventas[Total])</f>
        <v>0</v>
      </c>
      <c r="F174" s="46">
        <f>SUMIF(Ventas[Fecha],Rdiario[[#This Row],[Fecha]],Ventas[Total 4])</f>
        <v>0</v>
      </c>
      <c r="G174" s="46">
        <f>Rdiario[[#This Row],[Ingresos Brutos]]-Rdiario[[#This Row],[Transferencia]]</f>
        <v>0</v>
      </c>
      <c r="H174" s="3">
        <f>Rdiario[[#This Row],[Ingresos Brutos]]-Rdiario[[#This Row],[Ganancia]]</f>
        <v>0</v>
      </c>
      <c r="I174" s="3">
        <f>SUMIF(Ventas[Fecha],Rdiario[[#This Row],[Fecha]],Ventas[Total 2])</f>
        <v>0</v>
      </c>
      <c r="J174" s="3">
        <f>SUMIF(Compras[Fecha],Rdiario[[#This Row],[Fecha]],Compras[Monto])</f>
        <v>0</v>
      </c>
      <c r="K174" s="3">
        <f>SUMIF(TGastos[Fecha],Rdiario[[#This Row],[Fecha]],TGastos[Monto])</f>
        <v>0</v>
      </c>
      <c r="L174" s="3">
        <f>Rdiario[[#This Row],[Ingresos Brutos]]-Rdiario[[#This Row],[Compras]]-Rdiario[[#This Row],[Gastos]]</f>
        <v>0</v>
      </c>
      <c r="M174" s="3">
        <f>Rdiario[[#This Row],[Ganancia]]-Rdiario[[#This Row],[Compras]]-Rdiario[[#This Row],[Gastos]]</f>
        <v>0</v>
      </c>
      <c r="P174" s="9"/>
    </row>
    <row r="175" spans="2:16">
      <c r="B175" s="4">
        <v>45463</v>
      </c>
      <c r="C17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5" s="49" t="s">
        <v>45</v>
      </c>
      <c r="E175" s="3">
        <f>SUMIF(Ventas[Fecha],Rdiario[[#This Row],[Fecha]],Ventas[Total])</f>
        <v>0</v>
      </c>
      <c r="F175" s="46">
        <f>SUMIF(Ventas[Fecha],Rdiario[[#This Row],[Fecha]],Ventas[Total 4])</f>
        <v>0</v>
      </c>
      <c r="G175" s="46">
        <f>Rdiario[[#This Row],[Ingresos Brutos]]-Rdiario[[#This Row],[Transferencia]]</f>
        <v>0</v>
      </c>
      <c r="H175" s="3">
        <f>Rdiario[[#This Row],[Ingresos Brutos]]-Rdiario[[#This Row],[Ganancia]]</f>
        <v>0</v>
      </c>
      <c r="I175" s="3">
        <f>SUMIF(Ventas[Fecha],Rdiario[[#This Row],[Fecha]],Ventas[Total 2])</f>
        <v>0</v>
      </c>
      <c r="J175" s="3">
        <f>SUMIF(Compras[Fecha],Rdiario[[#This Row],[Fecha]],Compras[Monto])</f>
        <v>0</v>
      </c>
      <c r="K175" s="3">
        <f>SUMIF(TGastos[Fecha],Rdiario[[#This Row],[Fecha]],TGastos[Monto])</f>
        <v>0</v>
      </c>
      <c r="L175" s="3">
        <f>Rdiario[[#This Row],[Ingresos Brutos]]-Rdiario[[#This Row],[Compras]]-Rdiario[[#This Row],[Gastos]]</f>
        <v>0</v>
      </c>
      <c r="M175" s="3">
        <f>Rdiario[[#This Row],[Ganancia]]-Rdiario[[#This Row],[Compras]]-Rdiario[[#This Row],[Gastos]]</f>
        <v>0</v>
      </c>
      <c r="P175" s="9"/>
    </row>
    <row r="176" spans="2:16">
      <c r="B176" s="4">
        <v>45464</v>
      </c>
      <c r="C17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6" s="49" t="s">
        <v>46</v>
      </c>
      <c r="E176" s="3">
        <f>SUMIF(Ventas[Fecha],Rdiario[[#This Row],[Fecha]],Ventas[Total])</f>
        <v>0</v>
      </c>
      <c r="F176" s="46">
        <f>SUMIF(Ventas[Fecha],Rdiario[[#This Row],[Fecha]],Ventas[Total 4])</f>
        <v>0</v>
      </c>
      <c r="G176" s="46">
        <f>Rdiario[[#This Row],[Ingresos Brutos]]-Rdiario[[#This Row],[Transferencia]]</f>
        <v>0</v>
      </c>
      <c r="H176" s="3">
        <f>Rdiario[[#This Row],[Ingresos Brutos]]-Rdiario[[#This Row],[Ganancia]]</f>
        <v>0</v>
      </c>
      <c r="I176" s="3">
        <f>SUMIF(Ventas[Fecha],Rdiario[[#This Row],[Fecha]],Ventas[Total 2])</f>
        <v>0</v>
      </c>
      <c r="J176" s="3">
        <f>SUMIF(Compras[Fecha],Rdiario[[#This Row],[Fecha]],Compras[Monto])</f>
        <v>0</v>
      </c>
      <c r="K176" s="3">
        <f>SUMIF(TGastos[Fecha],Rdiario[[#This Row],[Fecha]],TGastos[Monto])</f>
        <v>0</v>
      </c>
      <c r="L176" s="3">
        <f>Rdiario[[#This Row],[Ingresos Brutos]]-Rdiario[[#This Row],[Compras]]-Rdiario[[#This Row],[Gastos]]</f>
        <v>0</v>
      </c>
      <c r="M176" s="3">
        <f>Rdiario[[#This Row],[Ganancia]]-Rdiario[[#This Row],[Compras]]-Rdiario[[#This Row],[Gastos]]</f>
        <v>0</v>
      </c>
      <c r="P176" s="9"/>
    </row>
    <row r="177" spans="2:16">
      <c r="B177" s="4">
        <v>45465</v>
      </c>
      <c r="C17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7" s="49" t="s">
        <v>47</v>
      </c>
      <c r="E177" s="3">
        <f>SUMIF(Ventas[Fecha],Rdiario[[#This Row],[Fecha]],Ventas[Total])</f>
        <v>0</v>
      </c>
      <c r="F177" s="46">
        <f>SUMIF(Ventas[Fecha],Rdiario[[#This Row],[Fecha]],Ventas[Total 4])</f>
        <v>0</v>
      </c>
      <c r="G177" s="46">
        <f>Rdiario[[#This Row],[Ingresos Brutos]]-Rdiario[[#This Row],[Transferencia]]</f>
        <v>0</v>
      </c>
      <c r="H177" s="3">
        <f>Rdiario[[#This Row],[Ingresos Brutos]]-Rdiario[[#This Row],[Ganancia]]</f>
        <v>0</v>
      </c>
      <c r="I177" s="3">
        <f>SUMIF(Ventas[Fecha],Rdiario[[#This Row],[Fecha]],Ventas[Total 2])</f>
        <v>0</v>
      </c>
      <c r="J177" s="3">
        <f>SUMIF(Compras[Fecha],Rdiario[[#This Row],[Fecha]],Compras[Monto])</f>
        <v>0</v>
      </c>
      <c r="K177" s="3">
        <f>SUMIF(TGastos[Fecha],Rdiario[[#This Row],[Fecha]],TGastos[Monto])</f>
        <v>0</v>
      </c>
      <c r="L177" s="3">
        <f>Rdiario[[#This Row],[Ingresos Brutos]]-Rdiario[[#This Row],[Compras]]-Rdiario[[#This Row],[Gastos]]</f>
        <v>0</v>
      </c>
      <c r="M177" s="3">
        <f>Rdiario[[#This Row],[Ganancia]]-Rdiario[[#This Row],[Compras]]-Rdiario[[#This Row],[Gastos]]</f>
        <v>0</v>
      </c>
      <c r="P177" s="9"/>
    </row>
    <row r="178" spans="2:16">
      <c r="B178" s="4">
        <v>45466</v>
      </c>
      <c r="C17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8" s="49" t="s">
        <v>41</v>
      </c>
      <c r="E178" s="3">
        <f>SUMIF(Ventas[Fecha],Rdiario[[#This Row],[Fecha]],Ventas[Total])</f>
        <v>0</v>
      </c>
      <c r="F178" s="46">
        <f>SUMIF(Ventas[Fecha],Rdiario[[#This Row],[Fecha]],Ventas[Total 4])</f>
        <v>0</v>
      </c>
      <c r="G178" s="46">
        <f>Rdiario[[#This Row],[Ingresos Brutos]]-Rdiario[[#This Row],[Transferencia]]</f>
        <v>0</v>
      </c>
      <c r="H178" s="3">
        <f>Rdiario[[#This Row],[Ingresos Brutos]]-Rdiario[[#This Row],[Ganancia]]</f>
        <v>0</v>
      </c>
      <c r="I178" s="3">
        <f>SUMIF(Ventas[Fecha],Rdiario[[#This Row],[Fecha]],Ventas[Total 2])</f>
        <v>0</v>
      </c>
      <c r="J178" s="3">
        <f>SUMIF(Compras[Fecha],Rdiario[[#This Row],[Fecha]],Compras[Monto])</f>
        <v>0</v>
      </c>
      <c r="K178" s="3">
        <f>SUMIF(TGastos[Fecha],Rdiario[[#This Row],[Fecha]],TGastos[Monto])</f>
        <v>0</v>
      </c>
      <c r="L178" s="3">
        <f>Rdiario[[#This Row],[Ingresos Brutos]]-Rdiario[[#This Row],[Compras]]-Rdiario[[#This Row],[Gastos]]</f>
        <v>0</v>
      </c>
      <c r="M178" s="3">
        <f>Rdiario[[#This Row],[Ganancia]]-Rdiario[[#This Row],[Compras]]-Rdiario[[#This Row],[Gastos]]</f>
        <v>0</v>
      </c>
      <c r="P178" s="9"/>
    </row>
    <row r="179" spans="2:16">
      <c r="B179" s="4">
        <v>45467</v>
      </c>
      <c r="C17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79" s="49" t="s">
        <v>42</v>
      </c>
      <c r="E179" s="3">
        <f>SUMIF(Ventas[Fecha],Rdiario[[#This Row],[Fecha]],Ventas[Total])</f>
        <v>0</v>
      </c>
      <c r="F179" s="46">
        <f>SUMIF(Ventas[Fecha],Rdiario[[#This Row],[Fecha]],Ventas[Total 4])</f>
        <v>0</v>
      </c>
      <c r="G179" s="46">
        <f>Rdiario[[#This Row],[Ingresos Brutos]]-Rdiario[[#This Row],[Transferencia]]</f>
        <v>0</v>
      </c>
      <c r="H179" s="3">
        <f>Rdiario[[#This Row],[Ingresos Brutos]]-Rdiario[[#This Row],[Ganancia]]</f>
        <v>0</v>
      </c>
      <c r="I179" s="3">
        <f>SUMIF(Ventas[Fecha],Rdiario[[#This Row],[Fecha]],Ventas[Total 2])</f>
        <v>0</v>
      </c>
      <c r="J179" s="3">
        <f>SUMIF(Compras[Fecha],Rdiario[[#This Row],[Fecha]],Compras[Monto])</f>
        <v>0</v>
      </c>
      <c r="K179" s="3">
        <f>SUMIF(TGastos[Fecha],Rdiario[[#This Row],[Fecha]],TGastos[Monto])</f>
        <v>0</v>
      </c>
      <c r="L179" s="3">
        <f>Rdiario[[#This Row],[Ingresos Brutos]]-Rdiario[[#This Row],[Compras]]-Rdiario[[#This Row],[Gastos]]</f>
        <v>0</v>
      </c>
      <c r="M179" s="3">
        <f>Rdiario[[#This Row],[Ganancia]]-Rdiario[[#This Row],[Compras]]-Rdiario[[#This Row],[Gastos]]</f>
        <v>0</v>
      </c>
      <c r="P179" s="9"/>
    </row>
    <row r="180" spans="2:16">
      <c r="B180" s="4">
        <v>45468</v>
      </c>
      <c r="C18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80" s="49" t="s">
        <v>43</v>
      </c>
      <c r="E180" s="3">
        <f>SUMIF(Ventas[Fecha],Rdiario[[#This Row],[Fecha]],Ventas[Total])</f>
        <v>0</v>
      </c>
      <c r="F180" s="46">
        <f>SUMIF(Ventas[Fecha],Rdiario[[#This Row],[Fecha]],Ventas[Total 4])</f>
        <v>0</v>
      </c>
      <c r="G180" s="46">
        <f>Rdiario[[#This Row],[Ingresos Brutos]]-Rdiario[[#This Row],[Transferencia]]</f>
        <v>0</v>
      </c>
      <c r="H180" s="3">
        <f>Rdiario[[#This Row],[Ingresos Brutos]]-Rdiario[[#This Row],[Ganancia]]</f>
        <v>0</v>
      </c>
      <c r="I180" s="3">
        <f>SUMIF(Ventas[Fecha],Rdiario[[#This Row],[Fecha]],Ventas[Total 2])</f>
        <v>0</v>
      </c>
      <c r="J180" s="3">
        <f>SUMIF(Compras[Fecha],Rdiario[[#This Row],[Fecha]],Compras[Monto])</f>
        <v>0</v>
      </c>
      <c r="K180" s="3">
        <f>SUMIF(TGastos[Fecha],Rdiario[[#This Row],[Fecha]],TGastos[Monto])</f>
        <v>0</v>
      </c>
      <c r="L180" s="3">
        <f>Rdiario[[#This Row],[Ingresos Brutos]]-Rdiario[[#This Row],[Compras]]-Rdiario[[#This Row],[Gastos]]</f>
        <v>0</v>
      </c>
      <c r="M180" s="3">
        <f>Rdiario[[#This Row],[Ganancia]]-Rdiario[[#This Row],[Compras]]-Rdiario[[#This Row],[Gastos]]</f>
        <v>0</v>
      </c>
      <c r="P180" s="9"/>
    </row>
    <row r="181" spans="2:16">
      <c r="B181" s="4">
        <v>45469</v>
      </c>
      <c r="C18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81" s="49" t="s">
        <v>44</v>
      </c>
      <c r="E181" s="3">
        <f>SUMIF(Ventas[Fecha],Rdiario[[#This Row],[Fecha]],Ventas[Total])</f>
        <v>0</v>
      </c>
      <c r="F181" s="46">
        <f>SUMIF(Ventas[Fecha],Rdiario[[#This Row],[Fecha]],Ventas[Total 4])</f>
        <v>0</v>
      </c>
      <c r="G181" s="46">
        <f>Rdiario[[#This Row],[Ingresos Brutos]]-Rdiario[[#This Row],[Transferencia]]</f>
        <v>0</v>
      </c>
      <c r="H181" s="3">
        <f>Rdiario[[#This Row],[Ingresos Brutos]]-Rdiario[[#This Row],[Ganancia]]</f>
        <v>0</v>
      </c>
      <c r="I181" s="3">
        <f>SUMIF(Ventas[Fecha],Rdiario[[#This Row],[Fecha]],Ventas[Total 2])</f>
        <v>0</v>
      </c>
      <c r="J181" s="3">
        <f>SUMIF(Compras[Fecha],Rdiario[[#This Row],[Fecha]],Compras[Monto])</f>
        <v>0</v>
      </c>
      <c r="K181" s="3">
        <f>SUMIF(TGastos[Fecha],Rdiario[[#This Row],[Fecha]],TGastos[Monto])</f>
        <v>0</v>
      </c>
      <c r="L181" s="3">
        <f>Rdiario[[#This Row],[Ingresos Brutos]]-Rdiario[[#This Row],[Compras]]-Rdiario[[#This Row],[Gastos]]</f>
        <v>0</v>
      </c>
      <c r="M181" s="3">
        <f>Rdiario[[#This Row],[Ganancia]]-Rdiario[[#This Row],[Compras]]-Rdiario[[#This Row],[Gastos]]</f>
        <v>0</v>
      </c>
      <c r="P181" s="9"/>
    </row>
    <row r="182" spans="2:16">
      <c r="B182" s="4">
        <v>45470</v>
      </c>
      <c r="C18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82" s="49" t="s">
        <v>45</v>
      </c>
      <c r="E182" s="3">
        <f>SUMIF(Ventas[Fecha],Rdiario[[#This Row],[Fecha]],Ventas[Total])</f>
        <v>0</v>
      </c>
      <c r="F182" s="46">
        <f>SUMIF(Ventas[Fecha],Rdiario[[#This Row],[Fecha]],Ventas[Total 4])</f>
        <v>0</v>
      </c>
      <c r="G182" s="46">
        <f>Rdiario[[#This Row],[Ingresos Brutos]]-Rdiario[[#This Row],[Transferencia]]</f>
        <v>0</v>
      </c>
      <c r="H182" s="3">
        <f>Rdiario[[#This Row],[Ingresos Brutos]]-Rdiario[[#This Row],[Ganancia]]</f>
        <v>0</v>
      </c>
      <c r="I182" s="3">
        <f>SUMIF(Ventas[Fecha],Rdiario[[#This Row],[Fecha]],Ventas[Total 2])</f>
        <v>0</v>
      </c>
      <c r="J182" s="3">
        <f>SUMIF(Compras[Fecha],Rdiario[[#This Row],[Fecha]],Compras[Monto])</f>
        <v>0</v>
      </c>
      <c r="K182" s="3">
        <f>SUMIF(TGastos[Fecha],Rdiario[[#This Row],[Fecha]],TGastos[Monto])</f>
        <v>0</v>
      </c>
      <c r="L182" s="3">
        <f>Rdiario[[#This Row],[Ingresos Brutos]]-Rdiario[[#This Row],[Compras]]-Rdiario[[#This Row],[Gastos]]</f>
        <v>0</v>
      </c>
      <c r="M182" s="3">
        <f>Rdiario[[#This Row],[Ganancia]]-Rdiario[[#This Row],[Compras]]-Rdiario[[#This Row],[Gastos]]</f>
        <v>0</v>
      </c>
      <c r="P182" s="9"/>
    </row>
    <row r="183" spans="2:16">
      <c r="B183" s="4">
        <v>45471</v>
      </c>
      <c r="C18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83" s="49" t="s">
        <v>46</v>
      </c>
      <c r="E183" s="3">
        <f>SUMIF(Ventas[Fecha],Rdiario[[#This Row],[Fecha]],Ventas[Total])</f>
        <v>0</v>
      </c>
      <c r="F183" s="46">
        <f>SUMIF(Ventas[Fecha],Rdiario[[#This Row],[Fecha]],Ventas[Total 4])</f>
        <v>0</v>
      </c>
      <c r="G183" s="46">
        <f>Rdiario[[#This Row],[Ingresos Brutos]]-Rdiario[[#This Row],[Transferencia]]</f>
        <v>0</v>
      </c>
      <c r="H183" s="3">
        <f>Rdiario[[#This Row],[Ingresos Brutos]]-Rdiario[[#This Row],[Ganancia]]</f>
        <v>0</v>
      </c>
      <c r="I183" s="3">
        <f>SUMIF(Ventas[Fecha],Rdiario[[#This Row],[Fecha]],Ventas[Total 2])</f>
        <v>0</v>
      </c>
      <c r="J183" s="3">
        <f>SUMIF(Compras[Fecha],Rdiario[[#This Row],[Fecha]],Compras[Monto])</f>
        <v>0</v>
      </c>
      <c r="K183" s="3">
        <f>SUMIF(TGastos[Fecha],Rdiario[[#This Row],[Fecha]],TGastos[Monto])</f>
        <v>0</v>
      </c>
      <c r="L183" s="3">
        <f>Rdiario[[#This Row],[Ingresos Brutos]]-Rdiario[[#This Row],[Compras]]-Rdiario[[#This Row],[Gastos]]</f>
        <v>0</v>
      </c>
      <c r="M183" s="3">
        <f>Rdiario[[#This Row],[Ganancia]]-Rdiario[[#This Row],[Compras]]-Rdiario[[#This Row],[Gastos]]</f>
        <v>0</v>
      </c>
      <c r="P183" s="9"/>
    </row>
    <row r="184" spans="2:16">
      <c r="B184" s="4">
        <v>45472</v>
      </c>
      <c r="C18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84" s="49" t="s">
        <v>47</v>
      </c>
      <c r="E184" s="3">
        <f>SUMIF(Ventas[Fecha],Rdiario[[#This Row],[Fecha]],Ventas[Total])</f>
        <v>0</v>
      </c>
      <c r="F184" s="46">
        <f>SUMIF(Ventas[Fecha],Rdiario[[#This Row],[Fecha]],Ventas[Total 4])</f>
        <v>0</v>
      </c>
      <c r="G184" s="46">
        <f>Rdiario[[#This Row],[Ingresos Brutos]]-Rdiario[[#This Row],[Transferencia]]</f>
        <v>0</v>
      </c>
      <c r="H184" s="3">
        <f>Rdiario[[#This Row],[Ingresos Brutos]]-Rdiario[[#This Row],[Ganancia]]</f>
        <v>0</v>
      </c>
      <c r="I184" s="3">
        <f>SUMIF(Ventas[Fecha],Rdiario[[#This Row],[Fecha]],Ventas[Total 2])</f>
        <v>0</v>
      </c>
      <c r="J184" s="3">
        <f>SUMIF(Compras[Fecha],Rdiario[[#This Row],[Fecha]],Compras[Monto])</f>
        <v>0</v>
      </c>
      <c r="K184" s="3">
        <f>SUMIF(TGastos[Fecha],Rdiario[[#This Row],[Fecha]],TGastos[Monto])</f>
        <v>0</v>
      </c>
      <c r="L184" s="3">
        <f>Rdiario[[#This Row],[Ingresos Brutos]]-Rdiario[[#This Row],[Compras]]-Rdiario[[#This Row],[Gastos]]</f>
        <v>0</v>
      </c>
      <c r="M184" s="3">
        <f>Rdiario[[#This Row],[Ganancia]]-Rdiario[[#This Row],[Compras]]-Rdiario[[#This Row],[Gastos]]</f>
        <v>0</v>
      </c>
      <c r="P184" s="9"/>
    </row>
    <row r="185" spans="2:16">
      <c r="B185" s="4">
        <v>45473</v>
      </c>
      <c r="C18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Junio</v>
      </c>
      <c r="D185" s="49" t="s">
        <v>41</v>
      </c>
      <c r="E185" s="3">
        <f>SUMIF(Ventas[Fecha],Rdiario[[#This Row],[Fecha]],Ventas[Total])</f>
        <v>0</v>
      </c>
      <c r="F185" s="46">
        <f>SUMIF(Ventas[Fecha],Rdiario[[#This Row],[Fecha]],Ventas[Total 4])</f>
        <v>0</v>
      </c>
      <c r="G185" s="46">
        <f>Rdiario[[#This Row],[Ingresos Brutos]]-Rdiario[[#This Row],[Transferencia]]</f>
        <v>0</v>
      </c>
      <c r="H185" s="3">
        <f>Rdiario[[#This Row],[Ingresos Brutos]]-Rdiario[[#This Row],[Ganancia]]</f>
        <v>0</v>
      </c>
      <c r="I185" s="3">
        <f>SUMIF(Ventas[Fecha],Rdiario[[#This Row],[Fecha]],Ventas[Total 2])</f>
        <v>0</v>
      </c>
      <c r="J185" s="3">
        <f>SUMIF(Compras[Fecha],Rdiario[[#This Row],[Fecha]],Compras[Monto])</f>
        <v>0</v>
      </c>
      <c r="K185" s="3">
        <f>SUMIF(TGastos[Fecha],Rdiario[[#This Row],[Fecha]],TGastos[Monto])</f>
        <v>0</v>
      </c>
      <c r="L185" s="3">
        <f>Rdiario[[#This Row],[Ingresos Brutos]]-Rdiario[[#This Row],[Compras]]-Rdiario[[#This Row],[Gastos]]</f>
        <v>0</v>
      </c>
      <c r="M185" s="3">
        <f>Rdiario[[#This Row],[Ganancia]]-Rdiario[[#This Row],[Compras]]-Rdiario[[#This Row],[Gastos]]</f>
        <v>0</v>
      </c>
      <c r="P185" s="9"/>
    </row>
    <row r="186" spans="2:16">
      <c r="B186" s="4">
        <v>45474</v>
      </c>
      <c r="C18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86" s="49" t="s">
        <v>42</v>
      </c>
      <c r="E186" s="3">
        <f>SUMIF(Ventas[Fecha],Rdiario[[#This Row],[Fecha]],Ventas[Total])</f>
        <v>0</v>
      </c>
      <c r="F186" s="46">
        <f>SUMIF(Ventas[Fecha],Rdiario[[#This Row],[Fecha]],Ventas[Total 4])</f>
        <v>0</v>
      </c>
      <c r="G186" s="46">
        <f>Rdiario[[#This Row],[Ingresos Brutos]]-Rdiario[[#This Row],[Transferencia]]</f>
        <v>0</v>
      </c>
      <c r="H186" s="3">
        <f>Rdiario[[#This Row],[Ingresos Brutos]]-Rdiario[[#This Row],[Ganancia]]</f>
        <v>0</v>
      </c>
      <c r="I186" s="3">
        <f>SUMIF(Ventas[Fecha],Rdiario[[#This Row],[Fecha]],Ventas[Total 2])</f>
        <v>0</v>
      </c>
      <c r="J186" s="3">
        <f>SUMIF(Compras[Fecha],Rdiario[[#This Row],[Fecha]],Compras[Monto])</f>
        <v>0</v>
      </c>
      <c r="K186" s="3">
        <f>SUMIF(TGastos[Fecha],Rdiario[[#This Row],[Fecha]],TGastos[Monto])</f>
        <v>0</v>
      </c>
      <c r="L186" s="3">
        <f>Rdiario[[#This Row],[Ingresos Brutos]]-Rdiario[[#This Row],[Compras]]-Rdiario[[#This Row],[Gastos]]</f>
        <v>0</v>
      </c>
      <c r="M186" s="3">
        <f>Rdiario[[#This Row],[Ganancia]]-Rdiario[[#This Row],[Compras]]-Rdiario[[#This Row],[Gastos]]</f>
        <v>0</v>
      </c>
      <c r="P186" s="9"/>
    </row>
    <row r="187" spans="2:16">
      <c r="B187" s="4">
        <v>45475</v>
      </c>
      <c r="C18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87" s="49" t="s">
        <v>43</v>
      </c>
      <c r="E187" s="3">
        <f>SUMIF(Ventas[Fecha],Rdiario[[#This Row],[Fecha]],Ventas[Total])</f>
        <v>0</v>
      </c>
      <c r="F187" s="46">
        <f>SUMIF(Ventas[Fecha],Rdiario[[#This Row],[Fecha]],Ventas[Total 4])</f>
        <v>0</v>
      </c>
      <c r="G187" s="46">
        <f>Rdiario[[#This Row],[Ingresos Brutos]]-Rdiario[[#This Row],[Transferencia]]</f>
        <v>0</v>
      </c>
      <c r="H187" s="3">
        <f>Rdiario[[#This Row],[Ingresos Brutos]]-Rdiario[[#This Row],[Ganancia]]</f>
        <v>0</v>
      </c>
      <c r="I187" s="3">
        <f>SUMIF(Ventas[Fecha],Rdiario[[#This Row],[Fecha]],Ventas[Total 2])</f>
        <v>0</v>
      </c>
      <c r="J187" s="3">
        <f>SUMIF(Compras[Fecha],Rdiario[[#This Row],[Fecha]],Compras[Monto])</f>
        <v>0</v>
      </c>
      <c r="K187" s="3">
        <f>SUMIF(TGastos[Fecha],Rdiario[[#This Row],[Fecha]],TGastos[Monto])</f>
        <v>0</v>
      </c>
      <c r="L187" s="3">
        <f>Rdiario[[#This Row],[Ingresos Brutos]]-Rdiario[[#This Row],[Compras]]-Rdiario[[#This Row],[Gastos]]</f>
        <v>0</v>
      </c>
      <c r="M187" s="3">
        <f>Rdiario[[#This Row],[Ganancia]]-Rdiario[[#This Row],[Compras]]-Rdiario[[#This Row],[Gastos]]</f>
        <v>0</v>
      </c>
      <c r="P187" s="9"/>
    </row>
    <row r="188" spans="2:16">
      <c r="B188" s="4">
        <v>45476</v>
      </c>
      <c r="C18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88" s="49" t="s">
        <v>44</v>
      </c>
      <c r="E188" s="3">
        <f>SUMIF(Ventas[Fecha],Rdiario[[#This Row],[Fecha]],Ventas[Total])</f>
        <v>0</v>
      </c>
      <c r="F188" s="46">
        <f>SUMIF(Ventas[Fecha],Rdiario[[#This Row],[Fecha]],Ventas[Total 4])</f>
        <v>0</v>
      </c>
      <c r="G188" s="46">
        <f>Rdiario[[#This Row],[Ingresos Brutos]]-Rdiario[[#This Row],[Transferencia]]</f>
        <v>0</v>
      </c>
      <c r="H188" s="3">
        <f>Rdiario[[#This Row],[Ingresos Brutos]]-Rdiario[[#This Row],[Ganancia]]</f>
        <v>0</v>
      </c>
      <c r="I188" s="3">
        <f>SUMIF(Ventas[Fecha],Rdiario[[#This Row],[Fecha]],Ventas[Total 2])</f>
        <v>0</v>
      </c>
      <c r="J188" s="3">
        <f>SUMIF(Compras[Fecha],Rdiario[[#This Row],[Fecha]],Compras[Monto])</f>
        <v>0</v>
      </c>
      <c r="K188" s="3">
        <f>SUMIF(TGastos[Fecha],Rdiario[[#This Row],[Fecha]],TGastos[Monto])</f>
        <v>0</v>
      </c>
      <c r="L188" s="3">
        <f>Rdiario[[#This Row],[Ingresos Brutos]]-Rdiario[[#This Row],[Compras]]-Rdiario[[#This Row],[Gastos]]</f>
        <v>0</v>
      </c>
      <c r="M188" s="3">
        <f>Rdiario[[#This Row],[Ganancia]]-Rdiario[[#This Row],[Compras]]-Rdiario[[#This Row],[Gastos]]</f>
        <v>0</v>
      </c>
      <c r="P188" s="9"/>
    </row>
    <row r="189" spans="2:16">
      <c r="B189" s="4">
        <v>45477</v>
      </c>
      <c r="C18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89" s="49" t="s">
        <v>45</v>
      </c>
      <c r="E189" s="3">
        <f>SUMIF(Ventas[Fecha],Rdiario[[#This Row],[Fecha]],Ventas[Total])</f>
        <v>0</v>
      </c>
      <c r="F189" s="46">
        <f>SUMIF(Ventas[Fecha],Rdiario[[#This Row],[Fecha]],Ventas[Total 4])</f>
        <v>0</v>
      </c>
      <c r="G189" s="46">
        <f>Rdiario[[#This Row],[Ingresos Brutos]]-Rdiario[[#This Row],[Transferencia]]</f>
        <v>0</v>
      </c>
      <c r="H189" s="3">
        <f>Rdiario[[#This Row],[Ingresos Brutos]]-Rdiario[[#This Row],[Ganancia]]</f>
        <v>0</v>
      </c>
      <c r="I189" s="3">
        <f>SUMIF(Ventas[Fecha],Rdiario[[#This Row],[Fecha]],Ventas[Total 2])</f>
        <v>0</v>
      </c>
      <c r="J189" s="3">
        <f>SUMIF(Compras[Fecha],Rdiario[[#This Row],[Fecha]],Compras[Monto])</f>
        <v>0</v>
      </c>
      <c r="K189" s="3">
        <f>SUMIF(TGastos[Fecha],Rdiario[[#This Row],[Fecha]],TGastos[Monto])</f>
        <v>0</v>
      </c>
      <c r="L189" s="3">
        <f>Rdiario[[#This Row],[Ingresos Brutos]]-Rdiario[[#This Row],[Compras]]-Rdiario[[#This Row],[Gastos]]</f>
        <v>0</v>
      </c>
      <c r="M189" s="3">
        <f>Rdiario[[#This Row],[Ganancia]]-Rdiario[[#This Row],[Compras]]-Rdiario[[#This Row],[Gastos]]</f>
        <v>0</v>
      </c>
      <c r="P189" s="9"/>
    </row>
    <row r="190" spans="2:16">
      <c r="B190" s="4">
        <v>45478</v>
      </c>
      <c r="C19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0" s="49" t="s">
        <v>46</v>
      </c>
      <c r="E190" s="3">
        <f>SUMIF(Ventas[Fecha],Rdiario[[#This Row],[Fecha]],Ventas[Total])</f>
        <v>0</v>
      </c>
      <c r="F190" s="46">
        <f>SUMIF(Ventas[Fecha],Rdiario[[#This Row],[Fecha]],Ventas[Total 4])</f>
        <v>0</v>
      </c>
      <c r="G190" s="46">
        <f>Rdiario[[#This Row],[Ingresos Brutos]]-Rdiario[[#This Row],[Transferencia]]</f>
        <v>0</v>
      </c>
      <c r="H190" s="3">
        <f>Rdiario[[#This Row],[Ingresos Brutos]]-Rdiario[[#This Row],[Ganancia]]</f>
        <v>0</v>
      </c>
      <c r="I190" s="3">
        <f>SUMIF(Ventas[Fecha],Rdiario[[#This Row],[Fecha]],Ventas[Total 2])</f>
        <v>0</v>
      </c>
      <c r="J190" s="3">
        <f>SUMIF(Compras[Fecha],Rdiario[[#This Row],[Fecha]],Compras[Monto])</f>
        <v>0</v>
      </c>
      <c r="K190" s="3">
        <f>SUMIF(TGastos[Fecha],Rdiario[[#This Row],[Fecha]],TGastos[Monto])</f>
        <v>0</v>
      </c>
      <c r="L190" s="3">
        <f>Rdiario[[#This Row],[Ingresos Brutos]]-Rdiario[[#This Row],[Compras]]-Rdiario[[#This Row],[Gastos]]</f>
        <v>0</v>
      </c>
      <c r="M190" s="3">
        <f>Rdiario[[#This Row],[Ganancia]]-Rdiario[[#This Row],[Compras]]-Rdiario[[#This Row],[Gastos]]</f>
        <v>0</v>
      </c>
      <c r="P190" s="9"/>
    </row>
    <row r="191" spans="2:16">
      <c r="B191" s="4">
        <v>45479</v>
      </c>
      <c r="C19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1" s="49" t="s">
        <v>47</v>
      </c>
      <c r="E191" s="3">
        <f>SUMIF(Ventas[Fecha],Rdiario[[#This Row],[Fecha]],Ventas[Total])</f>
        <v>0</v>
      </c>
      <c r="F191" s="46">
        <f>SUMIF(Ventas[Fecha],Rdiario[[#This Row],[Fecha]],Ventas[Total 4])</f>
        <v>0</v>
      </c>
      <c r="G191" s="46">
        <f>Rdiario[[#This Row],[Ingresos Brutos]]-Rdiario[[#This Row],[Transferencia]]</f>
        <v>0</v>
      </c>
      <c r="H191" s="3">
        <f>Rdiario[[#This Row],[Ingresos Brutos]]-Rdiario[[#This Row],[Ganancia]]</f>
        <v>0</v>
      </c>
      <c r="I191" s="3">
        <f>SUMIF(Ventas[Fecha],Rdiario[[#This Row],[Fecha]],Ventas[Total 2])</f>
        <v>0</v>
      </c>
      <c r="J191" s="3">
        <f>SUMIF(Compras[Fecha],Rdiario[[#This Row],[Fecha]],Compras[Monto])</f>
        <v>0</v>
      </c>
      <c r="K191" s="3">
        <f>SUMIF(TGastos[Fecha],Rdiario[[#This Row],[Fecha]],TGastos[Monto])</f>
        <v>0</v>
      </c>
      <c r="L191" s="3">
        <f>Rdiario[[#This Row],[Ingresos Brutos]]-Rdiario[[#This Row],[Compras]]-Rdiario[[#This Row],[Gastos]]</f>
        <v>0</v>
      </c>
      <c r="M191" s="3">
        <f>Rdiario[[#This Row],[Ganancia]]-Rdiario[[#This Row],[Compras]]-Rdiario[[#This Row],[Gastos]]</f>
        <v>0</v>
      </c>
      <c r="P191" s="9"/>
    </row>
    <row r="192" spans="2:16">
      <c r="B192" s="4">
        <v>45480</v>
      </c>
      <c r="C19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2" s="49" t="s">
        <v>41</v>
      </c>
      <c r="E192" s="3">
        <f>SUMIF(Ventas[Fecha],Rdiario[[#This Row],[Fecha]],Ventas[Total])</f>
        <v>0</v>
      </c>
      <c r="F192" s="46">
        <f>SUMIF(Ventas[Fecha],Rdiario[[#This Row],[Fecha]],Ventas[Total 4])</f>
        <v>0</v>
      </c>
      <c r="G192" s="46">
        <f>Rdiario[[#This Row],[Ingresos Brutos]]-Rdiario[[#This Row],[Transferencia]]</f>
        <v>0</v>
      </c>
      <c r="H192" s="3">
        <f>Rdiario[[#This Row],[Ingresos Brutos]]-Rdiario[[#This Row],[Ganancia]]</f>
        <v>0</v>
      </c>
      <c r="I192" s="3">
        <f>SUMIF(Ventas[Fecha],Rdiario[[#This Row],[Fecha]],Ventas[Total 2])</f>
        <v>0</v>
      </c>
      <c r="J192" s="3">
        <f>SUMIF(Compras[Fecha],Rdiario[[#This Row],[Fecha]],Compras[Monto])</f>
        <v>0</v>
      </c>
      <c r="K192" s="3">
        <f>SUMIF(TGastos[Fecha],Rdiario[[#This Row],[Fecha]],TGastos[Monto])</f>
        <v>0</v>
      </c>
      <c r="L192" s="3">
        <f>Rdiario[[#This Row],[Ingresos Brutos]]-Rdiario[[#This Row],[Compras]]-Rdiario[[#This Row],[Gastos]]</f>
        <v>0</v>
      </c>
      <c r="M192" s="3">
        <f>Rdiario[[#This Row],[Ganancia]]-Rdiario[[#This Row],[Compras]]-Rdiario[[#This Row],[Gastos]]</f>
        <v>0</v>
      </c>
      <c r="P192" s="9"/>
    </row>
    <row r="193" spans="2:16">
      <c r="B193" s="4">
        <v>45481</v>
      </c>
      <c r="C19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3" s="49" t="s">
        <v>42</v>
      </c>
      <c r="E193" s="3">
        <f>SUMIF(Ventas[Fecha],Rdiario[[#This Row],[Fecha]],Ventas[Total])</f>
        <v>0</v>
      </c>
      <c r="F193" s="46">
        <f>SUMIF(Ventas[Fecha],Rdiario[[#This Row],[Fecha]],Ventas[Total 4])</f>
        <v>0</v>
      </c>
      <c r="G193" s="46">
        <f>Rdiario[[#This Row],[Ingresos Brutos]]-Rdiario[[#This Row],[Transferencia]]</f>
        <v>0</v>
      </c>
      <c r="H193" s="3">
        <f>Rdiario[[#This Row],[Ingresos Brutos]]-Rdiario[[#This Row],[Ganancia]]</f>
        <v>0</v>
      </c>
      <c r="I193" s="3">
        <f>SUMIF(Ventas[Fecha],Rdiario[[#This Row],[Fecha]],Ventas[Total 2])</f>
        <v>0</v>
      </c>
      <c r="J193" s="3">
        <f>SUMIF(Compras[Fecha],Rdiario[[#This Row],[Fecha]],Compras[Monto])</f>
        <v>0</v>
      </c>
      <c r="K193" s="3">
        <f>SUMIF(TGastos[Fecha],Rdiario[[#This Row],[Fecha]],TGastos[Monto])</f>
        <v>0</v>
      </c>
      <c r="L193" s="3">
        <f>Rdiario[[#This Row],[Ingresos Brutos]]-Rdiario[[#This Row],[Compras]]-Rdiario[[#This Row],[Gastos]]</f>
        <v>0</v>
      </c>
      <c r="M193" s="3">
        <f>Rdiario[[#This Row],[Ganancia]]-Rdiario[[#This Row],[Compras]]-Rdiario[[#This Row],[Gastos]]</f>
        <v>0</v>
      </c>
      <c r="P193" s="9"/>
    </row>
    <row r="194" spans="2:16">
      <c r="B194" s="4">
        <v>45482</v>
      </c>
      <c r="C19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4" s="49" t="s">
        <v>43</v>
      </c>
      <c r="E194" s="3">
        <f>SUMIF(Ventas[Fecha],Rdiario[[#This Row],[Fecha]],Ventas[Total])</f>
        <v>0</v>
      </c>
      <c r="F194" s="46">
        <f>SUMIF(Ventas[Fecha],Rdiario[[#This Row],[Fecha]],Ventas[Total 4])</f>
        <v>0</v>
      </c>
      <c r="G194" s="46">
        <f>Rdiario[[#This Row],[Ingresos Brutos]]-Rdiario[[#This Row],[Transferencia]]</f>
        <v>0</v>
      </c>
      <c r="H194" s="3">
        <f>Rdiario[[#This Row],[Ingresos Brutos]]-Rdiario[[#This Row],[Ganancia]]</f>
        <v>0</v>
      </c>
      <c r="I194" s="3">
        <f>SUMIF(Ventas[Fecha],Rdiario[[#This Row],[Fecha]],Ventas[Total 2])</f>
        <v>0</v>
      </c>
      <c r="J194" s="3">
        <f>SUMIF(Compras[Fecha],Rdiario[[#This Row],[Fecha]],Compras[Monto])</f>
        <v>0</v>
      </c>
      <c r="K194" s="3">
        <f>SUMIF(TGastos[Fecha],Rdiario[[#This Row],[Fecha]],TGastos[Monto])</f>
        <v>0</v>
      </c>
      <c r="L194" s="3">
        <f>Rdiario[[#This Row],[Ingresos Brutos]]-Rdiario[[#This Row],[Compras]]-Rdiario[[#This Row],[Gastos]]</f>
        <v>0</v>
      </c>
      <c r="M194" s="3">
        <f>Rdiario[[#This Row],[Ganancia]]-Rdiario[[#This Row],[Compras]]-Rdiario[[#This Row],[Gastos]]</f>
        <v>0</v>
      </c>
      <c r="P194" s="9"/>
    </row>
    <row r="195" spans="2:16">
      <c r="B195" s="4">
        <v>45483</v>
      </c>
      <c r="C19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5" s="49" t="s">
        <v>44</v>
      </c>
      <c r="E195" s="3">
        <f>SUMIF(Ventas[Fecha],Rdiario[[#This Row],[Fecha]],Ventas[Total])</f>
        <v>0</v>
      </c>
      <c r="F195" s="46">
        <f>SUMIF(Ventas[Fecha],Rdiario[[#This Row],[Fecha]],Ventas[Total 4])</f>
        <v>0</v>
      </c>
      <c r="G195" s="46">
        <f>Rdiario[[#This Row],[Ingresos Brutos]]-Rdiario[[#This Row],[Transferencia]]</f>
        <v>0</v>
      </c>
      <c r="H195" s="3">
        <f>Rdiario[[#This Row],[Ingresos Brutos]]-Rdiario[[#This Row],[Ganancia]]</f>
        <v>0</v>
      </c>
      <c r="I195" s="3">
        <f>SUMIF(Ventas[Fecha],Rdiario[[#This Row],[Fecha]],Ventas[Total 2])</f>
        <v>0</v>
      </c>
      <c r="J195" s="3">
        <f>SUMIF(Compras[Fecha],Rdiario[[#This Row],[Fecha]],Compras[Monto])</f>
        <v>0</v>
      </c>
      <c r="K195" s="3">
        <f>SUMIF(TGastos[Fecha],Rdiario[[#This Row],[Fecha]],TGastos[Monto])</f>
        <v>0</v>
      </c>
      <c r="L195" s="3">
        <f>Rdiario[[#This Row],[Ingresos Brutos]]-Rdiario[[#This Row],[Compras]]-Rdiario[[#This Row],[Gastos]]</f>
        <v>0</v>
      </c>
      <c r="M195" s="3">
        <f>Rdiario[[#This Row],[Ganancia]]-Rdiario[[#This Row],[Compras]]-Rdiario[[#This Row],[Gastos]]</f>
        <v>0</v>
      </c>
      <c r="P195" s="9"/>
    </row>
    <row r="196" spans="2:16">
      <c r="B196" s="4">
        <v>45484</v>
      </c>
      <c r="C19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6" s="49" t="s">
        <v>45</v>
      </c>
      <c r="E196" s="3">
        <f>SUMIF(Ventas[Fecha],Rdiario[[#This Row],[Fecha]],Ventas[Total])</f>
        <v>0</v>
      </c>
      <c r="F196" s="46">
        <f>SUMIF(Ventas[Fecha],Rdiario[[#This Row],[Fecha]],Ventas[Total 4])</f>
        <v>0</v>
      </c>
      <c r="G196" s="46">
        <f>Rdiario[[#This Row],[Ingresos Brutos]]-Rdiario[[#This Row],[Transferencia]]</f>
        <v>0</v>
      </c>
      <c r="H196" s="3">
        <f>Rdiario[[#This Row],[Ingresos Brutos]]-Rdiario[[#This Row],[Ganancia]]</f>
        <v>0</v>
      </c>
      <c r="I196" s="3">
        <f>SUMIF(Ventas[Fecha],Rdiario[[#This Row],[Fecha]],Ventas[Total 2])</f>
        <v>0</v>
      </c>
      <c r="J196" s="3">
        <f>SUMIF(Compras[Fecha],Rdiario[[#This Row],[Fecha]],Compras[Monto])</f>
        <v>0</v>
      </c>
      <c r="K196" s="3">
        <f>SUMIF(TGastos[Fecha],Rdiario[[#This Row],[Fecha]],TGastos[Monto])</f>
        <v>0</v>
      </c>
      <c r="L196" s="3">
        <f>Rdiario[[#This Row],[Ingresos Brutos]]-Rdiario[[#This Row],[Compras]]-Rdiario[[#This Row],[Gastos]]</f>
        <v>0</v>
      </c>
      <c r="M196" s="3">
        <f>Rdiario[[#This Row],[Ganancia]]-Rdiario[[#This Row],[Compras]]-Rdiario[[#This Row],[Gastos]]</f>
        <v>0</v>
      </c>
      <c r="P196" s="9"/>
    </row>
    <row r="197" spans="2:16">
      <c r="B197" s="4">
        <v>45485</v>
      </c>
      <c r="C19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7" s="49" t="s">
        <v>46</v>
      </c>
      <c r="E197" s="3">
        <f>SUMIF(Ventas[Fecha],Rdiario[[#This Row],[Fecha]],Ventas[Total])</f>
        <v>0</v>
      </c>
      <c r="F197" s="46">
        <f>SUMIF(Ventas[Fecha],Rdiario[[#This Row],[Fecha]],Ventas[Total 4])</f>
        <v>0</v>
      </c>
      <c r="G197" s="46">
        <f>Rdiario[[#This Row],[Ingresos Brutos]]-Rdiario[[#This Row],[Transferencia]]</f>
        <v>0</v>
      </c>
      <c r="H197" s="3">
        <f>Rdiario[[#This Row],[Ingresos Brutos]]-Rdiario[[#This Row],[Ganancia]]</f>
        <v>0</v>
      </c>
      <c r="I197" s="3">
        <f>SUMIF(Ventas[Fecha],Rdiario[[#This Row],[Fecha]],Ventas[Total 2])</f>
        <v>0</v>
      </c>
      <c r="J197" s="3">
        <f>SUMIF(Compras[Fecha],Rdiario[[#This Row],[Fecha]],Compras[Monto])</f>
        <v>0</v>
      </c>
      <c r="K197" s="3">
        <f>SUMIF(TGastos[Fecha],Rdiario[[#This Row],[Fecha]],TGastos[Monto])</f>
        <v>0</v>
      </c>
      <c r="L197" s="3">
        <f>Rdiario[[#This Row],[Ingresos Brutos]]-Rdiario[[#This Row],[Compras]]-Rdiario[[#This Row],[Gastos]]</f>
        <v>0</v>
      </c>
      <c r="M197" s="3">
        <f>Rdiario[[#This Row],[Ganancia]]-Rdiario[[#This Row],[Compras]]-Rdiario[[#This Row],[Gastos]]</f>
        <v>0</v>
      </c>
      <c r="P197" s="9"/>
    </row>
    <row r="198" spans="2:16">
      <c r="B198" s="4">
        <v>45486</v>
      </c>
      <c r="C19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8" s="49" t="s">
        <v>47</v>
      </c>
      <c r="E198" s="3">
        <f>SUMIF(Ventas[Fecha],Rdiario[[#This Row],[Fecha]],Ventas[Total])</f>
        <v>0</v>
      </c>
      <c r="F198" s="46">
        <f>SUMIF(Ventas[Fecha],Rdiario[[#This Row],[Fecha]],Ventas[Total 4])</f>
        <v>0</v>
      </c>
      <c r="G198" s="46">
        <f>Rdiario[[#This Row],[Ingresos Brutos]]-Rdiario[[#This Row],[Transferencia]]</f>
        <v>0</v>
      </c>
      <c r="H198" s="3">
        <f>Rdiario[[#This Row],[Ingresos Brutos]]-Rdiario[[#This Row],[Ganancia]]</f>
        <v>0</v>
      </c>
      <c r="I198" s="3">
        <f>SUMIF(Ventas[Fecha],Rdiario[[#This Row],[Fecha]],Ventas[Total 2])</f>
        <v>0</v>
      </c>
      <c r="J198" s="3">
        <f>SUMIF(Compras[Fecha],Rdiario[[#This Row],[Fecha]],Compras[Monto])</f>
        <v>0</v>
      </c>
      <c r="K198" s="3">
        <f>SUMIF(TGastos[Fecha],Rdiario[[#This Row],[Fecha]],TGastos[Monto])</f>
        <v>0</v>
      </c>
      <c r="L198" s="3">
        <f>Rdiario[[#This Row],[Ingresos Brutos]]-Rdiario[[#This Row],[Compras]]-Rdiario[[#This Row],[Gastos]]</f>
        <v>0</v>
      </c>
      <c r="M198" s="3">
        <f>Rdiario[[#This Row],[Ganancia]]-Rdiario[[#This Row],[Compras]]-Rdiario[[#This Row],[Gastos]]</f>
        <v>0</v>
      </c>
      <c r="P198" s="9"/>
    </row>
    <row r="199" spans="2:16">
      <c r="B199" s="4">
        <v>45487</v>
      </c>
      <c r="C19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199" s="49" t="s">
        <v>41</v>
      </c>
      <c r="E199" s="3">
        <f>SUMIF(Ventas[Fecha],Rdiario[[#This Row],[Fecha]],Ventas[Total])</f>
        <v>0</v>
      </c>
      <c r="F199" s="46">
        <f>SUMIF(Ventas[Fecha],Rdiario[[#This Row],[Fecha]],Ventas[Total 4])</f>
        <v>0</v>
      </c>
      <c r="G199" s="46">
        <f>Rdiario[[#This Row],[Ingresos Brutos]]-Rdiario[[#This Row],[Transferencia]]</f>
        <v>0</v>
      </c>
      <c r="H199" s="3">
        <f>Rdiario[[#This Row],[Ingresos Brutos]]-Rdiario[[#This Row],[Ganancia]]</f>
        <v>0</v>
      </c>
      <c r="I199" s="3">
        <f>SUMIF(Ventas[Fecha],Rdiario[[#This Row],[Fecha]],Ventas[Total 2])</f>
        <v>0</v>
      </c>
      <c r="J199" s="3">
        <f>SUMIF(Compras[Fecha],Rdiario[[#This Row],[Fecha]],Compras[Monto])</f>
        <v>0</v>
      </c>
      <c r="K199" s="3">
        <f>SUMIF(TGastos[Fecha],Rdiario[[#This Row],[Fecha]],TGastos[Monto])</f>
        <v>0</v>
      </c>
      <c r="L199" s="3">
        <f>Rdiario[[#This Row],[Ingresos Brutos]]-Rdiario[[#This Row],[Compras]]-Rdiario[[#This Row],[Gastos]]</f>
        <v>0</v>
      </c>
      <c r="M199" s="3">
        <f>Rdiario[[#This Row],[Ganancia]]-Rdiario[[#This Row],[Compras]]-Rdiario[[#This Row],[Gastos]]</f>
        <v>0</v>
      </c>
      <c r="P199" s="9"/>
    </row>
    <row r="200" spans="2:16">
      <c r="B200" s="4">
        <v>45488</v>
      </c>
      <c r="C20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0" s="49" t="s">
        <v>42</v>
      </c>
      <c r="E200" s="3">
        <f>SUMIF(Ventas[Fecha],Rdiario[[#This Row],[Fecha]],Ventas[Total])</f>
        <v>0</v>
      </c>
      <c r="F200" s="46">
        <f>SUMIF(Ventas[Fecha],Rdiario[[#This Row],[Fecha]],Ventas[Total 4])</f>
        <v>0</v>
      </c>
      <c r="G200" s="46">
        <f>Rdiario[[#This Row],[Ingresos Brutos]]-Rdiario[[#This Row],[Transferencia]]</f>
        <v>0</v>
      </c>
      <c r="H200" s="3">
        <f>Rdiario[[#This Row],[Ingresos Brutos]]-Rdiario[[#This Row],[Ganancia]]</f>
        <v>0</v>
      </c>
      <c r="I200" s="3">
        <f>SUMIF(Ventas[Fecha],Rdiario[[#This Row],[Fecha]],Ventas[Total 2])</f>
        <v>0</v>
      </c>
      <c r="J200" s="3">
        <f>SUMIF(Compras[Fecha],Rdiario[[#This Row],[Fecha]],Compras[Monto])</f>
        <v>0</v>
      </c>
      <c r="K200" s="3">
        <f>SUMIF(TGastos[Fecha],Rdiario[[#This Row],[Fecha]],TGastos[Monto])</f>
        <v>0</v>
      </c>
      <c r="L200" s="3">
        <f>Rdiario[[#This Row],[Ingresos Brutos]]-Rdiario[[#This Row],[Compras]]-Rdiario[[#This Row],[Gastos]]</f>
        <v>0</v>
      </c>
      <c r="M200" s="3">
        <f>Rdiario[[#This Row],[Ganancia]]-Rdiario[[#This Row],[Compras]]-Rdiario[[#This Row],[Gastos]]</f>
        <v>0</v>
      </c>
      <c r="P200" s="9"/>
    </row>
    <row r="201" spans="2:16">
      <c r="B201" s="4">
        <v>45489</v>
      </c>
      <c r="C20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1" s="49" t="s">
        <v>43</v>
      </c>
      <c r="E201" s="3">
        <f>SUMIF(Ventas[Fecha],Rdiario[[#This Row],[Fecha]],Ventas[Total])</f>
        <v>0</v>
      </c>
      <c r="F201" s="46">
        <f>SUMIF(Ventas[Fecha],Rdiario[[#This Row],[Fecha]],Ventas[Total 4])</f>
        <v>0</v>
      </c>
      <c r="G201" s="46">
        <f>Rdiario[[#This Row],[Ingresos Brutos]]-Rdiario[[#This Row],[Transferencia]]</f>
        <v>0</v>
      </c>
      <c r="H201" s="3">
        <f>Rdiario[[#This Row],[Ingresos Brutos]]-Rdiario[[#This Row],[Ganancia]]</f>
        <v>0</v>
      </c>
      <c r="I201" s="3">
        <f>SUMIF(Ventas[Fecha],Rdiario[[#This Row],[Fecha]],Ventas[Total 2])</f>
        <v>0</v>
      </c>
      <c r="J201" s="3">
        <f>SUMIF(Compras[Fecha],Rdiario[[#This Row],[Fecha]],Compras[Monto])</f>
        <v>0</v>
      </c>
      <c r="K201" s="3">
        <f>SUMIF(TGastos[Fecha],Rdiario[[#This Row],[Fecha]],TGastos[Monto])</f>
        <v>0</v>
      </c>
      <c r="L201" s="3">
        <f>Rdiario[[#This Row],[Ingresos Brutos]]-Rdiario[[#This Row],[Compras]]-Rdiario[[#This Row],[Gastos]]</f>
        <v>0</v>
      </c>
      <c r="M201" s="3">
        <f>Rdiario[[#This Row],[Ganancia]]-Rdiario[[#This Row],[Compras]]-Rdiario[[#This Row],[Gastos]]</f>
        <v>0</v>
      </c>
      <c r="P201" s="9"/>
    </row>
    <row r="202" spans="2:16">
      <c r="B202" s="4">
        <v>45490</v>
      </c>
      <c r="C20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2" s="49" t="s">
        <v>44</v>
      </c>
      <c r="E202" s="3">
        <f>SUMIF(Ventas[Fecha],Rdiario[[#This Row],[Fecha]],Ventas[Total])</f>
        <v>0</v>
      </c>
      <c r="F202" s="46">
        <f>SUMIF(Ventas[Fecha],Rdiario[[#This Row],[Fecha]],Ventas[Total 4])</f>
        <v>0</v>
      </c>
      <c r="G202" s="46">
        <f>Rdiario[[#This Row],[Ingresos Brutos]]-Rdiario[[#This Row],[Transferencia]]</f>
        <v>0</v>
      </c>
      <c r="H202" s="3">
        <f>Rdiario[[#This Row],[Ingresos Brutos]]-Rdiario[[#This Row],[Ganancia]]</f>
        <v>0</v>
      </c>
      <c r="I202" s="3">
        <f>SUMIF(Ventas[Fecha],Rdiario[[#This Row],[Fecha]],Ventas[Total 2])</f>
        <v>0</v>
      </c>
      <c r="J202" s="3">
        <f>SUMIF(Compras[Fecha],Rdiario[[#This Row],[Fecha]],Compras[Monto])</f>
        <v>0</v>
      </c>
      <c r="K202" s="3">
        <f>SUMIF(TGastos[Fecha],Rdiario[[#This Row],[Fecha]],TGastos[Monto])</f>
        <v>0</v>
      </c>
      <c r="L202" s="3">
        <f>Rdiario[[#This Row],[Ingresos Brutos]]-Rdiario[[#This Row],[Compras]]-Rdiario[[#This Row],[Gastos]]</f>
        <v>0</v>
      </c>
      <c r="M202" s="3">
        <f>Rdiario[[#This Row],[Ganancia]]-Rdiario[[#This Row],[Compras]]-Rdiario[[#This Row],[Gastos]]</f>
        <v>0</v>
      </c>
      <c r="P202" s="9"/>
    </row>
    <row r="203" spans="2:16">
      <c r="B203" s="4">
        <v>45491</v>
      </c>
      <c r="C20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3" s="49" t="s">
        <v>45</v>
      </c>
      <c r="E203" s="3">
        <f>SUMIF(Ventas[Fecha],Rdiario[[#This Row],[Fecha]],Ventas[Total])</f>
        <v>0</v>
      </c>
      <c r="F203" s="46">
        <f>SUMIF(Ventas[Fecha],Rdiario[[#This Row],[Fecha]],Ventas[Total 4])</f>
        <v>0</v>
      </c>
      <c r="G203" s="46">
        <f>Rdiario[[#This Row],[Ingresos Brutos]]-Rdiario[[#This Row],[Transferencia]]</f>
        <v>0</v>
      </c>
      <c r="H203" s="3">
        <f>Rdiario[[#This Row],[Ingresos Brutos]]-Rdiario[[#This Row],[Ganancia]]</f>
        <v>0</v>
      </c>
      <c r="I203" s="3">
        <f>SUMIF(Ventas[Fecha],Rdiario[[#This Row],[Fecha]],Ventas[Total 2])</f>
        <v>0</v>
      </c>
      <c r="J203" s="3">
        <f>SUMIF(Compras[Fecha],Rdiario[[#This Row],[Fecha]],Compras[Monto])</f>
        <v>0</v>
      </c>
      <c r="K203" s="3">
        <f>SUMIF(TGastos[Fecha],Rdiario[[#This Row],[Fecha]],TGastos[Monto])</f>
        <v>0</v>
      </c>
      <c r="L203" s="3">
        <f>Rdiario[[#This Row],[Ingresos Brutos]]-Rdiario[[#This Row],[Compras]]-Rdiario[[#This Row],[Gastos]]</f>
        <v>0</v>
      </c>
      <c r="M203" s="3">
        <f>Rdiario[[#This Row],[Ganancia]]-Rdiario[[#This Row],[Compras]]-Rdiario[[#This Row],[Gastos]]</f>
        <v>0</v>
      </c>
      <c r="P203" s="9"/>
    </row>
    <row r="204" spans="2:16">
      <c r="B204" s="4">
        <v>45492</v>
      </c>
      <c r="C20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4" s="49" t="s">
        <v>46</v>
      </c>
      <c r="E204" s="3">
        <f>SUMIF(Ventas[Fecha],Rdiario[[#This Row],[Fecha]],Ventas[Total])</f>
        <v>0</v>
      </c>
      <c r="F204" s="46">
        <f>SUMIF(Ventas[Fecha],Rdiario[[#This Row],[Fecha]],Ventas[Total 4])</f>
        <v>0</v>
      </c>
      <c r="G204" s="46">
        <f>Rdiario[[#This Row],[Ingresos Brutos]]-Rdiario[[#This Row],[Transferencia]]</f>
        <v>0</v>
      </c>
      <c r="H204" s="3">
        <f>Rdiario[[#This Row],[Ingresos Brutos]]-Rdiario[[#This Row],[Ganancia]]</f>
        <v>0</v>
      </c>
      <c r="I204" s="3">
        <f>SUMIF(Ventas[Fecha],Rdiario[[#This Row],[Fecha]],Ventas[Total 2])</f>
        <v>0</v>
      </c>
      <c r="J204" s="3">
        <f>SUMIF(Compras[Fecha],Rdiario[[#This Row],[Fecha]],Compras[Monto])</f>
        <v>0</v>
      </c>
      <c r="K204" s="3">
        <f>SUMIF(TGastos[Fecha],Rdiario[[#This Row],[Fecha]],TGastos[Monto])</f>
        <v>0</v>
      </c>
      <c r="L204" s="3">
        <f>Rdiario[[#This Row],[Ingresos Brutos]]-Rdiario[[#This Row],[Compras]]-Rdiario[[#This Row],[Gastos]]</f>
        <v>0</v>
      </c>
      <c r="M204" s="3">
        <f>Rdiario[[#This Row],[Ganancia]]-Rdiario[[#This Row],[Compras]]-Rdiario[[#This Row],[Gastos]]</f>
        <v>0</v>
      </c>
      <c r="P204" s="9"/>
    </row>
    <row r="205" spans="2:16">
      <c r="B205" s="4">
        <v>45493</v>
      </c>
      <c r="C20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5" s="49" t="s">
        <v>47</v>
      </c>
      <c r="E205" s="3">
        <f>SUMIF(Ventas[Fecha],Rdiario[[#This Row],[Fecha]],Ventas[Total])</f>
        <v>0</v>
      </c>
      <c r="F205" s="46">
        <f>SUMIF(Ventas[Fecha],Rdiario[[#This Row],[Fecha]],Ventas[Total 4])</f>
        <v>0</v>
      </c>
      <c r="G205" s="46">
        <f>Rdiario[[#This Row],[Ingresos Brutos]]-Rdiario[[#This Row],[Transferencia]]</f>
        <v>0</v>
      </c>
      <c r="H205" s="3">
        <f>Rdiario[[#This Row],[Ingresos Brutos]]-Rdiario[[#This Row],[Ganancia]]</f>
        <v>0</v>
      </c>
      <c r="I205" s="3">
        <f>SUMIF(Ventas[Fecha],Rdiario[[#This Row],[Fecha]],Ventas[Total 2])</f>
        <v>0</v>
      </c>
      <c r="J205" s="3">
        <f>SUMIF(Compras[Fecha],Rdiario[[#This Row],[Fecha]],Compras[Monto])</f>
        <v>0</v>
      </c>
      <c r="K205" s="3">
        <f>SUMIF(TGastos[Fecha],Rdiario[[#This Row],[Fecha]],TGastos[Monto])</f>
        <v>0</v>
      </c>
      <c r="L205" s="3">
        <f>Rdiario[[#This Row],[Ingresos Brutos]]-Rdiario[[#This Row],[Compras]]-Rdiario[[#This Row],[Gastos]]</f>
        <v>0</v>
      </c>
      <c r="M205" s="3">
        <f>Rdiario[[#This Row],[Ganancia]]-Rdiario[[#This Row],[Compras]]-Rdiario[[#This Row],[Gastos]]</f>
        <v>0</v>
      </c>
      <c r="P205" s="9"/>
    </row>
    <row r="206" spans="2:16">
      <c r="B206" s="4">
        <v>45494</v>
      </c>
      <c r="C20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6" s="49" t="s">
        <v>41</v>
      </c>
      <c r="E206" s="3">
        <f>SUMIF(Ventas[Fecha],Rdiario[[#This Row],[Fecha]],Ventas[Total])</f>
        <v>0</v>
      </c>
      <c r="F206" s="46">
        <f>SUMIF(Ventas[Fecha],Rdiario[[#This Row],[Fecha]],Ventas[Total 4])</f>
        <v>0</v>
      </c>
      <c r="G206" s="46">
        <f>Rdiario[[#This Row],[Ingresos Brutos]]-Rdiario[[#This Row],[Transferencia]]</f>
        <v>0</v>
      </c>
      <c r="H206" s="3">
        <f>Rdiario[[#This Row],[Ingresos Brutos]]-Rdiario[[#This Row],[Ganancia]]</f>
        <v>0</v>
      </c>
      <c r="I206" s="3">
        <f>SUMIF(Ventas[Fecha],Rdiario[[#This Row],[Fecha]],Ventas[Total 2])</f>
        <v>0</v>
      </c>
      <c r="J206" s="3">
        <f>SUMIF(Compras[Fecha],Rdiario[[#This Row],[Fecha]],Compras[Monto])</f>
        <v>0</v>
      </c>
      <c r="K206" s="3">
        <f>SUMIF(TGastos[Fecha],Rdiario[[#This Row],[Fecha]],TGastos[Monto])</f>
        <v>0</v>
      </c>
      <c r="L206" s="3">
        <f>Rdiario[[#This Row],[Ingresos Brutos]]-Rdiario[[#This Row],[Compras]]-Rdiario[[#This Row],[Gastos]]</f>
        <v>0</v>
      </c>
      <c r="M206" s="3">
        <f>Rdiario[[#This Row],[Ganancia]]-Rdiario[[#This Row],[Compras]]-Rdiario[[#This Row],[Gastos]]</f>
        <v>0</v>
      </c>
      <c r="P206" s="9"/>
    </row>
    <row r="207" spans="2:16">
      <c r="B207" s="4">
        <v>45495</v>
      </c>
      <c r="C20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7" s="49" t="s">
        <v>42</v>
      </c>
      <c r="E207" s="3">
        <f>SUMIF(Ventas[Fecha],Rdiario[[#This Row],[Fecha]],Ventas[Total])</f>
        <v>0</v>
      </c>
      <c r="F207" s="46">
        <f>SUMIF(Ventas[Fecha],Rdiario[[#This Row],[Fecha]],Ventas[Total 4])</f>
        <v>0</v>
      </c>
      <c r="G207" s="46">
        <f>Rdiario[[#This Row],[Ingresos Brutos]]-Rdiario[[#This Row],[Transferencia]]</f>
        <v>0</v>
      </c>
      <c r="H207" s="3">
        <f>Rdiario[[#This Row],[Ingresos Brutos]]-Rdiario[[#This Row],[Ganancia]]</f>
        <v>0</v>
      </c>
      <c r="I207" s="3">
        <f>SUMIF(Ventas[Fecha],Rdiario[[#This Row],[Fecha]],Ventas[Total 2])</f>
        <v>0</v>
      </c>
      <c r="J207" s="3">
        <f>SUMIF(Compras[Fecha],Rdiario[[#This Row],[Fecha]],Compras[Monto])</f>
        <v>0</v>
      </c>
      <c r="K207" s="3">
        <f>SUMIF(TGastos[Fecha],Rdiario[[#This Row],[Fecha]],TGastos[Monto])</f>
        <v>0</v>
      </c>
      <c r="L207" s="3">
        <f>Rdiario[[#This Row],[Ingresos Brutos]]-Rdiario[[#This Row],[Compras]]-Rdiario[[#This Row],[Gastos]]</f>
        <v>0</v>
      </c>
      <c r="M207" s="3">
        <f>Rdiario[[#This Row],[Ganancia]]-Rdiario[[#This Row],[Compras]]-Rdiario[[#This Row],[Gastos]]</f>
        <v>0</v>
      </c>
      <c r="P207" s="9"/>
    </row>
    <row r="208" spans="2:16">
      <c r="B208" s="4">
        <v>45496</v>
      </c>
      <c r="C20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8" s="49" t="s">
        <v>43</v>
      </c>
      <c r="E208" s="3">
        <f>SUMIF(Ventas[Fecha],Rdiario[[#This Row],[Fecha]],Ventas[Total])</f>
        <v>0</v>
      </c>
      <c r="F208" s="46">
        <f>SUMIF(Ventas[Fecha],Rdiario[[#This Row],[Fecha]],Ventas[Total 4])</f>
        <v>0</v>
      </c>
      <c r="G208" s="46">
        <f>Rdiario[[#This Row],[Ingresos Brutos]]-Rdiario[[#This Row],[Transferencia]]</f>
        <v>0</v>
      </c>
      <c r="H208" s="3">
        <f>Rdiario[[#This Row],[Ingresos Brutos]]-Rdiario[[#This Row],[Ganancia]]</f>
        <v>0</v>
      </c>
      <c r="I208" s="3">
        <f>SUMIF(Ventas[Fecha],Rdiario[[#This Row],[Fecha]],Ventas[Total 2])</f>
        <v>0</v>
      </c>
      <c r="J208" s="3">
        <f>SUMIF(Compras[Fecha],Rdiario[[#This Row],[Fecha]],Compras[Monto])</f>
        <v>0</v>
      </c>
      <c r="K208" s="3">
        <f>SUMIF(TGastos[Fecha],Rdiario[[#This Row],[Fecha]],TGastos[Monto])</f>
        <v>0</v>
      </c>
      <c r="L208" s="3">
        <f>Rdiario[[#This Row],[Ingresos Brutos]]-Rdiario[[#This Row],[Compras]]-Rdiario[[#This Row],[Gastos]]</f>
        <v>0</v>
      </c>
      <c r="M208" s="3">
        <f>Rdiario[[#This Row],[Ganancia]]-Rdiario[[#This Row],[Compras]]-Rdiario[[#This Row],[Gastos]]</f>
        <v>0</v>
      </c>
      <c r="P208" s="9"/>
    </row>
    <row r="209" spans="2:16">
      <c r="B209" s="4">
        <v>45497</v>
      </c>
      <c r="C20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09" s="49" t="s">
        <v>44</v>
      </c>
      <c r="E209" s="3">
        <f>SUMIF(Ventas[Fecha],Rdiario[[#This Row],[Fecha]],Ventas[Total])</f>
        <v>0</v>
      </c>
      <c r="F209" s="46">
        <f>SUMIF(Ventas[Fecha],Rdiario[[#This Row],[Fecha]],Ventas[Total 4])</f>
        <v>0</v>
      </c>
      <c r="G209" s="46">
        <f>Rdiario[[#This Row],[Ingresos Brutos]]-Rdiario[[#This Row],[Transferencia]]</f>
        <v>0</v>
      </c>
      <c r="H209" s="3">
        <f>Rdiario[[#This Row],[Ingresos Brutos]]-Rdiario[[#This Row],[Ganancia]]</f>
        <v>0</v>
      </c>
      <c r="I209" s="3">
        <f>SUMIF(Ventas[Fecha],Rdiario[[#This Row],[Fecha]],Ventas[Total 2])</f>
        <v>0</v>
      </c>
      <c r="J209" s="3">
        <f>SUMIF(Compras[Fecha],Rdiario[[#This Row],[Fecha]],Compras[Monto])</f>
        <v>0</v>
      </c>
      <c r="K209" s="3">
        <f>SUMIF(TGastos[Fecha],Rdiario[[#This Row],[Fecha]],TGastos[Monto])</f>
        <v>0</v>
      </c>
      <c r="L209" s="3">
        <f>Rdiario[[#This Row],[Ingresos Brutos]]-Rdiario[[#This Row],[Compras]]-Rdiario[[#This Row],[Gastos]]</f>
        <v>0</v>
      </c>
      <c r="M209" s="3">
        <f>Rdiario[[#This Row],[Ganancia]]-Rdiario[[#This Row],[Compras]]-Rdiario[[#This Row],[Gastos]]</f>
        <v>0</v>
      </c>
      <c r="P209" s="9"/>
    </row>
    <row r="210" spans="2:16">
      <c r="B210" s="4">
        <v>45498</v>
      </c>
      <c r="C21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10" s="49" t="s">
        <v>45</v>
      </c>
      <c r="E210" s="3">
        <f>SUMIF(Ventas[Fecha],Rdiario[[#This Row],[Fecha]],Ventas[Total])</f>
        <v>0</v>
      </c>
      <c r="F210" s="46">
        <f>SUMIF(Ventas[Fecha],Rdiario[[#This Row],[Fecha]],Ventas[Total 4])</f>
        <v>0</v>
      </c>
      <c r="G210" s="46">
        <f>Rdiario[[#This Row],[Ingresos Brutos]]-Rdiario[[#This Row],[Transferencia]]</f>
        <v>0</v>
      </c>
      <c r="H210" s="3">
        <f>Rdiario[[#This Row],[Ingresos Brutos]]-Rdiario[[#This Row],[Ganancia]]</f>
        <v>0</v>
      </c>
      <c r="I210" s="3">
        <f>SUMIF(Ventas[Fecha],Rdiario[[#This Row],[Fecha]],Ventas[Total 2])</f>
        <v>0</v>
      </c>
      <c r="J210" s="3">
        <f>SUMIF(Compras[Fecha],Rdiario[[#This Row],[Fecha]],Compras[Monto])</f>
        <v>0</v>
      </c>
      <c r="K210" s="3">
        <f>SUMIF(TGastos[Fecha],Rdiario[[#This Row],[Fecha]],TGastos[Monto])</f>
        <v>0</v>
      </c>
      <c r="L210" s="3">
        <f>Rdiario[[#This Row],[Ingresos Brutos]]-Rdiario[[#This Row],[Compras]]-Rdiario[[#This Row],[Gastos]]</f>
        <v>0</v>
      </c>
      <c r="M210" s="3">
        <f>Rdiario[[#This Row],[Ganancia]]-Rdiario[[#This Row],[Compras]]-Rdiario[[#This Row],[Gastos]]</f>
        <v>0</v>
      </c>
      <c r="P210" s="9"/>
    </row>
    <row r="211" spans="2:16">
      <c r="B211" s="4">
        <v>45499</v>
      </c>
      <c r="C21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11" s="49" t="s">
        <v>46</v>
      </c>
      <c r="E211" s="3">
        <f>SUMIF(Ventas[Fecha],Rdiario[[#This Row],[Fecha]],Ventas[Total])</f>
        <v>0</v>
      </c>
      <c r="F211" s="46">
        <f>SUMIF(Ventas[Fecha],Rdiario[[#This Row],[Fecha]],Ventas[Total 4])</f>
        <v>0</v>
      </c>
      <c r="G211" s="46">
        <f>Rdiario[[#This Row],[Ingresos Brutos]]-Rdiario[[#This Row],[Transferencia]]</f>
        <v>0</v>
      </c>
      <c r="H211" s="3">
        <f>Rdiario[[#This Row],[Ingresos Brutos]]-Rdiario[[#This Row],[Ganancia]]</f>
        <v>0</v>
      </c>
      <c r="I211" s="3">
        <f>SUMIF(Ventas[Fecha],Rdiario[[#This Row],[Fecha]],Ventas[Total 2])</f>
        <v>0</v>
      </c>
      <c r="J211" s="3">
        <f>SUMIF(Compras[Fecha],Rdiario[[#This Row],[Fecha]],Compras[Monto])</f>
        <v>0</v>
      </c>
      <c r="K211" s="3">
        <f>SUMIF(TGastos[Fecha],Rdiario[[#This Row],[Fecha]],TGastos[Monto])</f>
        <v>0</v>
      </c>
      <c r="L211" s="3">
        <f>Rdiario[[#This Row],[Ingresos Brutos]]-Rdiario[[#This Row],[Compras]]-Rdiario[[#This Row],[Gastos]]</f>
        <v>0</v>
      </c>
      <c r="M211" s="3">
        <f>Rdiario[[#This Row],[Ganancia]]-Rdiario[[#This Row],[Compras]]-Rdiario[[#This Row],[Gastos]]</f>
        <v>0</v>
      </c>
      <c r="P211" s="9"/>
    </row>
    <row r="212" spans="2:16">
      <c r="B212" s="4">
        <v>45500</v>
      </c>
      <c r="C21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12" s="49" t="s">
        <v>47</v>
      </c>
      <c r="E212" s="3">
        <f>SUMIF(Ventas[Fecha],Rdiario[[#This Row],[Fecha]],Ventas[Total])</f>
        <v>0</v>
      </c>
      <c r="F212" s="46">
        <f>SUMIF(Ventas[Fecha],Rdiario[[#This Row],[Fecha]],Ventas[Total 4])</f>
        <v>0</v>
      </c>
      <c r="G212" s="46">
        <f>Rdiario[[#This Row],[Ingresos Brutos]]-Rdiario[[#This Row],[Transferencia]]</f>
        <v>0</v>
      </c>
      <c r="H212" s="3">
        <f>Rdiario[[#This Row],[Ingresos Brutos]]-Rdiario[[#This Row],[Ganancia]]</f>
        <v>0</v>
      </c>
      <c r="I212" s="3">
        <f>SUMIF(Ventas[Fecha],Rdiario[[#This Row],[Fecha]],Ventas[Total 2])</f>
        <v>0</v>
      </c>
      <c r="J212" s="3">
        <f>SUMIF(Compras[Fecha],Rdiario[[#This Row],[Fecha]],Compras[Monto])</f>
        <v>0</v>
      </c>
      <c r="K212" s="3">
        <f>SUMIF(TGastos[Fecha],Rdiario[[#This Row],[Fecha]],TGastos[Monto])</f>
        <v>0</v>
      </c>
      <c r="L212" s="3">
        <f>Rdiario[[#This Row],[Ingresos Brutos]]-Rdiario[[#This Row],[Compras]]-Rdiario[[#This Row],[Gastos]]</f>
        <v>0</v>
      </c>
      <c r="M212" s="3">
        <f>Rdiario[[#This Row],[Ganancia]]-Rdiario[[#This Row],[Compras]]-Rdiario[[#This Row],[Gastos]]</f>
        <v>0</v>
      </c>
      <c r="P212" s="9"/>
    </row>
    <row r="213" spans="2:16">
      <c r="B213" s="4">
        <v>45501</v>
      </c>
      <c r="C21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13" s="49" t="s">
        <v>41</v>
      </c>
      <c r="E213" s="3">
        <f>SUMIF(Ventas[Fecha],Rdiario[[#This Row],[Fecha]],Ventas[Total])</f>
        <v>0</v>
      </c>
      <c r="F213" s="46">
        <f>SUMIF(Ventas[Fecha],Rdiario[[#This Row],[Fecha]],Ventas[Total 4])</f>
        <v>0</v>
      </c>
      <c r="G213" s="46">
        <f>Rdiario[[#This Row],[Ingresos Brutos]]-Rdiario[[#This Row],[Transferencia]]</f>
        <v>0</v>
      </c>
      <c r="H213" s="3">
        <f>Rdiario[[#This Row],[Ingresos Brutos]]-Rdiario[[#This Row],[Ganancia]]</f>
        <v>0</v>
      </c>
      <c r="I213" s="3">
        <f>SUMIF(Ventas[Fecha],Rdiario[[#This Row],[Fecha]],Ventas[Total 2])</f>
        <v>0</v>
      </c>
      <c r="J213" s="3">
        <f>SUMIF(Compras[Fecha],Rdiario[[#This Row],[Fecha]],Compras[Monto])</f>
        <v>0</v>
      </c>
      <c r="K213" s="3">
        <f>SUMIF(TGastos[Fecha],Rdiario[[#This Row],[Fecha]],TGastos[Monto])</f>
        <v>0</v>
      </c>
      <c r="L213" s="3">
        <f>Rdiario[[#This Row],[Ingresos Brutos]]-Rdiario[[#This Row],[Compras]]-Rdiario[[#This Row],[Gastos]]</f>
        <v>0</v>
      </c>
      <c r="M213" s="3">
        <f>Rdiario[[#This Row],[Ganancia]]-Rdiario[[#This Row],[Compras]]-Rdiario[[#This Row],[Gastos]]</f>
        <v>0</v>
      </c>
      <c r="P213" s="9"/>
    </row>
    <row r="214" spans="2:16">
      <c r="B214" s="4">
        <v>45502</v>
      </c>
      <c r="C21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14" s="49" t="s">
        <v>42</v>
      </c>
      <c r="E214" s="3">
        <f>SUMIF(Ventas[Fecha],Rdiario[[#This Row],[Fecha]],Ventas[Total])</f>
        <v>0</v>
      </c>
      <c r="F214" s="46">
        <f>SUMIF(Ventas[Fecha],Rdiario[[#This Row],[Fecha]],Ventas[Total 4])</f>
        <v>0</v>
      </c>
      <c r="G214" s="46">
        <f>Rdiario[[#This Row],[Ingresos Brutos]]-Rdiario[[#This Row],[Transferencia]]</f>
        <v>0</v>
      </c>
      <c r="H214" s="3">
        <f>Rdiario[[#This Row],[Ingresos Brutos]]-Rdiario[[#This Row],[Ganancia]]</f>
        <v>0</v>
      </c>
      <c r="I214" s="3">
        <f>SUMIF(Ventas[Fecha],Rdiario[[#This Row],[Fecha]],Ventas[Total 2])</f>
        <v>0</v>
      </c>
      <c r="J214" s="3">
        <f>SUMIF(Compras[Fecha],Rdiario[[#This Row],[Fecha]],Compras[Monto])</f>
        <v>0</v>
      </c>
      <c r="K214" s="3">
        <f>SUMIF(TGastos[Fecha],Rdiario[[#This Row],[Fecha]],TGastos[Monto])</f>
        <v>0</v>
      </c>
      <c r="L214" s="3">
        <f>Rdiario[[#This Row],[Ingresos Brutos]]-Rdiario[[#This Row],[Compras]]-Rdiario[[#This Row],[Gastos]]</f>
        <v>0</v>
      </c>
      <c r="M214" s="3">
        <f>Rdiario[[#This Row],[Ganancia]]-Rdiario[[#This Row],[Compras]]-Rdiario[[#This Row],[Gastos]]</f>
        <v>0</v>
      </c>
      <c r="P214" s="9"/>
    </row>
    <row r="215" spans="2:16">
      <c r="B215" s="4">
        <v>45503</v>
      </c>
      <c r="C21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15" s="49" t="s">
        <v>43</v>
      </c>
      <c r="E215" s="3">
        <f>SUMIF(Ventas[Fecha],Rdiario[[#This Row],[Fecha]],Ventas[Total])</f>
        <v>0</v>
      </c>
      <c r="F215" s="46">
        <f>SUMIF(Ventas[Fecha],Rdiario[[#This Row],[Fecha]],Ventas[Total 4])</f>
        <v>0</v>
      </c>
      <c r="G215" s="46">
        <f>Rdiario[[#This Row],[Ingresos Brutos]]-Rdiario[[#This Row],[Transferencia]]</f>
        <v>0</v>
      </c>
      <c r="H215" s="3">
        <f>Rdiario[[#This Row],[Ingresos Brutos]]-Rdiario[[#This Row],[Ganancia]]</f>
        <v>0</v>
      </c>
      <c r="I215" s="3">
        <f>SUMIF(Ventas[Fecha],Rdiario[[#This Row],[Fecha]],Ventas[Total 2])</f>
        <v>0</v>
      </c>
      <c r="J215" s="3">
        <f>SUMIF(Compras[Fecha],Rdiario[[#This Row],[Fecha]],Compras[Monto])</f>
        <v>0</v>
      </c>
      <c r="K215" s="3">
        <f>SUMIF(TGastos[Fecha],Rdiario[[#This Row],[Fecha]],TGastos[Monto])</f>
        <v>0</v>
      </c>
      <c r="L215" s="3">
        <f>Rdiario[[#This Row],[Ingresos Brutos]]-Rdiario[[#This Row],[Compras]]-Rdiario[[#This Row],[Gastos]]</f>
        <v>0</v>
      </c>
      <c r="M215" s="3">
        <f>Rdiario[[#This Row],[Ganancia]]-Rdiario[[#This Row],[Compras]]-Rdiario[[#This Row],[Gastos]]</f>
        <v>0</v>
      </c>
      <c r="P215" s="9"/>
    </row>
    <row r="216" spans="2:16">
      <c r="B216" s="4">
        <v>45504</v>
      </c>
      <c r="C21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Julio</v>
      </c>
      <c r="D216" s="49" t="s">
        <v>44</v>
      </c>
      <c r="E216" s="3">
        <f>SUMIF(Ventas[Fecha],Rdiario[[#This Row],[Fecha]],Ventas[Total])</f>
        <v>0</v>
      </c>
      <c r="F216" s="46">
        <f>SUMIF(Ventas[Fecha],Rdiario[[#This Row],[Fecha]],Ventas[Total 4])</f>
        <v>0</v>
      </c>
      <c r="G216" s="46">
        <f>Rdiario[[#This Row],[Ingresos Brutos]]-Rdiario[[#This Row],[Transferencia]]</f>
        <v>0</v>
      </c>
      <c r="H216" s="3">
        <f>Rdiario[[#This Row],[Ingresos Brutos]]-Rdiario[[#This Row],[Ganancia]]</f>
        <v>0</v>
      </c>
      <c r="I216" s="3">
        <f>SUMIF(Ventas[Fecha],Rdiario[[#This Row],[Fecha]],Ventas[Total 2])</f>
        <v>0</v>
      </c>
      <c r="J216" s="3">
        <f>SUMIF(Compras[Fecha],Rdiario[[#This Row],[Fecha]],Compras[Monto])</f>
        <v>0</v>
      </c>
      <c r="K216" s="3">
        <f>SUMIF(TGastos[Fecha],Rdiario[[#This Row],[Fecha]],TGastos[Monto])</f>
        <v>0</v>
      </c>
      <c r="L216" s="3">
        <f>Rdiario[[#This Row],[Ingresos Brutos]]-Rdiario[[#This Row],[Compras]]-Rdiario[[#This Row],[Gastos]]</f>
        <v>0</v>
      </c>
      <c r="M216" s="3">
        <f>Rdiario[[#This Row],[Ganancia]]-Rdiario[[#This Row],[Compras]]-Rdiario[[#This Row],[Gastos]]</f>
        <v>0</v>
      </c>
      <c r="P216" s="9"/>
    </row>
    <row r="217" spans="2:16">
      <c r="B217" s="4">
        <v>45505</v>
      </c>
      <c r="C21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17" s="49" t="s">
        <v>45</v>
      </c>
      <c r="E217" s="3">
        <f>SUMIF(Ventas[Fecha],Rdiario[[#This Row],[Fecha]],Ventas[Total])</f>
        <v>0</v>
      </c>
      <c r="F217" s="46">
        <f>SUMIF(Ventas[Fecha],Rdiario[[#This Row],[Fecha]],Ventas[Total 4])</f>
        <v>0</v>
      </c>
      <c r="G217" s="46">
        <f>Rdiario[[#This Row],[Ingresos Brutos]]-Rdiario[[#This Row],[Transferencia]]</f>
        <v>0</v>
      </c>
      <c r="H217" s="3">
        <f>Rdiario[[#This Row],[Ingresos Brutos]]-Rdiario[[#This Row],[Ganancia]]</f>
        <v>0</v>
      </c>
      <c r="I217" s="3">
        <f>SUMIF(Ventas[Fecha],Rdiario[[#This Row],[Fecha]],Ventas[Total 2])</f>
        <v>0</v>
      </c>
      <c r="J217" s="3">
        <f>SUMIF(Compras[Fecha],Rdiario[[#This Row],[Fecha]],Compras[Monto])</f>
        <v>0</v>
      </c>
      <c r="K217" s="3">
        <f>SUMIF(TGastos[Fecha],Rdiario[[#This Row],[Fecha]],TGastos[Monto])</f>
        <v>0</v>
      </c>
      <c r="L217" s="3">
        <f>Rdiario[[#This Row],[Ingresos Brutos]]-Rdiario[[#This Row],[Compras]]-Rdiario[[#This Row],[Gastos]]</f>
        <v>0</v>
      </c>
      <c r="M217" s="3">
        <f>Rdiario[[#This Row],[Ganancia]]-Rdiario[[#This Row],[Compras]]-Rdiario[[#This Row],[Gastos]]</f>
        <v>0</v>
      </c>
      <c r="P217" s="9"/>
    </row>
    <row r="218" spans="2:16">
      <c r="B218" s="4">
        <v>45506</v>
      </c>
      <c r="C21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18" s="49" t="s">
        <v>46</v>
      </c>
      <c r="E218" s="3">
        <f>SUMIF(Ventas[Fecha],Rdiario[[#This Row],[Fecha]],Ventas[Total])</f>
        <v>0</v>
      </c>
      <c r="F218" s="46">
        <f>SUMIF(Ventas[Fecha],Rdiario[[#This Row],[Fecha]],Ventas[Total 4])</f>
        <v>0</v>
      </c>
      <c r="G218" s="46">
        <f>Rdiario[[#This Row],[Ingresos Brutos]]-Rdiario[[#This Row],[Transferencia]]</f>
        <v>0</v>
      </c>
      <c r="H218" s="3">
        <f>Rdiario[[#This Row],[Ingresos Brutos]]-Rdiario[[#This Row],[Ganancia]]</f>
        <v>0</v>
      </c>
      <c r="I218" s="3">
        <f>SUMIF(Ventas[Fecha],Rdiario[[#This Row],[Fecha]],Ventas[Total 2])</f>
        <v>0</v>
      </c>
      <c r="J218" s="3">
        <f>SUMIF(Compras[Fecha],Rdiario[[#This Row],[Fecha]],Compras[Monto])</f>
        <v>0</v>
      </c>
      <c r="K218" s="3">
        <f>SUMIF(TGastos[Fecha],Rdiario[[#This Row],[Fecha]],TGastos[Monto])</f>
        <v>0</v>
      </c>
      <c r="L218" s="3">
        <f>Rdiario[[#This Row],[Ingresos Brutos]]-Rdiario[[#This Row],[Compras]]-Rdiario[[#This Row],[Gastos]]</f>
        <v>0</v>
      </c>
      <c r="M218" s="3">
        <f>Rdiario[[#This Row],[Ganancia]]-Rdiario[[#This Row],[Compras]]-Rdiario[[#This Row],[Gastos]]</f>
        <v>0</v>
      </c>
      <c r="P218" s="9"/>
    </row>
    <row r="219" spans="2:16">
      <c r="B219" s="4">
        <v>45507</v>
      </c>
      <c r="C21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19" s="49" t="s">
        <v>47</v>
      </c>
      <c r="E219" s="3">
        <f>SUMIF(Ventas[Fecha],Rdiario[[#This Row],[Fecha]],Ventas[Total])</f>
        <v>0</v>
      </c>
      <c r="F219" s="46">
        <f>SUMIF(Ventas[Fecha],Rdiario[[#This Row],[Fecha]],Ventas[Total 4])</f>
        <v>0</v>
      </c>
      <c r="G219" s="46">
        <f>Rdiario[[#This Row],[Ingresos Brutos]]-Rdiario[[#This Row],[Transferencia]]</f>
        <v>0</v>
      </c>
      <c r="H219" s="3">
        <f>Rdiario[[#This Row],[Ingresos Brutos]]-Rdiario[[#This Row],[Ganancia]]</f>
        <v>0</v>
      </c>
      <c r="I219" s="3">
        <f>SUMIF(Ventas[Fecha],Rdiario[[#This Row],[Fecha]],Ventas[Total 2])</f>
        <v>0</v>
      </c>
      <c r="J219" s="3">
        <f>SUMIF(Compras[Fecha],Rdiario[[#This Row],[Fecha]],Compras[Monto])</f>
        <v>0</v>
      </c>
      <c r="K219" s="3">
        <f>SUMIF(TGastos[Fecha],Rdiario[[#This Row],[Fecha]],TGastos[Monto])</f>
        <v>0</v>
      </c>
      <c r="L219" s="3">
        <f>Rdiario[[#This Row],[Ingresos Brutos]]-Rdiario[[#This Row],[Compras]]-Rdiario[[#This Row],[Gastos]]</f>
        <v>0</v>
      </c>
      <c r="M219" s="3">
        <f>Rdiario[[#This Row],[Ganancia]]-Rdiario[[#This Row],[Compras]]-Rdiario[[#This Row],[Gastos]]</f>
        <v>0</v>
      </c>
      <c r="P219" s="9"/>
    </row>
    <row r="220" spans="2:16">
      <c r="B220" s="4">
        <v>45508</v>
      </c>
      <c r="C22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0" s="49" t="s">
        <v>41</v>
      </c>
      <c r="E220" s="3">
        <f>SUMIF(Ventas[Fecha],Rdiario[[#This Row],[Fecha]],Ventas[Total])</f>
        <v>0</v>
      </c>
      <c r="F220" s="46">
        <f>SUMIF(Ventas[Fecha],Rdiario[[#This Row],[Fecha]],Ventas[Total 4])</f>
        <v>0</v>
      </c>
      <c r="G220" s="46">
        <f>Rdiario[[#This Row],[Ingresos Brutos]]-Rdiario[[#This Row],[Transferencia]]</f>
        <v>0</v>
      </c>
      <c r="H220" s="3">
        <f>Rdiario[[#This Row],[Ingresos Brutos]]-Rdiario[[#This Row],[Ganancia]]</f>
        <v>0</v>
      </c>
      <c r="I220" s="3">
        <f>SUMIF(Ventas[Fecha],Rdiario[[#This Row],[Fecha]],Ventas[Total 2])</f>
        <v>0</v>
      </c>
      <c r="J220" s="3">
        <f>SUMIF(Compras[Fecha],Rdiario[[#This Row],[Fecha]],Compras[Monto])</f>
        <v>0</v>
      </c>
      <c r="K220" s="3">
        <f>SUMIF(TGastos[Fecha],Rdiario[[#This Row],[Fecha]],TGastos[Monto])</f>
        <v>0</v>
      </c>
      <c r="L220" s="3">
        <f>Rdiario[[#This Row],[Ingresos Brutos]]-Rdiario[[#This Row],[Compras]]-Rdiario[[#This Row],[Gastos]]</f>
        <v>0</v>
      </c>
      <c r="M220" s="3">
        <f>Rdiario[[#This Row],[Ganancia]]-Rdiario[[#This Row],[Compras]]-Rdiario[[#This Row],[Gastos]]</f>
        <v>0</v>
      </c>
      <c r="P220" s="9"/>
    </row>
    <row r="221" spans="2:16">
      <c r="B221" s="4">
        <v>45509</v>
      </c>
      <c r="C22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1" s="49" t="s">
        <v>42</v>
      </c>
      <c r="E221" s="3">
        <f>SUMIF(Ventas[Fecha],Rdiario[[#This Row],[Fecha]],Ventas[Total])</f>
        <v>0</v>
      </c>
      <c r="F221" s="46">
        <f>SUMIF(Ventas[Fecha],Rdiario[[#This Row],[Fecha]],Ventas[Total 4])</f>
        <v>0</v>
      </c>
      <c r="G221" s="46">
        <f>Rdiario[[#This Row],[Ingresos Brutos]]-Rdiario[[#This Row],[Transferencia]]</f>
        <v>0</v>
      </c>
      <c r="H221" s="3">
        <f>Rdiario[[#This Row],[Ingresos Brutos]]-Rdiario[[#This Row],[Ganancia]]</f>
        <v>0</v>
      </c>
      <c r="I221" s="3">
        <f>SUMIF(Ventas[Fecha],Rdiario[[#This Row],[Fecha]],Ventas[Total 2])</f>
        <v>0</v>
      </c>
      <c r="J221" s="3">
        <f>SUMIF(Compras[Fecha],Rdiario[[#This Row],[Fecha]],Compras[Monto])</f>
        <v>0</v>
      </c>
      <c r="K221" s="3">
        <f>SUMIF(TGastos[Fecha],Rdiario[[#This Row],[Fecha]],TGastos[Monto])</f>
        <v>0</v>
      </c>
      <c r="L221" s="3">
        <f>Rdiario[[#This Row],[Ingresos Brutos]]-Rdiario[[#This Row],[Compras]]-Rdiario[[#This Row],[Gastos]]</f>
        <v>0</v>
      </c>
      <c r="M221" s="3">
        <f>Rdiario[[#This Row],[Ganancia]]-Rdiario[[#This Row],[Compras]]-Rdiario[[#This Row],[Gastos]]</f>
        <v>0</v>
      </c>
      <c r="P221" s="9"/>
    </row>
    <row r="222" spans="2:16">
      <c r="B222" s="4">
        <v>45510</v>
      </c>
      <c r="C22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2" s="49" t="s">
        <v>43</v>
      </c>
      <c r="E222" s="3">
        <f>SUMIF(Ventas[Fecha],Rdiario[[#This Row],[Fecha]],Ventas[Total])</f>
        <v>0</v>
      </c>
      <c r="F222" s="46">
        <f>SUMIF(Ventas[Fecha],Rdiario[[#This Row],[Fecha]],Ventas[Total 4])</f>
        <v>0</v>
      </c>
      <c r="G222" s="46">
        <f>Rdiario[[#This Row],[Ingresos Brutos]]-Rdiario[[#This Row],[Transferencia]]</f>
        <v>0</v>
      </c>
      <c r="H222" s="3">
        <f>Rdiario[[#This Row],[Ingresos Brutos]]-Rdiario[[#This Row],[Ganancia]]</f>
        <v>0</v>
      </c>
      <c r="I222" s="3">
        <f>SUMIF(Ventas[Fecha],Rdiario[[#This Row],[Fecha]],Ventas[Total 2])</f>
        <v>0</v>
      </c>
      <c r="J222" s="3">
        <f>SUMIF(Compras[Fecha],Rdiario[[#This Row],[Fecha]],Compras[Monto])</f>
        <v>0</v>
      </c>
      <c r="K222" s="3">
        <f>SUMIF(TGastos[Fecha],Rdiario[[#This Row],[Fecha]],TGastos[Monto])</f>
        <v>0</v>
      </c>
      <c r="L222" s="3">
        <f>Rdiario[[#This Row],[Ingresos Brutos]]-Rdiario[[#This Row],[Compras]]-Rdiario[[#This Row],[Gastos]]</f>
        <v>0</v>
      </c>
      <c r="M222" s="3">
        <f>Rdiario[[#This Row],[Ganancia]]-Rdiario[[#This Row],[Compras]]-Rdiario[[#This Row],[Gastos]]</f>
        <v>0</v>
      </c>
      <c r="P222" s="9"/>
    </row>
    <row r="223" spans="2:16">
      <c r="B223" s="4">
        <v>45511</v>
      </c>
      <c r="C22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3" s="49" t="s">
        <v>44</v>
      </c>
      <c r="E223" s="3">
        <f>SUMIF(Ventas[Fecha],Rdiario[[#This Row],[Fecha]],Ventas[Total])</f>
        <v>0</v>
      </c>
      <c r="F223" s="46">
        <f>SUMIF(Ventas[Fecha],Rdiario[[#This Row],[Fecha]],Ventas[Total 4])</f>
        <v>0</v>
      </c>
      <c r="G223" s="46">
        <f>Rdiario[[#This Row],[Ingresos Brutos]]-Rdiario[[#This Row],[Transferencia]]</f>
        <v>0</v>
      </c>
      <c r="H223" s="3">
        <f>Rdiario[[#This Row],[Ingresos Brutos]]-Rdiario[[#This Row],[Ganancia]]</f>
        <v>0</v>
      </c>
      <c r="I223" s="3">
        <f>SUMIF(Ventas[Fecha],Rdiario[[#This Row],[Fecha]],Ventas[Total 2])</f>
        <v>0</v>
      </c>
      <c r="J223" s="3">
        <f>SUMIF(Compras[Fecha],Rdiario[[#This Row],[Fecha]],Compras[Monto])</f>
        <v>0</v>
      </c>
      <c r="K223" s="3">
        <f>SUMIF(TGastos[Fecha],Rdiario[[#This Row],[Fecha]],TGastos[Monto])</f>
        <v>0</v>
      </c>
      <c r="L223" s="3">
        <f>Rdiario[[#This Row],[Ingresos Brutos]]-Rdiario[[#This Row],[Compras]]-Rdiario[[#This Row],[Gastos]]</f>
        <v>0</v>
      </c>
      <c r="M223" s="3">
        <f>Rdiario[[#This Row],[Ganancia]]-Rdiario[[#This Row],[Compras]]-Rdiario[[#This Row],[Gastos]]</f>
        <v>0</v>
      </c>
      <c r="P223" s="9"/>
    </row>
    <row r="224" spans="2:16">
      <c r="B224" s="4">
        <v>45512</v>
      </c>
      <c r="C22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4" s="49" t="s">
        <v>45</v>
      </c>
      <c r="E224" s="3">
        <f>SUMIF(Ventas[Fecha],Rdiario[[#This Row],[Fecha]],Ventas[Total])</f>
        <v>0</v>
      </c>
      <c r="F224" s="46">
        <f>SUMIF(Ventas[Fecha],Rdiario[[#This Row],[Fecha]],Ventas[Total 4])</f>
        <v>0</v>
      </c>
      <c r="G224" s="46">
        <f>Rdiario[[#This Row],[Ingresos Brutos]]-Rdiario[[#This Row],[Transferencia]]</f>
        <v>0</v>
      </c>
      <c r="H224" s="3">
        <f>Rdiario[[#This Row],[Ingresos Brutos]]-Rdiario[[#This Row],[Ganancia]]</f>
        <v>0</v>
      </c>
      <c r="I224" s="3">
        <f>SUMIF(Ventas[Fecha],Rdiario[[#This Row],[Fecha]],Ventas[Total 2])</f>
        <v>0</v>
      </c>
      <c r="J224" s="3">
        <f>SUMIF(Compras[Fecha],Rdiario[[#This Row],[Fecha]],Compras[Monto])</f>
        <v>0</v>
      </c>
      <c r="K224" s="3">
        <f>SUMIF(TGastos[Fecha],Rdiario[[#This Row],[Fecha]],TGastos[Monto])</f>
        <v>0</v>
      </c>
      <c r="L224" s="3">
        <f>Rdiario[[#This Row],[Ingresos Brutos]]-Rdiario[[#This Row],[Compras]]-Rdiario[[#This Row],[Gastos]]</f>
        <v>0</v>
      </c>
      <c r="M224" s="3">
        <f>Rdiario[[#This Row],[Ganancia]]-Rdiario[[#This Row],[Compras]]-Rdiario[[#This Row],[Gastos]]</f>
        <v>0</v>
      </c>
      <c r="P224" s="9"/>
    </row>
    <row r="225" spans="2:16">
      <c r="B225" s="4">
        <v>45513</v>
      </c>
      <c r="C22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5" s="49" t="s">
        <v>46</v>
      </c>
      <c r="E225" s="3">
        <f>SUMIF(Ventas[Fecha],Rdiario[[#This Row],[Fecha]],Ventas[Total])</f>
        <v>0</v>
      </c>
      <c r="F225" s="46">
        <f>SUMIF(Ventas[Fecha],Rdiario[[#This Row],[Fecha]],Ventas[Total 4])</f>
        <v>0</v>
      </c>
      <c r="G225" s="46">
        <f>Rdiario[[#This Row],[Ingresos Brutos]]-Rdiario[[#This Row],[Transferencia]]</f>
        <v>0</v>
      </c>
      <c r="H225" s="3">
        <f>Rdiario[[#This Row],[Ingresos Brutos]]-Rdiario[[#This Row],[Ganancia]]</f>
        <v>0</v>
      </c>
      <c r="I225" s="3">
        <f>SUMIF(Ventas[Fecha],Rdiario[[#This Row],[Fecha]],Ventas[Total 2])</f>
        <v>0</v>
      </c>
      <c r="J225" s="3">
        <f>SUMIF(Compras[Fecha],Rdiario[[#This Row],[Fecha]],Compras[Monto])</f>
        <v>0</v>
      </c>
      <c r="K225" s="3">
        <f>SUMIF(TGastos[Fecha],Rdiario[[#This Row],[Fecha]],TGastos[Monto])</f>
        <v>0</v>
      </c>
      <c r="L225" s="3">
        <f>Rdiario[[#This Row],[Ingresos Brutos]]-Rdiario[[#This Row],[Compras]]-Rdiario[[#This Row],[Gastos]]</f>
        <v>0</v>
      </c>
      <c r="M225" s="3">
        <f>Rdiario[[#This Row],[Ganancia]]-Rdiario[[#This Row],[Compras]]-Rdiario[[#This Row],[Gastos]]</f>
        <v>0</v>
      </c>
      <c r="P225" s="9"/>
    </row>
    <row r="226" spans="2:16">
      <c r="B226" s="4">
        <v>45514</v>
      </c>
      <c r="C22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6" s="49" t="s">
        <v>47</v>
      </c>
      <c r="E226" s="3">
        <f>SUMIF(Ventas[Fecha],Rdiario[[#This Row],[Fecha]],Ventas[Total])</f>
        <v>0</v>
      </c>
      <c r="F226" s="46">
        <f>SUMIF(Ventas[Fecha],Rdiario[[#This Row],[Fecha]],Ventas[Total 4])</f>
        <v>0</v>
      </c>
      <c r="G226" s="46">
        <f>Rdiario[[#This Row],[Ingresos Brutos]]-Rdiario[[#This Row],[Transferencia]]</f>
        <v>0</v>
      </c>
      <c r="H226" s="3">
        <f>Rdiario[[#This Row],[Ingresos Brutos]]-Rdiario[[#This Row],[Ganancia]]</f>
        <v>0</v>
      </c>
      <c r="I226" s="3">
        <f>SUMIF(Ventas[Fecha],Rdiario[[#This Row],[Fecha]],Ventas[Total 2])</f>
        <v>0</v>
      </c>
      <c r="J226" s="3">
        <f>SUMIF(Compras[Fecha],Rdiario[[#This Row],[Fecha]],Compras[Monto])</f>
        <v>0</v>
      </c>
      <c r="K226" s="3">
        <f>SUMIF(TGastos[Fecha],Rdiario[[#This Row],[Fecha]],TGastos[Monto])</f>
        <v>0</v>
      </c>
      <c r="L226" s="3">
        <f>Rdiario[[#This Row],[Ingresos Brutos]]-Rdiario[[#This Row],[Compras]]-Rdiario[[#This Row],[Gastos]]</f>
        <v>0</v>
      </c>
      <c r="M226" s="3">
        <f>Rdiario[[#This Row],[Ganancia]]-Rdiario[[#This Row],[Compras]]-Rdiario[[#This Row],[Gastos]]</f>
        <v>0</v>
      </c>
      <c r="P226" s="9"/>
    </row>
    <row r="227" spans="2:16">
      <c r="B227" s="4">
        <v>45515</v>
      </c>
      <c r="C22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7" s="49" t="s">
        <v>41</v>
      </c>
      <c r="E227" s="3">
        <f>SUMIF(Ventas[Fecha],Rdiario[[#This Row],[Fecha]],Ventas[Total])</f>
        <v>0</v>
      </c>
      <c r="F227" s="46">
        <f>SUMIF(Ventas[Fecha],Rdiario[[#This Row],[Fecha]],Ventas[Total 4])</f>
        <v>0</v>
      </c>
      <c r="G227" s="46">
        <f>Rdiario[[#This Row],[Ingresos Brutos]]-Rdiario[[#This Row],[Transferencia]]</f>
        <v>0</v>
      </c>
      <c r="H227" s="3">
        <f>Rdiario[[#This Row],[Ingresos Brutos]]-Rdiario[[#This Row],[Ganancia]]</f>
        <v>0</v>
      </c>
      <c r="I227" s="3">
        <f>SUMIF(Ventas[Fecha],Rdiario[[#This Row],[Fecha]],Ventas[Total 2])</f>
        <v>0</v>
      </c>
      <c r="J227" s="3">
        <f>SUMIF(Compras[Fecha],Rdiario[[#This Row],[Fecha]],Compras[Monto])</f>
        <v>0</v>
      </c>
      <c r="K227" s="3">
        <f>SUMIF(TGastos[Fecha],Rdiario[[#This Row],[Fecha]],TGastos[Monto])</f>
        <v>0</v>
      </c>
      <c r="L227" s="3">
        <f>Rdiario[[#This Row],[Ingresos Brutos]]-Rdiario[[#This Row],[Compras]]-Rdiario[[#This Row],[Gastos]]</f>
        <v>0</v>
      </c>
      <c r="M227" s="3">
        <f>Rdiario[[#This Row],[Ganancia]]-Rdiario[[#This Row],[Compras]]-Rdiario[[#This Row],[Gastos]]</f>
        <v>0</v>
      </c>
      <c r="P227" s="9"/>
    </row>
    <row r="228" spans="2:16">
      <c r="B228" s="4">
        <v>45516</v>
      </c>
      <c r="C22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8" s="49" t="s">
        <v>42</v>
      </c>
      <c r="E228" s="3">
        <f>SUMIF(Ventas[Fecha],Rdiario[[#This Row],[Fecha]],Ventas[Total])</f>
        <v>0</v>
      </c>
      <c r="F228" s="46">
        <f>SUMIF(Ventas[Fecha],Rdiario[[#This Row],[Fecha]],Ventas[Total 4])</f>
        <v>0</v>
      </c>
      <c r="G228" s="46">
        <f>Rdiario[[#This Row],[Ingresos Brutos]]-Rdiario[[#This Row],[Transferencia]]</f>
        <v>0</v>
      </c>
      <c r="H228" s="3">
        <f>Rdiario[[#This Row],[Ingresos Brutos]]-Rdiario[[#This Row],[Ganancia]]</f>
        <v>0</v>
      </c>
      <c r="I228" s="3">
        <f>SUMIF(Ventas[Fecha],Rdiario[[#This Row],[Fecha]],Ventas[Total 2])</f>
        <v>0</v>
      </c>
      <c r="J228" s="3">
        <f>SUMIF(Compras[Fecha],Rdiario[[#This Row],[Fecha]],Compras[Monto])</f>
        <v>0</v>
      </c>
      <c r="K228" s="3">
        <f>SUMIF(TGastos[Fecha],Rdiario[[#This Row],[Fecha]],TGastos[Monto])</f>
        <v>0</v>
      </c>
      <c r="L228" s="3">
        <f>Rdiario[[#This Row],[Ingresos Brutos]]-Rdiario[[#This Row],[Compras]]-Rdiario[[#This Row],[Gastos]]</f>
        <v>0</v>
      </c>
      <c r="M228" s="3">
        <f>Rdiario[[#This Row],[Ganancia]]-Rdiario[[#This Row],[Compras]]-Rdiario[[#This Row],[Gastos]]</f>
        <v>0</v>
      </c>
      <c r="P228" s="9"/>
    </row>
    <row r="229" spans="2:16">
      <c r="B229" s="4">
        <v>45517</v>
      </c>
      <c r="C22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29" s="49" t="s">
        <v>43</v>
      </c>
      <c r="E229" s="3">
        <f>SUMIF(Ventas[Fecha],Rdiario[[#This Row],[Fecha]],Ventas[Total])</f>
        <v>0</v>
      </c>
      <c r="F229" s="46">
        <f>SUMIF(Ventas[Fecha],Rdiario[[#This Row],[Fecha]],Ventas[Total 4])</f>
        <v>0</v>
      </c>
      <c r="G229" s="46">
        <f>Rdiario[[#This Row],[Ingresos Brutos]]-Rdiario[[#This Row],[Transferencia]]</f>
        <v>0</v>
      </c>
      <c r="H229" s="3">
        <f>Rdiario[[#This Row],[Ingresos Brutos]]-Rdiario[[#This Row],[Ganancia]]</f>
        <v>0</v>
      </c>
      <c r="I229" s="3">
        <f>SUMIF(Ventas[Fecha],Rdiario[[#This Row],[Fecha]],Ventas[Total 2])</f>
        <v>0</v>
      </c>
      <c r="J229" s="3">
        <f>SUMIF(Compras[Fecha],Rdiario[[#This Row],[Fecha]],Compras[Monto])</f>
        <v>0</v>
      </c>
      <c r="K229" s="3">
        <f>SUMIF(TGastos[Fecha],Rdiario[[#This Row],[Fecha]],TGastos[Monto])</f>
        <v>0</v>
      </c>
      <c r="L229" s="3">
        <f>Rdiario[[#This Row],[Ingresos Brutos]]-Rdiario[[#This Row],[Compras]]-Rdiario[[#This Row],[Gastos]]</f>
        <v>0</v>
      </c>
      <c r="M229" s="3">
        <f>Rdiario[[#This Row],[Ganancia]]-Rdiario[[#This Row],[Compras]]-Rdiario[[#This Row],[Gastos]]</f>
        <v>0</v>
      </c>
      <c r="P229" s="9"/>
    </row>
    <row r="230" spans="2:16">
      <c r="B230" s="4">
        <v>45518</v>
      </c>
      <c r="C23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0" s="49" t="s">
        <v>44</v>
      </c>
      <c r="E230" s="3">
        <f>SUMIF(Ventas[Fecha],Rdiario[[#This Row],[Fecha]],Ventas[Total])</f>
        <v>0</v>
      </c>
      <c r="F230" s="46">
        <f>SUMIF(Ventas[Fecha],Rdiario[[#This Row],[Fecha]],Ventas[Total 4])</f>
        <v>0</v>
      </c>
      <c r="G230" s="46">
        <f>Rdiario[[#This Row],[Ingresos Brutos]]-Rdiario[[#This Row],[Transferencia]]</f>
        <v>0</v>
      </c>
      <c r="H230" s="3">
        <f>Rdiario[[#This Row],[Ingresos Brutos]]-Rdiario[[#This Row],[Ganancia]]</f>
        <v>0</v>
      </c>
      <c r="I230" s="3">
        <f>SUMIF(Ventas[Fecha],Rdiario[[#This Row],[Fecha]],Ventas[Total 2])</f>
        <v>0</v>
      </c>
      <c r="J230" s="3">
        <f>SUMIF(Compras[Fecha],Rdiario[[#This Row],[Fecha]],Compras[Monto])</f>
        <v>0</v>
      </c>
      <c r="K230" s="3">
        <f>SUMIF(TGastos[Fecha],Rdiario[[#This Row],[Fecha]],TGastos[Monto])</f>
        <v>0</v>
      </c>
      <c r="L230" s="3">
        <f>Rdiario[[#This Row],[Ingresos Brutos]]-Rdiario[[#This Row],[Compras]]-Rdiario[[#This Row],[Gastos]]</f>
        <v>0</v>
      </c>
      <c r="M230" s="3">
        <f>Rdiario[[#This Row],[Ganancia]]-Rdiario[[#This Row],[Compras]]-Rdiario[[#This Row],[Gastos]]</f>
        <v>0</v>
      </c>
      <c r="P230" s="9"/>
    </row>
    <row r="231" spans="2:16">
      <c r="B231" s="4">
        <v>45519</v>
      </c>
      <c r="C23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1" s="49" t="s">
        <v>45</v>
      </c>
      <c r="E231" s="3">
        <f>SUMIF(Ventas[Fecha],Rdiario[[#This Row],[Fecha]],Ventas[Total])</f>
        <v>0</v>
      </c>
      <c r="F231" s="46">
        <f>SUMIF(Ventas[Fecha],Rdiario[[#This Row],[Fecha]],Ventas[Total 4])</f>
        <v>0</v>
      </c>
      <c r="G231" s="46">
        <f>Rdiario[[#This Row],[Ingresos Brutos]]-Rdiario[[#This Row],[Transferencia]]</f>
        <v>0</v>
      </c>
      <c r="H231" s="3">
        <f>Rdiario[[#This Row],[Ingresos Brutos]]-Rdiario[[#This Row],[Ganancia]]</f>
        <v>0</v>
      </c>
      <c r="I231" s="3">
        <f>SUMIF(Ventas[Fecha],Rdiario[[#This Row],[Fecha]],Ventas[Total 2])</f>
        <v>0</v>
      </c>
      <c r="J231" s="3">
        <f>SUMIF(Compras[Fecha],Rdiario[[#This Row],[Fecha]],Compras[Monto])</f>
        <v>0</v>
      </c>
      <c r="K231" s="3">
        <f>SUMIF(TGastos[Fecha],Rdiario[[#This Row],[Fecha]],TGastos[Monto])</f>
        <v>0</v>
      </c>
      <c r="L231" s="3">
        <f>Rdiario[[#This Row],[Ingresos Brutos]]-Rdiario[[#This Row],[Compras]]-Rdiario[[#This Row],[Gastos]]</f>
        <v>0</v>
      </c>
      <c r="M231" s="3">
        <f>Rdiario[[#This Row],[Ganancia]]-Rdiario[[#This Row],[Compras]]-Rdiario[[#This Row],[Gastos]]</f>
        <v>0</v>
      </c>
      <c r="P231" s="9"/>
    </row>
    <row r="232" spans="2:16">
      <c r="B232" s="4">
        <v>45520</v>
      </c>
      <c r="C23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2" s="49" t="s">
        <v>46</v>
      </c>
      <c r="E232" s="3">
        <f>SUMIF(Ventas[Fecha],Rdiario[[#This Row],[Fecha]],Ventas[Total])</f>
        <v>0</v>
      </c>
      <c r="F232" s="46">
        <f>SUMIF(Ventas[Fecha],Rdiario[[#This Row],[Fecha]],Ventas[Total 4])</f>
        <v>0</v>
      </c>
      <c r="G232" s="46">
        <f>Rdiario[[#This Row],[Ingresos Brutos]]-Rdiario[[#This Row],[Transferencia]]</f>
        <v>0</v>
      </c>
      <c r="H232" s="3">
        <f>Rdiario[[#This Row],[Ingresos Brutos]]-Rdiario[[#This Row],[Ganancia]]</f>
        <v>0</v>
      </c>
      <c r="I232" s="3">
        <f>SUMIF(Ventas[Fecha],Rdiario[[#This Row],[Fecha]],Ventas[Total 2])</f>
        <v>0</v>
      </c>
      <c r="J232" s="3">
        <f>SUMIF(Compras[Fecha],Rdiario[[#This Row],[Fecha]],Compras[Monto])</f>
        <v>0</v>
      </c>
      <c r="K232" s="3">
        <f>SUMIF(TGastos[Fecha],Rdiario[[#This Row],[Fecha]],TGastos[Monto])</f>
        <v>0</v>
      </c>
      <c r="L232" s="3">
        <f>Rdiario[[#This Row],[Ingresos Brutos]]-Rdiario[[#This Row],[Compras]]-Rdiario[[#This Row],[Gastos]]</f>
        <v>0</v>
      </c>
      <c r="M232" s="3">
        <f>Rdiario[[#This Row],[Ganancia]]-Rdiario[[#This Row],[Compras]]-Rdiario[[#This Row],[Gastos]]</f>
        <v>0</v>
      </c>
      <c r="P232" s="9"/>
    </row>
    <row r="233" spans="2:16">
      <c r="B233" s="4">
        <v>45521</v>
      </c>
      <c r="C23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3" s="49" t="s">
        <v>47</v>
      </c>
      <c r="E233" s="3">
        <f>SUMIF(Ventas[Fecha],Rdiario[[#This Row],[Fecha]],Ventas[Total])</f>
        <v>0</v>
      </c>
      <c r="F233" s="46">
        <f>SUMIF(Ventas[Fecha],Rdiario[[#This Row],[Fecha]],Ventas[Total 4])</f>
        <v>0</v>
      </c>
      <c r="G233" s="46">
        <f>Rdiario[[#This Row],[Ingresos Brutos]]-Rdiario[[#This Row],[Transferencia]]</f>
        <v>0</v>
      </c>
      <c r="H233" s="3">
        <f>Rdiario[[#This Row],[Ingresos Brutos]]-Rdiario[[#This Row],[Ganancia]]</f>
        <v>0</v>
      </c>
      <c r="I233" s="3">
        <f>SUMIF(Ventas[Fecha],Rdiario[[#This Row],[Fecha]],Ventas[Total 2])</f>
        <v>0</v>
      </c>
      <c r="J233" s="3">
        <f>SUMIF(Compras[Fecha],Rdiario[[#This Row],[Fecha]],Compras[Monto])</f>
        <v>0</v>
      </c>
      <c r="K233" s="3">
        <f>SUMIF(TGastos[Fecha],Rdiario[[#This Row],[Fecha]],TGastos[Monto])</f>
        <v>0</v>
      </c>
      <c r="L233" s="3">
        <f>Rdiario[[#This Row],[Ingresos Brutos]]-Rdiario[[#This Row],[Compras]]-Rdiario[[#This Row],[Gastos]]</f>
        <v>0</v>
      </c>
      <c r="M233" s="3">
        <f>Rdiario[[#This Row],[Ganancia]]-Rdiario[[#This Row],[Compras]]-Rdiario[[#This Row],[Gastos]]</f>
        <v>0</v>
      </c>
      <c r="P233" s="9"/>
    </row>
    <row r="234" spans="2:16">
      <c r="B234" s="4">
        <v>45522</v>
      </c>
      <c r="C23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4" s="49" t="s">
        <v>41</v>
      </c>
      <c r="E234" s="3">
        <f>SUMIF(Ventas[Fecha],Rdiario[[#This Row],[Fecha]],Ventas[Total])</f>
        <v>0</v>
      </c>
      <c r="F234" s="46">
        <f>SUMIF(Ventas[Fecha],Rdiario[[#This Row],[Fecha]],Ventas[Total 4])</f>
        <v>0</v>
      </c>
      <c r="G234" s="46">
        <f>Rdiario[[#This Row],[Ingresos Brutos]]-Rdiario[[#This Row],[Transferencia]]</f>
        <v>0</v>
      </c>
      <c r="H234" s="3">
        <f>Rdiario[[#This Row],[Ingresos Brutos]]-Rdiario[[#This Row],[Ganancia]]</f>
        <v>0</v>
      </c>
      <c r="I234" s="3">
        <f>SUMIF(Ventas[Fecha],Rdiario[[#This Row],[Fecha]],Ventas[Total 2])</f>
        <v>0</v>
      </c>
      <c r="J234" s="3">
        <f>SUMIF(Compras[Fecha],Rdiario[[#This Row],[Fecha]],Compras[Monto])</f>
        <v>0</v>
      </c>
      <c r="K234" s="3">
        <f>SUMIF(TGastos[Fecha],Rdiario[[#This Row],[Fecha]],TGastos[Monto])</f>
        <v>0</v>
      </c>
      <c r="L234" s="3">
        <f>Rdiario[[#This Row],[Ingresos Brutos]]-Rdiario[[#This Row],[Compras]]-Rdiario[[#This Row],[Gastos]]</f>
        <v>0</v>
      </c>
      <c r="M234" s="3">
        <f>Rdiario[[#This Row],[Ganancia]]-Rdiario[[#This Row],[Compras]]-Rdiario[[#This Row],[Gastos]]</f>
        <v>0</v>
      </c>
      <c r="P234" s="9"/>
    </row>
    <row r="235" spans="2:16">
      <c r="B235" s="4">
        <v>45523</v>
      </c>
      <c r="C23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5" s="49" t="s">
        <v>42</v>
      </c>
      <c r="E235" s="3">
        <f>SUMIF(Ventas[Fecha],Rdiario[[#This Row],[Fecha]],Ventas[Total])</f>
        <v>0</v>
      </c>
      <c r="F235" s="46">
        <f>SUMIF(Ventas[Fecha],Rdiario[[#This Row],[Fecha]],Ventas[Total 4])</f>
        <v>0</v>
      </c>
      <c r="G235" s="46">
        <f>Rdiario[[#This Row],[Ingresos Brutos]]-Rdiario[[#This Row],[Transferencia]]</f>
        <v>0</v>
      </c>
      <c r="H235" s="3">
        <f>Rdiario[[#This Row],[Ingresos Brutos]]-Rdiario[[#This Row],[Ganancia]]</f>
        <v>0</v>
      </c>
      <c r="I235" s="3">
        <f>SUMIF(Ventas[Fecha],Rdiario[[#This Row],[Fecha]],Ventas[Total 2])</f>
        <v>0</v>
      </c>
      <c r="J235" s="3">
        <f>SUMIF(Compras[Fecha],Rdiario[[#This Row],[Fecha]],Compras[Monto])</f>
        <v>0</v>
      </c>
      <c r="K235" s="3">
        <f>SUMIF(TGastos[Fecha],Rdiario[[#This Row],[Fecha]],TGastos[Monto])</f>
        <v>0</v>
      </c>
      <c r="L235" s="3">
        <f>Rdiario[[#This Row],[Ingresos Brutos]]-Rdiario[[#This Row],[Compras]]-Rdiario[[#This Row],[Gastos]]</f>
        <v>0</v>
      </c>
      <c r="M235" s="3">
        <f>Rdiario[[#This Row],[Ganancia]]-Rdiario[[#This Row],[Compras]]-Rdiario[[#This Row],[Gastos]]</f>
        <v>0</v>
      </c>
      <c r="P235" s="9"/>
    </row>
    <row r="236" spans="2:16">
      <c r="B236" s="4">
        <v>45524</v>
      </c>
      <c r="C23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6" s="49" t="s">
        <v>43</v>
      </c>
      <c r="E236" s="3">
        <f>SUMIF(Ventas[Fecha],Rdiario[[#This Row],[Fecha]],Ventas[Total])</f>
        <v>0</v>
      </c>
      <c r="F236" s="46">
        <f>SUMIF(Ventas[Fecha],Rdiario[[#This Row],[Fecha]],Ventas[Total 4])</f>
        <v>0</v>
      </c>
      <c r="G236" s="46">
        <f>Rdiario[[#This Row],[Ingresos Brutos]]-Rdiario[[#This Row],[Transferencia]]</f>
        <v>0</v>
      </c>
      <c r="H236" s="3">
        <f>Rdiario[[#This Row],[Ingresos Brutos]]-Rdiario[[#This Row],[Ganancia]]</f>
        <v>0</v>
      </c>
      <c r="I236" s="3">
        <f>SUMIF(Ventas[Fecha],Rdiario[[#This Row],[Fecha]],Ventas[Total 2])</f>
        <v>0</v>
      </c>
      <c r="J236" s="3">
        <f>SUMIF(Compras[Fecha],Rdiario[[#This Row],[Fecha]],Compras[Monto])</f>
        <v>0</v>
      </c>
      <c r="K236" s="3">
        <f>SUMIF(TGastos[Fecha],Rdiario[[#This Row],[Fecha]],TGastos[Monto])</f>
        <v>0</v>
      </c>
      <c r="L236" s="3">
        <f>Rdiario[[#This Row],[Ingresos Brutos]]-Rdiario[[#This Row],[Compras]]-Rdiario[[#This Row],[Gastos]]</f>
        <v>0</v>
      </c>
      <c r="M236" s="3">
        <f>Rdiario[[#This Row],[Ganancia]]-Rdiario[[#This Row],[Compras]]-Rdiario[[#This Row],[Gastos]]</f>
        <v>0</v>
      </c>
      <c r="P236" s="9"/>
    </row>
    <row r="237" spans="2:16">
      <c r="B237" s="4">
        <v>45525</v>
      </c>
      <c r="C23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7" s="49" t="s">
        <v>44</v>
      </c>
      <c r="E237" s="3">
        <f>SUMIF(Ventas[Fecha],Rdiario[[#This Row],[Fecha]],Ventas[Total])</f>
        <v>0</v>
      </c>
      <c r="F237" s="46">
        <f>SUMIF(Ventas[Fecha],Rdiario[[#This Row],[Fecha]],Ventas[Total 4])</f>
        <v>0</v>
      </c>
      <c r="G237" s="46">
        <f>Rdiario[[#This Row],[Ingresos Brutos]]-Rdiario[[#This Row],[Transferencia]]</f>
        <v>0</v>
      </c>
      <c r="H237" s="3">
        <f>Rdiario[[#This Row],[Ingresos Brutos]]-Rdiario[[#This Row],[Ganancia]]</f>
        <v>0</v>
      </c>
      <c r="I237" s="3">
        <f>SUMIF(Ventas[Fecha],Rdiario[[#This Row],[Fecha]],Ventas[Total 2])</f>
        <v>0</v>
      </c>
      <c r="J237" s="3">
        <f>SUMIF(Compras[Fecha],Rdiario[[#This Row],[Fecha]],Compras[Monto])</f>
        <v>0</v>
      </c>
      <c r="K237" s="3">
        <f>SUMIF(TGastos[Fecha],Rdiario[[#This Row],[Fecha]],TGastos[Monto])</f>
        <v>0</v>
      </c>
      <c r="L237" s="3">
        <f>Rdiario[[#This Row],[Ingresos Brutos]]-Rdiario[[#This Row],[Compras]]-Rdiario[[#This Row],[Gastos]]</f>
        <v>0</v>
      </c>
      <c r="M237" s="3">
        <f>Rdiario[[#This Row],[Ganancia]]-Rdiario[[#This Row],[Compras]]-Rdiario[[#This Row],[Gastos]]</f>
        <v>0</v>
      </c>
      <c r="P237" s="9"/>
    </row>
    <row r="238" spans="2:16">
      <c r="B238" s="4">
        <v>45526</v>
      </c>
      <c r="C23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8" s="49" t="s">
        <v>45</v>
      </c>
      <c r="E238" s="3">
        <f>SUMIF(Ventas[Fecha],Rdiario[[#This Row],[Fecha]],Ventas[Total])</f>
        <v>0</v>
      </c>
      <c r="F238" s="46">
        <f>SUMIF(Ventas[Fecha],Rdiario[[#This Row],[Fecha]],Ventas[Total 4])</f>
        <v>0</v>
      </c>
      <c r="G238" s="46">
        <f>Rdiario[[#This Row],[Ingresos Brutos]]-Rdiario[[#This Row],[Transferencia]]</f>
        <v>0</v>
      </c>
      <c r="H238" s="3">
        <f>Rdiario[[#This Row],[Ingresos Brutos]]-Rdiario[[#This Row],[Ganancia]]</f>
        <v>0</v>
      </c>
      <c r="I238" s="3">
        <f>SUMIF(Ventas[Fecha],Rdiario[[#This Row],[Fecha]],Ventas[Total 2])</f>
        <v>0</v>
      </c>
      <c r="J238" s="3">
        <f>SUMIF(Compras[Fecha],Rdiario[[#This Row],[Fecha]],Compras[Monto])</f>
        <v>0</v>
      </c>
      <c r="K238" s="3">
        <f>SUMIF(TGastos[Fecha],Rdiario[[#This Row],[Fecha]],TGastos[Monto])</f>
        <v>0</v>
      </c>
      <c r="L238" s="3">
        <f>Rdiario[[#This Row],[Ingresos Brutos]]-Rdiario[[#This Row],[Compras]]-Rdiario[[#This Row],[Gastos]]</f>
        <v>0</v>
      </c>
      <c r="M238" s="3">
        <f>Rdiario[[#This Row],[Ganancia]]-Rdiario[[#This Row],[Compras]]-Rdiario[[#This Row],[Gastos]]</f>
        <v>0</v>
      </c>
      <c r="P238" s="9"/>
    </row>
    <row r="239" spans="2:16">
      <c r="B239" s="4">
        <v>45527</v>
      </c>
      <c r="C23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39" s="49" t="s">
        <v>46</v>
      </c>
      <c r="E239" s="3">
        <f>SUMIF(Ventas[Fecha],Rdiario[[#This Row],[Fecha]],Ventas[Total])</f>
        <v>0</v>
      </c>
      <c r="F239" s="46">
        <f>SUMIF(Ventas[Fecha],Rdiario[[#This Row],[Fecha]],Ventas[Total 4])</f>
        <v>0</v>
      </c>
      <c r="G239" s="46">
        <f>Rdiario[[#This Row],[Ingresos Brutos]]-Rdiario[[#This Row],[Transferencia]]</f>
        <v>0</v>
      </c>
      <c r="H239" s="3">
        <f>Rdiario[[#This Row],[Ingresos Brutos]]-Rdiario[[#This Row],[Ganancia]]</f>
        <v>0</v>
      </c>
      <c r="I239" s="3">
        <f>SUMIF(Ventas[Fecha],Rdiario[[#This Row],[Fecha]],Ventas[Total 2])</f>
        <v>0</v>
      </c>
      <c r="J239" s="3">
        <f>SUMIF(Compras[Fecha],Rdiario[[#This Row],[Fecha]],Compras[Monto])</f>
        <v>0</v>
      </c>
      <c r="K239" s="3">
        <f>SUMIF(TGastos[Fecha],Rdiario[[#This Row],[Fecha]],TGastos[Monto])</f>
        <v>0</v>
      </c>
      <c r="L239" s="3">
        <f>Rdiario[[#This Row],[Ingresos Brutos]]-Rdiario[[#This Row],[Compras]]-Rdiario[[#This Row],[Gastos]]</f>
        <v>0</v>
      </c>
      <c r="M239" s="3">
        <f>Rdiario[[#This Row],[Ganancia]]-Rdiario[[#This Row],[Compras]]-Rdiario[[#This Row],[Gastos]]</f>
        <v>0</v>
      </c>
      <c r="P239" s="9"/>
    </row>
    <row r="240" spans="2:16">
      <c r="B240" s="4">
        <v>45528</v>
      </c>
      <c r="C24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40" s="49" t="s">
        <v>47</v>
      </c>
      <c r="E240" s="3">
        <f>SUMIF(Ventas[Fecha],Rdiario[[#This Row],[Fecha]],Ventas[Total])</f>
        <v>0</v>
      </c>
      <c r="F240" s="46">
        <f>SUMIF(Ventas[Fecha],Rdiario[[#This Row],[Fecha]],Ventas[Total 4])</f>
        <v>0</v>
      </c>
      <c r="G240" s="46">
        <f>Rdiario[[#This Row],[Ingresos Brutos]]-Rdiario[[#This Row],[Transferencia]]</f>
        <v>0</v>
      </c>
      <c r="H240" s="3">
        <f>Rdiario[[#This Row],[Ingresos Brutos]]-Rdiario[[#This Row],[Ganancia]]</f>
        <v>0</v>
      </c>
      <c r="I240" s="3">
        <f>SUMIF(Ventas[Fecha],Rdiario[[#This Row],[Fecha]],Ventas[Total 2])</f>
        <v>0</v>
      </c>
      <c r="J240" s="3">
        <f>SUMIF(Compras[Fecha],Rdiario[[#This Row],[Fecha]],Compras[Monto])</f>
        <v>0</v>
      </c>
      <c r="K240" s="3">
        <f>SUMIF(TGastos[Fecha],Rdiario[[#This Row],[Fecha]],TGastos[Monto])</f>
        <v>0</v>
      </c>
      <c r="L240" s="3">
        <f>Rdiario[[#This Row],[Ingresos Brutos]]-Rdiario[[#This Row],[Compras]]-Rdiario[[#This Row],[Gastos]]</f>
        <v>0</v>
      </c>
      <c r="M240" s="3">
        <f>Rdiario[[#This Row],[Ganancia]]-Rdiario[[#This Row],[Compras]]-Rdiario[[#This Row],[Gastos]]</f>
        <v>0</v>
      </c>
      <c r="P240" s="9"/>
    </row>
    <row r="241" spans="2:16">
      <c r="B241" s="4">
        <v>45529</v>
      </c>
      <c r="C24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41" s="49" t="s">
        <v>41</v>
      </c>
      <c r="E241" s="3">
        <f>SUMIF(Ventas[Fecha],Rdiario[[#This Row],[Fecha]],Ventas[Total])</f>
        <v>0</v>
      </c>
      <c r="F241" s="46">
        <f>SUMIF(Ventas[Fecha],Rdiario[[#This Row],[Fecha]],Ventas[Total 4])</f>
        <v>0</v>
      </c>
      <c r="G241" s="46">
        <f>Rdiario[[#This Row],[Ingresos Brutos]]-Rdiario[[#This Row],[Transferencia]]</f>
        <v>0</v>
      </c>
      <c r="H241" s="3">
        <f>Rdiario[[#This Row],[Ingresos Brutos]]-Rdiario[[#This Row],[Ganancia]]</f>
        <v>0</v>
      </c>
      <c r="I241" s="3">
        <f>SUMIF(Ventas[Fecha],Rdiario[[#This Row],[Fecha]],Ventas[Total 2])</f>
        <v>0</v>
      </c>
      <c r="J241" s="3">
        <f>SUMIF(Compras[Fecha],Rdiario[[#This Row],[Fecha]],Compras[Monto])</f>
        <v>0</v>
      </c>
      <c r="K241" s="3">
        <f>SUMIF(TGastos[Fecha],Rdiario[[#This Row],[Fecha]],TGastos[Monto])</f>
        <v>0</v>
      </c>
      <c r="L241" s="3">
        <f>Rdiario[[#This Row],[Ingresos Brutos]]-Rdiario[[#This Row],[Compras]]-Rdiario[[#This Row],[Gastos]]</f>
        <v>0</v>
      </c>
      <c r="M241" s="3">
        <f>Rdiario[[#This Row],[Ganancia]]-Rdiario[[#This Row],[Compras]]-Rdiario[[#This Row],[Gastos]]</f>
        <v>0</v>
      </c>
      <c r="P241" s="9"/>
    </row>
    <row r="242" spans="2:16">
      <c r="B242" s="4">
        <v>45530</v>
      </c>
      <c r="C24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42" s="49" t="s">
        <v>42</v>
      </c>
      <c r="E242" s="3">
        <f>SUMIF(Ventas[Fecha],Rdiario[[#This Row],[Fecha]],Ventas[Total])</f>
        <v>0</v>
      </c>
      <c r="F242" s="46">
        <f>SUMIF(Ventas[Fecha],Rdiario[[#This Row],[Fecha]],Ventas[Total 4])</f>
        <v>0</v>
      </c>
      <c r="G242" s="46">
        <f>Rdiario[[#This Row],[Ingresos Brutos]]-Rdiario[[#This Row],[Transferencia]]</f>
        <v>0</v>
      </c>
      <c r="H242" s="3">
        <f>Rdiario[[#This Row],[Ingresos Brutos]]-Rdiario[[#This Row],[Ganancia]]</f>
        <v>0</v>
      </c>
      <c r="I242" s="3">
        <f>SUMIF(Ventas[Fecha],Rdiario[[#This Row],[Fecha]],Ventas[Total 2])</f>
        <v>0</v>
      </c>
      <c r="J242" s="3">
        <f>SUMIF(Compras[Fecha],Rdiario[[#This Row],[Fecha]],Compras[Monto])</f>
        <v>0</v>
      </c>
      <c r="K242" s="3">
        <f>SUMIF(TGastos[Fecha],Rdiario[[#This Row],[Fecha]],TGastos[Monto])</f>
        <v>0</v>
      </c>
      <c r="L242" s="3">
        <f>Rdiario[[#This Row],[Ingresos Brutos]]-Rdiario[[#This Row],[Compras]]-Rdiario[[#This Row],[Gastos]]</f>
        <v>0</v>
      </c>
      <c r="M242" s="3">
        <f>Rdiario[[#This Row],[Ganancia]]-Rdiario[[#This Row],[Compras]]-Rdiario[[#This Row],[Gastos]]</f>
        <v>0</v>
      </c>
      <c r="P242" s="9"/>
    </row>
    <row r="243" spans="2:16">
      <c r="B243" s="4">
        <v>45531</v>
      </c>
      <c r="C24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43" s="49" t="s">
        <v>43</v>
      </c>
      <c r="E243" s="3">
        <f>SUMIF(Ventas[Fecha],Rdiario[[#This Row],[Fecha]],Ventas[Total])</f>
        <v>0</v>
      </c>
      <c r="F243" s="46">
        <f>SUMIF(Ventas[Fecha],Rdiario[[#This Row],[Fecha]],Ventas[Total 4])</f>
        <v>0</v>
      </c>
      <c r="G243" s="46">
        <f>Rdiario[[#This Row],[Ingresos Brutos]]-Rdiario[[#This Row],[Transferencia]]</f>
        <v>0</v>
      </c>
      <c r="H243" s="3">
        <f>Rdiario[[#This Row],[Ingresos Brutos]]-Rdiario[[#This Row],[Ganancia]]</f>
        <v>0</v>
      </c>
      <c r="I243" s="3">
        <f>SUMIF(Ventas[Fecha],Rdiario[[#This Row],[Fecha]],Ventas[Total 2])</f>
        <v>0</v>
      </c>
      <c r="J243" s="3">
        <f>SUMIF(Compras[Fecha],Rdiario[[#This Row],[Fecha]],Compras[Monto])</f>
        <v>0</v>
      </c>
      <c r="K243" s="3">
        <f>SUMIF(TGastos[Fecha],Rdiario[[#This Row],[Fecha]],TGastos[Monto])</f>
        <v>0</v>
      </c>
      <c r="L243" s="3">
        <f>Rdiario[[#This Row],[Ingresos Brutos]]-Rdiario[[#This Row],[Compras]]-Rdiario[[#This Row],[Gastos]]</f>
        <v>0</v>
      </c>
      <c r="M243" s="3">
        <f>Rdiario[[#This Row],[Ganancia]]-Rdiario[[#This Row],[Compras]]-Rdiario[[#This Row],[Gastos]]</f>
        <v>0</v>
      </c>
      <c r="P243" s="9"/>
    </row>
    <row r="244" spans="2:16">
      <c r="B244" s="4">
        <v>45532</v>
      </c>
      <c r="C24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44" s="49" t="s">
        <v>44</v>
      </c>
      <c r="E244" s="3">
        <f>SUMIF(Ventas[Fecha],Rdiario[[#This Row],[Fecha]],Ventas[Total])</f>
        <v>0</v>
      </c>
      <c r="F244" s="46">
        <f>SUMIF(Ventas[Fecha],Rdiario[[#This Row],[Fecha]],Ventas[Total 4])</f>
        <v>0</v>
      </c>
      <c r="G244" s="46">
        <f>Rdiario[[#This Row],[Ingresos Brutos]]-Rdiario[[#This Row],[Transferencia]]</f>
        <v>0</v>
      </c>
      <c r="H244" s="3">
        <f>Rdiario[[#This Row],[Ingresos Brutos]]-Rdiario[[#This Row],[Ganancia]]</f>
        <v>0</v>
      </c>
      <c r="I244" s="3">
        <f>SUMIF(Ventas[Fecha],Rdiario[[#This Row],[Fecha]],Ventas[Total 2])</f>
        <v>0</v>
      </c>
      <c r="J244" s="3">
        <f>SUMIF(Compras[Fecha],Rdiario[[#This Row],[Fecha]],Compras[Monto])</f>
        <v>0</v>
      </c>
      <c r="K244" s="3">
        <f>SUMIF(TGastos[Fecha],Rdiario[[#This Row],[Fecha]],TGastos[Monto])</f>
        <v>0</v>
      </c>
      <c r="L244" s="3">
        <f>Rdiario[[#This Row],[Ingresos Brutos]]-Rdiario[[#This Row],[Compras]]-Rdiario[[#This Row],[Gastos]]</f>
        <v>0</v>
      </c>
      <c r="M244" s="3">
        <f>Rdiario[[#This Row],[Ganancia]]-Rdiario[[#This Row],[Compras]]-Rdiario[[#This Row],[Gastos]]</f>
        <v>0</v>
      </c>
      <c r="P244" s="9"/>
    </row>
    <row r="245" spans="2:16">
      <c r="B245" s="4">
        <v>45533</v>
      </c>
      <c r="C24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45" s="49" t="s">
        <v>45</v>
      </c>
      <c r="E245" s="3">
        <f>SUMIF(Ventas[Fecha],Rdiario[[#This Row],[Fecha]],Ventas[Total])</f>
        <v>0</v>
      </c>
      <c r="F245" s="46">
        <f>SUMIF(Ventas[Fecha],Rdiario[[#This Row],[Fecha]],Ventas[Total 4])</f>
        <v>0</v>
      </c>
      <c r="G245" s="46">
        <f>Rdiario[[#This Row],[Ingresos Brutos]]-Rdiario[[#This Row],[Transferencia]]</f>
        <v>0</v>
      </c>
      <c r="H245" s="3">
        <f>Rdiario[[#This Row],[Ingresos Brutos]]-Rdiario[[#This Row],[Ganancia]]</f>
        <v>0</v>
      </c>
      <c r="I245" s="3">
        <f>SUMIF(Ventas[Fecha],Rdiario[[#This Row],[Fecha]],Ventas[Total 2])</f>
        <v>0</v>
      </c>
      <c r="J245" s="3">
        <f>SUMIF(Compras[Fecha],Rdiario[[#This Row],[Fecha]],Compras[Monto])</f>
        <v>0</v>
      </c>
      <c r="K245" s="3">
        <f>SUMIF(TGastos[Fecha],Rdiario[[#This Row],[Fecha]],TGastos[Monto])</f>
        <v>0</v>
      </c>
      <c r="L245" s="3">
        <f>Rdiario[[#This Row],[Ingresos Brutos]]-Rdiario[[#This Row],[Compras]]-Rdiario[[#This Row],[Gastos]]</f>
        <v>0</v>
      </c>
      <c r="M245" s="3">
        <f>Rdiario[[#This Row],[Ganancia]]-Rdiario[[#This Row],[Compras]]-Rdiario[[#This Row],[Gastos]]</f>
        <v>0</v>
      </c>
      <c r="P245" s="9"/>
    </row>
    <row r="246" spans="2:16">
      <c r="B246" s="4">
        <v>45534</v>
      </c>
      <c r="C24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46" s="49" t="s">
        <v>46</v>
      </c>
      <c r="E246" s="3">
        <f>SUMIF(Ventas[Fecha],Rdiario[[#This Row],[Fecha]],Ventas[Total])</f>
        <v>0</v>
      </c>
      <c r="F246" s="46">
        <f>SUMIF(Ventas[Fecha],Rdiario[[#This Row],[Fecha]],Ventas[Total 4])</f>
        <v>0</v>
      </c>
      <c r="G246" s="46">
        <f>Rdiario[[#This Row],[Ingresos Brutos]]-Rdiario[[#This Row],[Transferencia]]</f>
        <v>0</v>
      </c>
      <c r="H246" s="3">
        <f>Rdiario[[#This Row],[Ingresos Brutos]]-Rdiario[[#This Row],[Ganancia]]</f>
        <v>0</v>
      </c>
      <c r="I246" s="3">
        <f>SUMIF(Ventas[Fecha],Rdiario[[#This Row],[Fecha]],Ventas[Total 2])</f>
        <v>0</v>
      </c>
      <c r="J246" s="3">
        <f>SUMIF(Compras[Fecha],Rdiario[[#This Row],[Fecha]],Compras[Monto])</f>
        <v>0</v>
      </c>
      <c r="K246" s="3">
        <f>SUMIF(TGastos[Fecha],Rdiario[[#This Row],[Fecha]],TGastos[Monto])</f>
        <v>0</v>
      </c>
      <c r="L246" s="3">
        <f>Rdiario[[#This Row],[Ingresos Brutos]]-Rdiario[[#This Row],[Compras]]-Rdiario[[#This Row],[Gastos]]</f>
        <v>0</v>
      </c>
      <c r="M246" s="3">
        <f>Rdiario[[#This Row],[Ganancia]]-Rdiario[[#This Row],[Compras]]-Rdiario[[#This Row],[Gastos]]</f>
        <v>0</v>
      </c>
      <c r="P246" s="9"/>
    </row>
    <row r="247" spans="2:16">
      <c r="B247" s="4">
        <v>45535</v>
      </c>
      <c r="C24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Agosto</v>
      </c>
      <c r="D247" s="49" t="s">
        <v>47</v>
      </c>
      <c r="E247" s="3">
        <f>SUMIF(Ventas[Fecha],Rdiario[[#This Row],[Fecha]],Ventas[Total])</f>
        <v>0</v>
      </c>
      <c r="F247" s="46">
        <f>SUMIF(Ventas[Fecha],Rdiario[[#This Row],[Fecha]],Ventas[Total 4])</f>
        <v>0</v>
      </c>
      <c r="G247" s="46">
        <f>Rdiario[[#This Row],[Ingresos Brutos]]-Rdiario[[#This Row],[Transferencia]]</f>
        <v>0</v>
      </c>
      <c r="H247" s="3">
        <f>Rdiario[[#This Row],[Ingresos Brutos]]-Rdiario[[#This Row],[Ganancia]]</f>
        <v>0</v>
      </c>
      <c r="I247" s="3">
        <f>SUMIF(Ventas[Fecha],Rdiario[[#This Row],[Fecha]],Ventas[Total 2])</f>
        <v>0</v>
      </c>
      <c r="J247" s="3">
        <f>SUMIF(Compras[Fecha],Rdiario[[#This Row],[Fecha]],Compras[Monto])</f>
        <v>0</v>
      </c>
      <c r="K247" s="3">
        <f>SUMIF(TGastos[Fecha],Rdiario[[#This Row],[Fecha]],TGastos[Monto])</f>
        <v>0</v>
      </c>
      <c r="L247" s="3">
        <f>Rdiario[[#This Row],[Ingresos Brutos]]-Rdiario[[#This Row],[Compras]]-Rdiario[[#This Row],[Gastos]]</f>
        <v>0</v>
      </c>
      <c r="M247" s="3">
        <f>Rdiario[[#This Row],[Ganancia]]-Rdiario[[#This Row],[Compras]]-Rdiario[[#This Row],[Gastos]]</f>
        <v>0</v>
      </c>
      <c r="P247" s="9"/>
    </row>
    <row r="248" spans="2:16">
      <c r="B248" s="4">
        <v>45536</v>
      </c>
      <c r="C24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48" s="49" t="s">
        <v>41</v>
      </c>
      <c r="E248" s="3">
        <f>SUMIF(Ventas[Fecha],Rdiario[[#This Row],[Fecha]],Ventas[Total])</f>
        <v>0</v>
      </c>
      <c r="F248" s="46">
        <f>SUMIF(Ventas[Fecha],Rdiario[[#This Row],[Fecha]],Ventas[Total 4])</f>
        <v>0</v>
      </c>
      <c r="G248" s="46">
        <f>Rdiario[[#This Row],[Ingresos Brutos]]-Rdiario[[#This Row],[Transferencia]]</f>
        <v>0</v>
      </c>
      <c r="H248" s="3">
        <f>Rdiario[[#This Row],[Ingresos Brutos]]-Rdiario[[#This Row],[Ganancia]]</f>
        <v>0</v>
      </c>
      <c r="I248" s="3">
        <f>SUMIF(Ventas[Fecha],Rdiario[[#This Row],[Fecha]],Ventas[Total 2])</f>
        <v>0</v>
      </c>
      <c r="J248" s="3">
        <f>SUMIF(Compras[Fecha],Rdiario[[#This Row],[Fecha]],Compras[Monto])</f>
        <v>0</v>
      </c>
      <c r="K248" s="3">
        <f>SUMIF(TGastos[Fecha],Rdiario[[#This Row],[Fecha]],TGastos[Monto])</f>
        <v>0</v>
      </c>
      <c r="L248" s="3">
        <f>Rdiario[[#This Row],[Ingresos Brutos]]-Rdiario[[#This Row],[Compras]]-Rdiario[[#This Row],[Gastos]]</f>
        <v>0</v>
      </c>
      <c r="M248" s="3">
        <f>Rdiario[[#This Row],[Ganancia]]-Rdiario[[#This Row],[Compras]]-Rdiario[[#This Row],[Gastos]]</f>
        <v>0</v>
      </c>
      <c r="P248" s="9"/>
    </row>
    <row r="249" spans="2:16">
      <c r="B249" s="4">
        <v>45537</v>
      </c>
      <c r="C24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49" s="49" t="s">
        <v>42</v>
      </c>
      <c r="E249" s="3">
        <f>SUMIF(Ventas[Fecha],Rdiario[[#This Row],[Fecha]],Ventas[Total])</f>
        <v>0</v>
      </c>
      <c r="F249" s="46">
        <f>SUMIF(Ventas[Fecha],Rdiario[[#This Row],[Fecha]],Ventas[Total 4])</f>
        <v>0</v>
      </c>
      <c r="G249" s="46">
        <f>Rdiario[[#This Row],[Ingresos Brutos]]-Rdiario[[#This Row],[Transferencia]]</f>
        <v>0</v>
      </c>
      <c r="H249" s="3">
        <f>Rdiario[[#This Row],[Ingresos Brutos]]-Rdiario[[#This Row],[Ganancia]]</f>
        <v>0</v>
      </c>
      <c r="I249" s="3">
        <f>SUMIF(Ventas[Fecha],Rdiario[[#This Row],[Fecha]],Ventas[Total 2])</f>
        <v>0</v>
      </c>
      <c r="J249" s="3">
        <f>SUMIF(Compras[Fecha],Rdiario[[#This Row],[Fecha]],Compras[Monto])</f>
        <v>0</v>
      </c>
      <c r="K249" s="3">
        <f>SUMIF(TGastos[Fecha],Rdiario[[#This Row],[Fecha]],TGastos[Monto])</f>
        <v>0</v>
      </c>
      <c r="L249" s="3">
        <f>Rdiario[[#This Row],[Ingresos Brutos]]-Rdiario[[#This Row],[Compras]]-Rdiario[[#This Row],[Gastos]]</f>
        <v>0</v>
      </c>
      <c r="M249" s="3">
        <f>Rdiario[[#This Row],[Ganancia]]-Rdiario[[#This Row],[Compras]]-Rdiario[[#This Row],[Gastos]]</f>
        <v>0</v>
      </c>
      <c r="P249" s="9"/>
    </row>
    <row r="250" spans="2:16">
      <c r="B250" s="4">
        <v>45538</v>
      </c>
      <c r="C25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0" s="49" t="s">
        <v>43</v>
      </c>
      <c r="E250" s="3">
        <f>SUMIF(Ventas[Fecha],Rdiario[[#This Row],[Fecha]],Ventas[Total])</f>
        <v>0</v>
      </c>
      <c r="F250" s="46">
        <f>SUMIF(Ventas[Fecha],Rdiario[[#This Row],[Fecha]],Ventas[Total 4])</f>
        <v>0</v>
      </c>
      <c r="G250" s="46">
        <f>Rdiario[[#This Row],[Ingresos Brutos]]-Rdiario[[#This Row],[Transferencia]]</f>
        <v>0</v>
      </c>
      <c r="H250" s="3">
        <f>Rdiario[[#This Row],[Ingresos Brutos]]-Rdiario[[#This Row],[Ganancia]]</f>
        <v>0</v>
      </c>
      <c r="I250" s="3">
        <f>SUMIF(Ventas[Fecha],Rdiario[[#This Row],[Fecha]],Ventas[Total 2])</f>
        <v>0</v>
      </c>
      <c r="J250" s="3">
        <f>SUMIF(Compras[Fecha],Rdiario[[#This Row],[Fecha]],Compras[Monto])</f>
        <v>0</v>
      </c>
      <c r="K250" s="3">
        <f>SUMIF(TGastos[Fecha],Rdiario[[#This Row],[Fecha]],TGastos[Monto])</f>
        <v>0</v>
      </c>
      <c r="L250" s="3">
        <f>Rdiario[[#This Row],[Ingresos Brutos]]-Rdiario[[#This Row],[Compras]]-Rdiario[[#This Row],[Gastos]]</f>
        <v>0</v>
      </c>
      <c r="M250" s="3">
        <f>Rdiario[[#This Row],[Ganancia]]-Rdiario[[#This Row],[Compras]]-Rdiario[[#This Row],[Gastos]]</f>
        <v>0</v>
      </c>
      <c r="P250" s="9"/>
    </row>
    <row r="251" spans="2:16">
      <c r="B251" s="4">
        <v>45539</v>
      </c>
      <c r="C25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1" s="49" t="s">
        <v>44</v>
      </c>
      <c r="E251" s="3">
        <f>SUMIF(Ventas[Fecha],Rdiario[[#This Row],[Fecha]],Ventas[Total])</f>
        <v>0</v>
      </c>
      <c r="F251" s="46">
        <f>SUMIF(Ventas[Fecha],Rdiario[[#This Row],[Fecha]],Ventas[Total 4])</f>
        <v>0</v>
      </c>
      <c r="G251" s="46">
        <f>Rdiario[[#This Row],[Ingresos Brutos]]-Rdiario[[#This Row],[Transferencia]]</f>
        <v>0</v>
      </c>
      <c r="H251" s="3">
        <f>Rdiario[[#This Row],[Ingresos Brutos]]-Rdiario[[#This Row],[Ganancia]]</f>
        <v>0</v>
      </c>
      <c r="I251" s="3">
        <f>SUMIF(Ventas[Fecha],Rdiario[[#This Row],[Fecha]],Ventas[Total 2])</f>
        <v>0</v>
      </c>
      <c r="J251" s="3">
        <f>SUMIF(Compras[Fecha],Rdiario[[#This Row],[Fecha]],Compras[Monto])</f>
        <v>0</v>
      </c>
      <c r="K251" s="3">
        <f>SUMIF(TGastos[Fecha],Rdiario[[#This Row],[Fecha]],TGastos[Monto])</f>
        <v>0</v>
      </c>
      <c r="L251" s="3">
        <f>Rdiario[[#This Row],[Ingresos Brutos]]-Rdiario[[#This Row],[Compras]]-Rdiario[[#This Row],[Gastos]]</f>
        <v>0</v>
      </c>
      <c r="M251" s="3">
        <f>Rdiario[[#This Row],[Ganancia]]-Rdiario[[#This Row],[Compras]]-Rdiario[[#This Row],[Gastos]]</f>
        <v>0</v>
      </c>
      <c r="P251" s="9"/>
    </row>
    <row r="252" spans="2:16">
      <c r="B252" s="4">
        <v>45540</v>
      </c>
      <c r="C25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2" s="49" t="s">
        <v>45</v>
      </c>
      <c r="E252" s="3">
        <f>SUMIF(Ventas[Fecha],Rdiario[[#This Row],[Fecha]],Ventas[Total])</f>
        <v>0</v>
      </c>
      <c r="F252" s="46">
        <f>SUMIF(Ventas[Fecha],Rdiario[[#This Row],[Fecha]],Ventas[Total 4])</f>
        <v>0</v>
      </c>
      <c r="G252" s="46">
        <f>Rdiario[[#This Row],[Ingresos Brutos]]-Rdiario[[#This Row],[Transferencia]]</f>
        <v>0</v>
      </c>
      <c r="H252" s="3">
        <f>Rdiario[[#This Row],[Ingresos Brutos]]-Rdiario[[#This Row],[Ganancia]]</f>
        <v>0</v>
      </c>
      <c r="I252" s="3">
        <f>SUMIF(Ventas[Fecha],Rdiario[[#This Row],[Fecha]],Ventas[Total 2])</f>
        <v>0</v>
      </c>
      <c r="J252" s="3">
        <f>SUMIF(Compras[Fecha],Rdiario[[#This Row],[Fecha]],Compras[Monto])</f>
        <v>0</v>
      </c>
      <c r="K252" s="3">
        <f>SUMIF(TGastos[Fecha],Rdiario[[#This Row],[Fecha]],TGastos[Monto])</f>
        <v>0</v>
      </c>
      <c r="L252" s="3">
        <f>Rdiario[[#This Row],[Ingresos Brutos]]-Rdiario[[#This Row],[Compras]]-Rdiario[[#This Row],[Gastos]]</f>
        <v>0</v>
      </c>
      <c r="M252" s="3">
        <f>Rdiario[[#This Row],[Ganancia]]-Rdiario[[#This Row],[Compras]]-Rdiario[[#This Row],[Gastos]]</f>
        <v>0</v>
      </c>
      <c r="P252" s="9"/>
    </row>
    <row r="253" spans="2:16">
      <c r="B253" s="4">
        <v>45541</v>
      </c>
      <c r="C25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3" s="49" t="s">
        <v>46</v>
      </c>
      <c r="E253" s="3">
        <f>SUMIF(Ventas[Fecha],Rdiario[[#This Row],[Fecha]],Ventas[Total])</f>
        <v>0</v>
      </c>
      <c r="F253" s="46">
        <f>SUMIF(Ventas[Fecha],Rdiario[[#This Row],[Fecha]],Ventas[Total 4])</f>
        <v>0</v>
      </c>
      <c r="G253" s="46">
        <f>Rdiario[[#This Row],[Ingresos Brutos]]-Rdiario[[#This Row],[Transferencia]]</f>
        <v>0</v>
      </c>
      <c r="H253" s="3">
        <f>Rdiario[[#This Row],[Ingresos Brutos]]-Rdiario[[#This Row],[Ganancia]]</f>
        <v>0</v>
      </c>
      <c r="I253" s="3">
        <f>SUMIF(Ventas[Fecha],Rdiario[[#This Row],[Fecha]],Ventas[Total 2])</f>
        <v>0</v>
      </c>
      <c r="J253" s="3">
        <f>SUMIF(Compras[Fecha],Rdiario[[#This Row],[Fecha]],Compras[Monto])</f>
        <v>0</v>
      </c>
      <c r="K253" s="3">
        <f>SUMIF(TGastos[Fecha],Rdiario[[#This Row],[Fecha]],TGastos[Monto])</f>
        <v>0</v>
      </c>
      <c r="L253" s="3">
        <f>Rdiario[[#This Row],[Ingresos Brutos]]-Rdiario[[#This Row],[Compras]]-Rdiario[[#This Row],[Gastos]]</f>
        <v>0</v>
      </c>
      <c r="M253" s="3">
        <f>Rdiario[[#This Row],[Ganancia]]-Rdiario[[#This Row],[Compras]]-Rdiario[[#This Row],[Gastos]]</f>
        <v>0</v>
      </c>
      <c r="P253" s="9"/>
    </row>
    <row r="254" spans="2:16">
      <c r="B254" s="4">
        <v>45542</v>
      </c>
      <c r="C25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4" s="49" t="s">
        <v>47</v>
      </c>
      <c r="E254" s="3">
        <f>SUMIF(Ventas[Fecha],Rdiario[[#This Row],[Fecha]],Ventas[Total])</f>
        <v>0</v>
      </c>
      <c r="F254" s="46">
        <f>SUMIF(Ventas[Fecha],Rdiario[[#This Row],[Fecha]],Ventas[Total 4])</f>
        <v>0</v>
      </c>
      <c r="G254" s="46">
        <f>Rdiario[[#This Row],[Ingresos Brutos]]-Rdiario[[#This Row],[Transferencia]]</f>
        <v>0</v>
      </c>
      <c r="H254" s="3">
        <f>Rdiario[[#This Row],[Ingresos Brutos]]-Rdiario[[#This Row],[Ganancia]]</f>
        <v>0</v>
      </c>
      <c r="I254" s="3">
        <f>SUMIF(Ventas[Fecha],Rdiario[[#This Row],[Fecha]],Ventas[Total 2])</f>
        <v>0</v>
      </c>
      <c r="J254" s="3">
        <f>SUMIF(Compras[Fecha],Rdiario[[#This Row],[Fecha]],Compras[Monto])</f>
        <v>0</v>
      </c>
      <c r="K254" s="3">
        <f>SUMIF(TGastos[Fecha],Rdiario[[#This Row],[Fecha]],TGastos[Monto])</f>
        <v>0</v>
      </c>
      <c r="L254" s="3">
        <f>Rdiario[[#This Row],[Ingresos Brutos]]-Rdiario[[#This Row],[Compras]]-Rdiario[[#This Row],[Gastos]]</f>
        <v>0</v>
      </c>
      <c r="M254" s="3">
        <f>Rdiario[[#This Row],[Ganancia]]-Rdiario[[#This Row],[Compras]]-Rdiario[[#This Row],[Gastos]]</f>
        <v>0</v>
      </c>
      <c r="P254" s="9"/>
    </row>
    <row r="255" spans="2:16">
      <c r="B255" s="4">
        <v>45543</v>
      </c>
      <c r="C25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5" s="49" t="s">
        <v>41</v>
      </c>
      <c r="E255" s="3">
        <f>SUMIF(Ventas[Fecha],Rdiario[[#This Row],[Fecha]],Ventas[Total])</f>
        <v>0</v>
      </c>
      <c r="F255" s="46">
        <f>SUMIF(Ventas[Fecha],Rdiario[[#This Row],[Fecha]],Ventas[Total 4])</f>
        <v>0</v>
      </c>
      <c r="G255" s="46">
        <f>Rdiario[[#This Row],[Ingresos Brutos]]-Rdiario[[#This Row],[Transferencia]]</f>
        <v>0</v>
      </c>
      <c r="H255" s="3">
        <f>Rdiario[[#This Row],[Ingresos Brutos]]-Rdiario[[#This Row],[Ganancia]]</f>
        <v>0</v>
      </c>
      <c r="I255" s="3">
        <f>SUMIF(Ventas[Fecha],Rdiario[[#This Row],[Fecha]],Ventas[Total 2])</f>
        <v>0</v>
      </c>
      <c r="J255" s="3">
        <f>SUMIF(Compras[Fecha],Rdiario[[#This Row],[Fecha]],Compras[Monto])</f>
        <v>0</v>
      </c>
      <c r="K255" s="3">
        <f>SUMIF(TGastos[Fecha],Rdiario[[#This Row],[Fecha]],TGastos[Monto])</f>
        <v>0</v>
      </c>
      <c r="L255" s="3">
        <f>Rdiario[[#This Row],[Ingresos Brutos]]-Rdiario[[#This Row],[Compras]]-Rdiario[[#This Row],[Gastos]]</f>
        <v>0</v>
      </c>
      <c r="M255" s="3">
        <f>Rdiario[[#This Row],[Ganancia]]-Rdiario[[#This Row],[Compras]]-Rdiario[[#This Row],[Gastos]]</f>
        <v>0</v>
      </c>
      <c r="P255" s="9"/>
    </row>
    <row r="256" spans="2:16">
      <c r="B256" s="4">
        <v>45544</v>
      </c>
      <c r="C25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6" s="49" t="s">
        <v>42</v>
      </c>
      <c r="E256" s="3">
        <f>SUMIF(Ventas[Fecha],Rdiario[[#This Row],[Fecha]],Ventas[Total])</f>
        <v>0</v>
      </c>
      <c r="F256" s="46">
        <f>SUMIF(Ventas[Fecha],Rdiario[[#This Row],[Fecha]],Ventas[Total 4])</f>
        <v>0</v>
      </c>
      <c r="G256" s="46">
        <f>Rdiario[[#This Row],[Ingresos Brutos]]-Rdiario[[#This Row],[Transferencia]]</f>
        <v>0</v>
      </c>
      <c r="H256" s="3">
        <f>Rdiario[[#This Row],[Ingresos Brutos]]-Rdiario[[#This Row],[Ganancia]]</f>
        <v>0</v>
      </c>
      <c r="I256" s="3">
        <f>SUMIF(Ventas[Fecha],Rdiario[[#This Row],[Fecha]],Ventas[Total 2])</f>
        <v>0</v>
      </c>
      <c r="J256" s="3">
        <f>SUMIF(Compras[Fecha],Rdiario[[#This Row],[Fecha]],Compras[Monto])</f>
        <v>0</v>
      </c>
      <c r="K256" s="3">
        <f>SUMIF(TGastos[Fecha],Rdiario[[#This Row],[Fecha]],TGastos[Monto])</f>
        <v>0</v>
      </c>
      <c r="L256" s="3">
        <f>Rdiario[[#This Row],[Ingresos Brutos]]-Rdiario[[#This Row],[Compras]]-Rdiario[[#This Row],[Gastos]]</f>
        <v>0</v>
      </c>
      <c r="M256" s="3">
        <f>Rdiario[[#This Row],[Ganancia]]-Rdiario[[#This Row],[Compras]]-Rdiario[[#This Row],[Gastos]]</f>
        <v>0</v>
      </c>
      <c r="P256" s="9"/>
    </row>
    <row r="257" spans="2:16">
      <c r="B257" s="4">
        <v>45545</v>
      </c>
      <c r="C25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7" s="49" t="s">
        <v>43</v>
      </c>
      <c r="E257" s="3">
        <f>SUMIF(Ventas[Fecha],Rdiario[[#This Row],[Fecha]],Ventas[Total])</f>
        <v>0</v>
      </c>
      <c r="F257" s="46">
        <f>SUMIF(Ventas[Fecha],Rdiario[[#This Row],[Fecha]],Ventas[Total 4])</f>
        <v>0</v>
      </c>
      <c r="G257" s="46">
        <f>Rdiario[[#This Row],[Ingresos Brutos]]-Rdiario[[#This Row],[Transferencia]]</f>
        <v>0</v>
      </c>
      <c r="H257" s="3">
        <f>Rdiario[[#This Row],[Ingresos Brutos]]-Rdiario[[#This Row],[Ganancia]]</f>
        <v>0</v>
      </c>
      <c r="I257" s="3">
        <f>SUMIF(Ventas[Fecha],Rdiario[[#This Row],[Fecha]],Ventas[Total 2])</f>
        <v>0</v>
      </c>
      <c r="J257" s="3">
        <f>SUMIF(Compras[Fecha],Rdiario[[#This Row],[Fecha]],Compras[Monto])</f>
        <v>0</v>
      </c>
      <c r="K257" s="3">
        <f>SUMIF(TGastos[Fecha],Rdiario[[#This Row],[Fecha]],TGastos[Monto])</f>
        <v>0</v>
      </c>
      <c r="L257" s="3">
        <f>Rdiario[[#This Row],[Ingresos Brutos]]-Rdiario[[#This Row],[Compras]]-Rdiario[[#This Row],[Gastos]]</f>
        <v>0</v>
      </c>
      <c r="M257" s="3">
        <f>Rdiario[[#This Row],[Ganancia]]-Rdiario[[#This Row],[Compras]]-Rdiario[[#This Row],[Gastos]]</f>
        <v>0</v>
      </c>
      <c r="P257" s="9"/>
    </row>
    <row r="258" spans="2:16">
      <c r="B258" s="4">
        <v>45546</v>
      </c>
      <c r="C25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8" s="49" t="s">
        <v>44</v>
      </c>
      <c r="E258" s="3">
        <f>SUMIF(Ventas[Fecha],Rdiario[[#This Row],[Fecha]],Ventas[Total])</f>
        <v>0</v>
      </c>
      <c r="F258" s="46">
        <f>SUMIF(Ventas[Fecha],Rdiario[[#This Row],[Fecha]],Ventas[Total 4])</f>
        <v>0</v>
      </c>
      <c r="G258" s="46">
        <f>Rdiario[[#This Row],[Ingresos Brutos]]-Rdiario[[#This Row],[Transferencia]]</f>
        <v>0</v>
      </c>
      <c r="H258" s="3">
        <f>Rdiario[[#This Row],[Ingresos Brutos]]-Rdiario[[#This Row],[Ganancia]]</f>
        <v>0</v>
      </c>
      <c r="I258" s="3">
        <f>SUMIF(Ventas[Fecha],Rdiario[[#This Row],[Fecha]],Ventas[Total 2])</f>
        <v>0</v>
      </c>
      <c r="J258" s="3">
        <f>SUMIF(Compras[Fecha],Rdiario[[#This Row],[Fecha]],Compras[Monto])</f>
        <v>0</v>
      </c>
      <c r="K258" s="3">
        <f>SUMIF(TGastos[Fecha],Rdiario[[#This Row],[Fecha]],TGastos[Monto])</f>
        <v>0</v>
      </c>
      <c r="L258" s="3">
        <f>Rdiario[[#This Row],[Ingresos Brutos]]-Rdiario[[#This Row],[Compras]]-Rdiario[[#This Row],[Gastos]]</f>
        <v>0</v>
      </c>
      <c r="M258" s="3">
        <f>Rdiario[[#This Row],[Ganancia]]-Rdiario[[#This Row],[Compras]]-Rdiario[[#This Row],[Gastos]]</f>
        <v>0</v>
      </c>
      <c r="P258" s="9"/>
    </row>
    <row r="259" spans="2:16">
      <c r="B259" s="4">
        <v>45547</v>
      </c>
      <c r="C25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59" s="49" t="s">
        <v>45</v>
      </c>
      <c r="E259" s="3">
        <f>SUMIF(Ventas[Fecha],Rdiario[[#This Row],[Fecha]],Ventas[Total])</f>
        <v>0</v>
      </c>
      <c r="F259" s="46">
        <f>SUMIF(Ventas[Fecha],Rdiario[[#This Row],[Fecha]],Ventas[Total 4])</f>
        <v>0</v>
      </c>
      <c r="G259" s="46">
        <f>Rdiario[[#This Row],[Ingresos Brutos]]-Rdiario[[#This Row],[Transferencia]]</f>
        <v>0</v>
      </c>
      <c r="H259" s="3">
        <f>Rdiario[[#This Row],[Ingresos Brutos]]-Rdiario[[#This Row],[Ganancia]]</f>
        <v>0</v>
      </c>
      <c r="I259" s="3">
        <f>SUMIF(Ventas[Fecha],Rdiario[[#This Row],[Fecha]],Ventas[Total 2])</f>
        <v>0</v>
      </c>
      <c r="J259" s="3">
        <f>SUMIF(Compras[Fecha],Rdiario[[#This Row],[Fecha]],Compras[Monto])</f>
        <v>0</v>
      </c>
      <c r="K259" s="3">
        <f>SUMIF(TGastos[Fecha],Rdiario[[#This Row],[Fecha]],TGastos[Monto])</f>
        <v>0</v>
      </c>
      <c r="L259" s="3">
        <f>Rdiario[[#This Row],[Ingresos Brutos]]-Rdiario[[#This Row],[Compras]]-Rdiario[[#This Row],[Gastos]]</f>
        <v>0</v>
      </c>
      <c r="M259" s="3">
        <f>Rdiario[[#This Row],[Ganancia]]-Rdiario[[#This Row],[Compras]]-Rdiario[[#This Row],[Gastos]]</f>
        <v>0</v>
      </c>
      <c r="P259" s="9"/>
    </row>
    <row r="260" spans="2:16">
      <c r="B260" s="4">
        <v>45548</v>
      </c>
      <c r="C26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0" s="49" t="s">
        <v>46</v>
      </c>
      <c r="E260" s="3">
        <f>SUMIF(Ventas[Fecha],Rdiario[[#This Row],[Fecha]],Ventas[Total])</f>
        <v>0</v>
      </c>
      <c r="F260" s="46">
        <f>SUMIF(Ventas[Fecha],Rdiario[[#This Row],[Fecha]],Ventas[Total 4])</f>
        <v>0</v>
      </c>
      <c r="G260" s="46">
        <f>Rdiario[[#This Row],[Ingresos Brutos]]-Rdiario[[#This Row],[Transferencia]]</f>
        <v>0</v>
      </c>
      <c r="H260" s="3">
        <f>Rdiario[[#This Row],[Ingresos Brutos]]-Rdiario[[#This Row],[Ganancia]]</f>
        <v>0</v>
      </c>
      <c r="I260" s="3">
        <f>SUMIF(Ventas[Fecha],Rdiario[[#This Row],[Fecha]],Ventas[Total 2])</f>
        <v>0</v>
      </c>
      <c r="J260" s="3">
        <f>SUMIF(Compras[Fecha],Rdiario[[#This Row],[Fecha]],Compras[Monto])</f>
        <v>0</v>
      </c>
      <c r="K260" s="3">
        <f>SUMIF(TGastos[Fecha],Rdiario[[#This Row],[Fecha]],TGastos[Monto])</f>
        <v>0</v>
      </c>
      <c r="L260" s="3">
        <f>Rdiario[[#This Row],[Ingresos Brutos]]-Rdiario[[#This Row],[Compras]]-Rdiario[[#This Row],[Gastos]]</f>
        <v>0</v>
      </c>
      <c r="M260" s="3">
        <f>Rdiario[[#This Row],[Ganancia]]-Rdiario[[#This Row],[Compras]]-Rdiario[[#This Row],[Gastos]]</f>
        <v>0</v>
      </c>
      <c r="P260" s="9"/>
    </row>
    <row r="261" spans="2:16">
      <c r="B261" s="4">
        <v>45549</v>
      </c>
      <c r="C26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1" s="49" t="s">
        <v>47</v>
      </c>
      <c r="E261" s="3">
        <f>SUMIF(Ventas[Fecha],Rdiario[[#This Row],[Fecha]],Ventas[Total])</f>
        <v>0</v>
      </c>
      <c r="F261" s="46">
        <f>SUMIF(Ventas[Fecha],Rdiario[[#This Row],[Fecha]],Ventas[Total 4])</f>
        <v>0</v>
      </c>
      <c r="G261" s="46">
        <f>Rdiario[[#This Row],[Ingresos Brutos]]-Rdiario[[#This Row],[Transferencia]]</f>
        <v>0</v>
      </c>
      <c r="H261" s="3">
        <f>Rdiario[[#This Row],[Ingresos Brutos]]-Rdiario[[#This Row],[Ganancia]]</f>
        <v>0</v>
      </c>
      <c r="I261" s="3">
        <f>SUMIF(Ventas[Fecha],Rdiario[[#This Row],[Fecha]],Ventas[Total 2])</f>
        <v>0</v>
      </c>
      <c r="J261" s="3">
        <f>SUMIF(Compras[Fecha],Rdiario[[#This Row],[Fecha]],Compras[Monto])</f>
        <v>0</v>
      </c>
      <c r="K261" s="3">
        <f>SUMIF(TGastos[Fecha],Rdiario[[#This Row],[Fecha]],TGastos[Monto])</f>
        <v>0</v>
      </c>
      <c r="L261" s="3">
        <f>Rdiario[[#This Row],[Ingresos Brutos]]-Rdiario[[#This Row],[Compras]]-Rdiario[[#This Row],[Gastos]]</f>
        <v>0</v>
      </c>
      <c r="M261" s="3">
        <f>Rdiario[[#This Row],[Ganancia]]-Rdiario[[#This Row],[Compras]]-Rdiario[[#This Row],[Gastos]]</f>
        <v>0</v>
      </c>
      <c r="P261" s="9"/>
    </row>
    <row r="262" spans="2:16">
      <c r="B262" s="4">
        <v>45550</v>
      </c>
      <c r="C26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2" s="49" t="s">
        <v>41</v>
      </c>
      <c r="E262" s="3">
        <f>SUMIF(Ventas[Fecha],Rdiario[[#This Row],[Fecha]],Ventas[Total])</f>
        <v>0</v>
      </c>
      <c r="F262" s="46">
        <f>SUMIF(Ventas[Fecha],Rdiario[[#This Row],[Fecha]],Ventas[Total 4])</f>
        <v>0</v>
      </c>
      <c r="G262" s="46">
        <f>Rdiario[[#This Row],[Ingresos Brutos]]-Rdiario[[#This Row],[Transferencia]]</f>
        <v>0</v>
      </c>
      <c r="H262" s="3">
        <f>Rdiario[[#This Row],[Ingresos Brutos]]-Rdiario[[#This Row],[Ganancia]]</f>
        <v>0</v>
      </c>
      <c r="I262" s="3">
        <f>SUMIF(Ventas[Fecha],Rdiario[[#This Row],[Fecha]],Ventas[Total 2])</f>
        <v>0</v>
      </c>
      <c r="J262" s="3">
        <f>SUMIF(Compras[Fecha],Rdiario[[#This Row],[Fecha]],Compras[Monto])</f>
        <v>0</v>
      </c>
      <c r="K262" s="3">
        <f>SUMIF(TGastos[Fecha],Rdiario[[#This Row],[Fecha]],TGastos[Monto])</f>
        <v>0</v>
      </c>
      <c r="L262" s="3">
        <f>Rdiario[[#This Row],[Ingresos Brutos]]-Rdiario[[#This Row],[Compras]]-Rdiario[[#This Row],[Gastos]]</f>
        <v>0</v>
      </c>
      <c r="M262" s="3">
        <f>Rdiario[[#This Row],[Ganancia]]-Rdiario[[#This Row],[Compras]]-Rdiario[[#This Row],[Gastos]]</f>
        <v>0</v>
      </c>
      <c r="P262" s="9"/>
    </row>
    <row r="263" spans="2:16">
      <c r="B263" s="4">
        <v>45551</v>
      </c>
      <c r="C26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3" s="49" t="s">
        <v>42</v>
      </c>
      <c r="E263" s="3">
        <f>SUMIF(Ventas[Fecha],Rdiario[[#This Row],[Fecha]],Ventas[Total])</f>
        <v>0</v>
      </c>
      <c r="F263" s="46">
        <f>SUMIF(Ventas[Fecha],Rdiario[[#This Row],[Fecha]],Ventas[Total 4])</f>
        <v>0</v>
      </c>
      <c r="G263" s="46">
        <f>Rdiario[[#This Row],[Ingresos Brutos]]-Rdiario[[#This Row],[Transferencia]]</f>
        <v>0</v>
      </c>
      <c r="H263" s="3">
        <f>Rdiario[[#This Row],[Ingresos Brutos]]-Rdiario[[#This Row],[Ganancia]]</f>
        <v>0</v>
      </c>
      <c r="I263" s="3">
        <f>SUMIF(Ventas[Fecha],Rdiario[[#This Row],[Fecha]],Ventas[Total 2])</f>
        <v>0</v>
      </c>
      <c r="J263" s="3">
        <f>SUMIF(Compras[Fecha],Rdiario[[#This Row],[Fecha]],Compras[Monto])</f>
        <v>0</v>
      </c>
      <c r="K263" s="3">
        <f>SUMIF(TGastos[Fecha],Rdiario[[#This Row],[Fecha]],TGastos[Monto])</f>
        <v>0</v>
      </c>
      <c r="L263" s="3">
        <f>Rdiario[[#This Row],[Ingresos Brutos]]-Rdiario[[#This Row],[Compras]]-Rdiario[[#This Row],[Gastos]]</f>
        <v>0</v>
      </c>
      <c r="M263" s="3">
        <f>Rdiario[[#This Row],[Ganancia]]-Rdiario[[#This Row],[Compras]]-Rdiario[[#This Row],[Gastos]]</f>
        <v>0</v>
      </c>
      <c r="P263" s="9"/>
    </row>
    <row r="264" spans="2:16">
      <c r="B264" s="4">
        <v>45552</v>
      </c>
      <c r="C26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4" s="49" t="s">
        <v>43</v>
      </c>
      <c r="E264" s="3">
        <f>SUMIF(Ventas[Fecha],Rdiario[[#This Row],[Fecha]],Ventas[Total])</f>
        <v>0</v>
      </c>
      <c r="F264" s="46">
        <f>SUMIF(Ventas[Fecha],Rdiario[[#This Row],[Fecha]],Ventas[Total 4])</f>
        <v>0</v>
      </c>
      <c r="G264" s="46">
        <f>Rdiario[[#This Row],[Ingresos Brutos]]-Rdiario[[#This Row],[Transferencia]]</f>
        <v>0</v>
      </c>
      <c r="H264" s="3">
        <f>Rdiario[[#This Row],[Ingresos Brutos]]-Rdiario[[#This Row],[Ganancia]]</f>
        <v>0</v>
      </c>
      <c r="I264" s="3">
        <f>SUMIF(Ventas[Fecha],Rdiario[[#This Row],[Fecha]],Ventas[Total 2])</f>
        <v>0</v>
      </c>
      <c r="J264" s="3">
        <f>SUMIF(Compras[Fecha],Rdiario[[#This Row],[Fecha]],Compras[Monto])</f>
        <v>0</v>
      </c>
      <c r="K264" s="3">
        <f>SUMIF(TGastos[Fecha],Rdiario[[#This Row],[Fecha]],TGastos[Monto])</f>
        <v>0</v>
      </c>
      <c r="L264" s="3">
        <f>Rdiario[[#This Row],[Ingresos Brutos]]-Rdiario[[#This Row],[Compras]]-Rdiario[[#This Row],[Gastos]]</f>
        <v>0</v>
      </c>
      <c r="M264" s="3">
        <f>Rdiario[[#This Row],[Ganancia]]-Rdiario[[#This Row],[Compras]]-Rdiario[[#This Row],[Gastos]]</f>
        <v>0</v>
      </c>
      <c r="P264" s="9"/>
    </row>
    <row r="265" spans="2:16">
      <c r="B265" s="4">
        <v>45553</v>
      </c>
      <c r="C26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5" s="49" t="s">
        <v>44</v>
      </c>
      <c r="E265" s="3">
        <f>SUMIF(Ventas[Fecha],Rdiario[[#This Row],[Fecha]],Ventas[Total])</f>
        <v>0</v>
      </c>
      <c r="F265" s="46">
        <f>SUMIF(Ventas[Fecha],Rdiario[[#This Row],[Fecha]],Ventas[Total 4])</f>
        <v>0</v>
      </c>
      <c r="G265" s="46">
        <f>Rdiario[[#This Row],[Ingresos Brutos]]-Rdiario[[#This Row],[Transferencia]]</f>
        <v>0</v>
      </c>
      <c r="H265" s="3">
        <f>Rdiario[[#This Row],[Ingresos Brutos]]-Rdiario[[#This Row],[Ganancia]]</f>
        <v>0</v>
      </c>
      <c r="I265" s="3">
        <f>SUMIF(Ventas[Fecha],Rdiario[[#This Row],[Fecha]],Ventas[Total 2])</f>
        <v>0</v>
      </c>
      <c r="J265" s="3">
        <f>SUMIF(Compras[Fecha],Rdiario[[#This Row],[Fecha]],Compras[Monto])</f>
        <v>0</v>
      </c>
      <c r="K265" s="3">
        <f>SUMIF(TGastos[Fecha],Rdiario[[#This Row],[Fecha]],TGastos[Monto])</f>
        <v>0</v>
      </c>
      <c r="L265" s="3">
        <f>Rdiario[[#This Row],[Ingresos Brutos]]-Rdiario[[#This Row],[Compras]]-Rdiario[[#This Row],[Gastos]]</f>
        <v>0</v>
      </c>
      <c r="M265" s="3">
        <f>Rdiario[[#This Row],[Ganancia]]-Rdiario[[#This Row],[Compras]]-Rdiario[[#This Row],[Gastos]]</f>
        <v>0</v>
      </c>
      <c r="P265" s="9"/>
    </row>
    <row r="266" spans="2:16">
      <c r="B266" s="4">
        <v>45554</v>
      </c>
      <c r="C26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6" s="49" t="s">
        <v>45</v>
      </c>
      <c r="E266" s="3">
        <f>SUMIF(Ventas[Fecha],Rdiario[[#This Row],[Fecha]],Ventas[Total])</f>
        <v>0</v>
      </c>
      <c r="F266" s="46">
        <f>SUMIF(Ventas[Fecha],Rdiario[[#This Row],[Fecha]],Ventas[Total 4])</f>
        <v>0</v>
      </c>
      <c r="G266" s="46">
        <f>Rdiario[[#This Row],[Ingresos Brutos]]-Rdiario[[#This Row],[Transferencia]]</f>
        <v>0</v>
      </c>
      <c r="H266" s="3">
        <f>Rdiario[[#This Row],[Ingresos Brutos]]-Rdiario[[#This Row],[Ganancia]]</f>
        <v>0</v>
      </c>
      <c r="I266" s="3">
        <f>SUMIF(Ventas[Fecha],Rdiario[[#This Row],[Fecha]],Ventas[Total 2])</f>
        <v>0</v>
      </c>
      <c r="J266" s="3">
        <f>SUMIF(Compras[Fecha],Rdiario[[#This Row],[Fecha]],Compras[Monto])</f>
        <v>0</v>
      </c>
      <c r="K266" s="3">
        <f>SUMIF(TGastos[Fecha],Rdiario[[#This Row],[Fecha]],TGastos[Monto])</f>
        <v>0</v>
      </c>
      <c r="L266" s="3">
        <f>Rdiario[[#This Row],[Ingresos Brutos]]-Rdiario[[#This Row],[Compras]]-Rdiario[[#This Row],[Gastos]]</f>
        <v>0</v>
      </c>
      <c r="M266" s="3">
        <f>Rdiario[[#This Row],[Ganancia]]-Rdiario[[#This Row],[Compras]]-Rdiario[[#This Row],[Gastos]]</f>
        <v>0</v>
      </c>
      <c r="P266" s="9"/>
    </row>
    <row r="267" spans="2:16">
      <c r="B267" s="4">
        <v>45555</v>
      </c>
      <c r="C26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7" s="49" t="s">
        <v>46</v>
      </c>
      <c r="E267" s="3">
        <f>SUMIF(Ventas[Fecha],Rdiario[[#This Row],[Fecha]],Ventas[Total])</f>
        <v>0</v>
      </c>
      <c r="F267" s="46">
        <f>SUMIF(Ventas[Fecha],Rdiario[[#This Row],[Fecha]],Ventas[Total 4])</f>
        <v>0</v>
      </c>
      <c r="G267" s="46">
        <f>Rdiario[[#This Row],[Ingresos Brutos]]-Rdiario[[#This Row],[Transferencia]]</f>
        <v>0</v>
      </c>
      <c r="H267" s="3">
        <f>Rdiario[[#This Row],[Ingresos Brutos]]-Rdiario[[#This Row],[Ganancia]]</f>
        <v>0</v>
      </c>
      <c r="I267" s="3">
        <f>SUMIF(Ventas[Fecha],Rdiario[[#This Row],[Fecha]],Ventas[Total 2])</f>
        <v>0</v>
      </c>
      <c r="J267" s="3">
        <f>SUMIF(Compras[Fecha],Rdiario[[#This Row],[Fecha]],Compras[Monto])</f>
        <v>0</v>
      </c>
      <c r="K267" s="3">
        <f>SUMIF(TGastos[Fecha],Rdiario[[#This Row],[Fecha]],TGastos[Monto])</f>
        <v>0</v>
      </c>
      <c r="L267" s="3">
        <f>Rdiario[[#This Row],[Ingresos Brutos]]-Rdiario[[#This Row],[Compras]]-Rdiario[[#This Row],[Gastos]]</f>
        <v>0</v>
      </c>
      <c r="M267" s="3">
        <f>Rdiario[[#This Row],[Ganancia]]-Rdiario[[#This Row],[Compras]]-Rdiario[[#This Row],[Gastos]]</f>
        <v>0</v>
      </c>
      <c r="P267" s="9"/>
    </row>
    <row r="268" spans="2:16">
      <c r="B268" s="4">
        <v>45556</v>
      </c>
      <c r="C26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8" s="49" t="s">
        <v>47</v>
      </c>
      <c r="E268" s="3">
        <f>SUMIF(Ventas[Fecha],Rdiario[[#This Row],[Fecha]],Ventas[Total])</f>
        <v>0</v>
      </c>
      <c r="F268" s="46">
        <f>SUMIF(Ventas[Fecha],Rdiario[[#This Row],[Fecha]],Ventas[Total 4])</f>
        <v>0</v>
      </c>
      <c r="G268" s="46">
        <f>Rdiario[[#This Row],[Ingresos Brutos]]-Rdiario[[#This Row],[Transferencia]]</f>
        <v>0</v>
      </c>
      <c r="H268" s="3">
        <f>Rdiario[[#This Row],[Ingresos Brutos]]-Rdiario[[#This Row],[Ganancia]]</f>
        <v>0</v>
      </c>
      <c r="I268" s="3">
        <f>SUMIF(Ventas[Fecha],Rdiario[[#This Row],[Fecha]],Ventas[Total 2])</f>
        <v>0</v>
      </c>
      <c r="J268" s="3">
        <f>SUMIF(Compras[Fecha],Rdiario[[#This Row],[Fecha]],Compras[Monto])</f>
        <v>0</v>
      </c>
      <c r="K268" s="3">
        <f>SUMIF(TGastos[Fecha],Rdiario[[#This Row],[Fecha]],TGastos[Monto])</f>
        <v>0</v>
      </c>
      <c r="L268" s="3">
        <f>Rdiario[[#This Row],[Ingresos Brutos]]-Rdiario[[#This Row],[Compras]]-Rdiario[[#This Row],[Gastos]]</f>
        <v>0</v>
      </c>
      <c r="M268" s="3">
        <f>Rdiario[[#This Row],[Ganancia]]-Rdiario[[#This Row],[Compras]]-Rdiario[[#This Row],[Gastos]]</f>
        <v>0</v>
      </c>
      <c r="P268" s="9"/>
    </row>
    <row r="269" spans="2:16">
      <c r="B269" s="4">
        <v>45557</v>
      </c>
      <c r="C26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69" s="49" t="s">
        <v>41</v>
      </c>
      <c r="E269" s="3">
        <f>SUMIF(Ventas[Fecha],Rdiario[[#This Row],[Fecha]],Ventas[Total])</f>
        <v>0</v>
      </c>
      <c r="F269" s="46">
        <f>SUMIF(Ventas[Fecha],Rdiario[[#This Row],[Fecha]],Ventas[Total 4])</f>
        <v>0</v>
      </c>
      <c r="G269" s="46">
        <f>Rdiario[[#This Row],[Ingresos Brutos]]-Rdiario[[#This Row],[Transferencia]]</f>
        <v>0</v>
      </c>
      <c r="H269" s="3">
        <f>Rdiario[[#This Row],[Ingresos Brutos]]-Rdiario[[#This Row],[Ganancia]]</f>
        <v>0</v>
      </c>
      <c r="I269" s="3">
        <f>SUMIF(Ventas[Fecha],Rdiario[[#This Row],[Fecha]],Ventas[Total 2])</f>
        <v>0</v>
      </c>
      <c r="J269" s="3">
        <f>SUMIF(Compras[Fecha],Rdiario[[#This Row],[Fecha]],Compras[Monto])</f>
        <v>0</v>
      </c>
      <c r="K269" s="3">
        <f>SUMIF(TGastos[Fecha],Rdiario[[#This Row],[Fecha]],TGastos[Monto])</f>
        <v>0</v>
      </c>
      <c r="L269" s="3">
        <f>Rdiario[[#This Row],[Ingresos Brutos]]-Rdiario[[#This Row],[Compras]]-Rdiario[[#This Row],[Gastos]]</f>
        <v>0</v>
      </c>
      <c r="M269" s="3">
        <f>Rdiario[[#This Row],[Ganancia]]-Rdiario[[#This Row],[Compras]]-Rdiario[[#This Row],[Gastos]]</f>
        <v>0</v>
      </c>
      <c r="P269" s="9"/>
    </row>
    <row r="270" spans="2:16">
      <c r="B270" s="4">
        <v>45558</v>
      </c>
      <c r="C27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70" s="49" t="s">
        <v>42</v>
      </c>
      <c r="E270" s="3">
        <f>SUMIF(Ventas[Fecha],Rdiario[[#This Row],[Fecha]],Ventas[Total])</f>
        <v>0</v>
      </c>
      <c r="F270" s="46">
        <f>SUMIF(Ventas[Fecha],Rdiario[[#This Row],[Fecha]],Ventas[Total 4])</f>
        <v>0</v>
      </c>
      <c r="G270" s="46">
        <f>Rdiario[[#This Row],[Ingresos Brutos]]-Rdiario[[#This Row],[Transferencia]]</f>
        <v>0</v>
      </c>
      <c r="H270" s="3">
        <f>Rdiario[[#This Row],[Ingresos Brutos]]-Rdiario[[#This Row],[Ganancia]]</f>
        <v>0</v>
      </c>
      <c r="I270" s="3">
        <f>SUMIF(Ventas[Fecha],Rdiario[[#This Row],[Fecha]],Ventas[Total 2])</f>
        <v>0</v>
      </c>
      <c r="J270" s="3">
        <f>SUMIF(Compras[Fecha],Rdiario[[#This Row],[Fecha]],Compras[Monto])</f>
        <v>0</v>
      </c>
      <c r="K270" s="3">
        <f>SUMIF(TGastos[Fecha],Rdiario[[#This Row],[Fecha]],TGastos[Monto])</f>
        <v>0</v>
      </c>
      <c r="L270" s="3">
        <f>Rdiario[[#This Row],[Ingresos Brutos]]-Rdiario[[#This Row],[Compras]]-Rdiario[[#This Row],[Gastos]]</f>
        <v>0</v>
      </c>
      <c r="M270" s="3">
        <f>Rdiario[[#This Row],[Ganancia]]-Rdiario[[#This Row],[Compras]]-Rdiario[[#This Row],[Gastos]]</f>
        <v>0</v>
      </c>
      <c r="P270" s="9"/>
    </row>
    <row r="271" spans="2:16">
      <c r="B271" s="4">
        <v>45559</v>
      </c>
      <c r="C27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71" s="49" t="s">
        <v>43</v>
      </c>
      <c r="E271" s="3">
        <f>SUMIF(Ventas[Fecha],Rdiario[[#This Row],[Fecha]],Ventas[Total])</f>
        <v>0</v>
      </c>
      <c r="F271" s="46">
        <f>SUMIF(Ventas[Fecha],Rdiario[[#This Row],[Fecha]],Ventas[Total 4])</f>
        <v>0</v>
      </c>
      <c r="G271" s="46">
        <f>Rdiario[[#This Row],[Ingresos Brutos]]-Rdiario[[#This Row],[Transferencia]]</f>
        <v>0</v>
      </c>
      <c r="H271" s="3">
        <f>Rdiario[[#This Row],[Ingresos Brutos]]-Rdiario[[#This Row],[Ganancia]]</f>
        <v>0</v>
      </c>
      <c r="I271" s="3">
        <f>SUMIF(Ventas[Fecha],Rdiario[[#This Row],[Fecha]],Ventas[Total 2])</f>
        <v>0</v>
      </c>
      <c r="J271" s="3">
        <f>SUMIF(Compras[Fecha],Rdiario[[#This Row],[Fecha]],Compras[Monto])</f>
        <v>0</v>
      </c>
      <c r="K271" s="3">
        <f>SUMIF(TGastos[Fecha],Rdiario[[#This Row],[Fecha]],TGastos[Monto])</f>
        <v>0</v>
      </c>
      <c r="L271" s="3">
        <f>Rdiario[[#This Row],[Ingresos Brutos]]-Rdiario[[#This Row],[Compras]]-Rdiario[[#This Row],[Gastos]]</f>
        <v>0</v>
      </c>
      <c r="M271" s="3">
        <f>Rdiario[[#This Row],[Ganancia]]-Rdiario[[#This Row],[Compras]]-Rdiario[[#This Row],[Gastos]]</f>
        <v>0</v>
      </c>
      <c r="P271" s="9"/>
    </row>
    <row r="272" spans="2:16">
      <c r="B272" s="4">
        <v>45560</v>
      </c>
      <c r="C27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72" s="49" t="s">
        <v>44</v>
      </c>
      <c r="E272" s="3">
        <f>SUMIF(Ventas[Fecha],Rdiario[[#This Row],[Fecha]],Ventas[Total])</f>
        <v>0</v>
      </c>
      <c r="F272" s="46">
        <f>SUMIF(Ventas[Fecha],Rdiario[[#This Row],[Fecha]],Ventas[Total 4])</f>
        <v>0</v>
      </c>
      <c r="G272" s="46">
        <f>Rdiario[[#This Row],[Ingresos Brutos]]-Rdiario[[#This Row],[Transferencia]]</f>
        <v>0</v>
      </c>
      <c r="H272" s="3">
        <f>Rdiario[[#This Row],[Ingresos Brutos]]-Rdiario[[#This Row],[Ganancia]]</f>
        <v>0</v>
      </c>
      <c r="I272" s="3">
        <f>SUMIF(Ventas[Fecha],Rdiario[[#This Row],[Fecha]],Ventas[Total 2])</f>
        <v>0</v>
      </c>
      <c r="J272" s="3">
        <f>SUMIF(Compras[Fecha],Rdiario[[#This Row],[Fecha]],Compras[Monto])</f>
        <v>0</v>
      </c>
      <c r="K272" s="3">
        <f>SUMIF(TGastos[Fecha],Rdiario[[#This Row],[Fecha]],TGastos[Monto])</f>
        <v>0</v>
      </c>
      <c r="L272" s="3">
        <f>Rdiario[[#This Row],[Ingresos Brutos]]-Rdiario[[#This Row],[Compras]]-Rdiario[[#This Row],[Gastos]]</f>
        <v>0</v>
      </c>
      <c r="M272" s="3">
        <f>Rdiario[[#This Row],[Ganancia]]-Rdiario[[#This Row],[Compras]]-Rdiario[[#This Row],[Gastos]]</f>
        <v>0</v>
      </c>
      <c r="P272" s="9"/>
    </row>
    <row r="273" spans="2:16">
      <c r="B273" s="4">
        <v>45561</v>
      </c>
      <c r="C27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73" s="49" t="s">
        <v>45</v>
      </c>
      <c r="E273" s="3">
        <f>SUMIF(Ventas[Fecha],Rdiario[[#This Row],[Fecha]],Ventas[Total])</f>
        <v>0</v>
      </c>
      <c r="F273" s="46">
        <f>SUMIF(Ventas[Fecha],Rdiario[[#This Row],[Fecha]],Ventas[Total 4])</f>
        <v>0</v>
      </c>
      <c r="G273" s="46">
        <f>Rdiario[[#This Row],[Ingresos Brutos]]-Rdiario[[#This Row],[Transferencia]]</f>
        <v>0</v>
      </c>
      <c r="H273" s="3">
        <f>Rdiario[[#This Row],[Ingresos Brutos]]-Rdiario[[#This Row],[Ganancia]]</f>
        <v>0</v>
      </c>
      <c r="I273" s="3">
        <f>SUMIF(Ventas[Fecha],Rdiario[[#This Row],[Fecha]],Ventas[Total 2])</f>
        <v>0</v>
      </c>
      <c r="J273" s="3">
        <f>SUMIF(Compras[Fecha],Rdiario[[#This Row],[Fecha]],Compras[Monto])</f>
        <v>0</v>
      </c>
      <c r="K273" s="3">
        <f>SUMIF(TGastos[Fecha],Rdiario[[#This Row],[Fecha]],TGastos[Monto])</f>
        <v>0</v>
      </c>
      <c r="L273" s="3">
        <f>Rdiario[[#This Row],[Ingresos Brutos]]-Rdiario[[#This Row],[Compras]]-Rdiario[[#This Row],[Gastos]]</f>
        <v>0</v>
      </c>
      <c r="M273" s="3">
        <f>Rdiario[[#This Row],[Ganancia]]-Rdiario[[#This Row],[Compras]]-Rdiario[[#This Row],[Gastos]]</f>
        <v>0</v>
      </c>
      <c r="P273" s="9"/>
    </row>
    <row r="274" spans="2:16">
      <c r="B274" s="4">
        <v>45562</v>
      </c>
      <c r="C27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74" s="49" t="s">
        <v>46</v>
      </c>
      <c r="E274" s="3">
        <f>SUMIF(Ventas[Fecha],Rdiario[[#This Row],[Fecha]],Ventas[Total])</f>
        <v>0</v>
      </c>
      <c r="F274" s="46">
        <f>SUMIF(Ventas[Fecha],Rdiario[[#This Row],[Fecha]],Ventas[Total 4])</f>
        <v>0</v>
      </c>
      <c r="G274" s="46">
        <f>Rdiario[[#This Row],[Ingresos Brutos]]-Rdiario[[#This Row],[Transferencia]]</f>
        <v>0</v>
      </c>
      <c r="H274" s="3">
        <f>Rdiario[[#This Row],[Ingresos Brutos]]-Rdiario[[#This Row],[Ganancia]]</f>
        <v>0</v>
      </c>
      <c r="I274" s="3">
        <f>SUMIF(Ventas[Fecha],Rdiario[[#This Row],[Fecha]],Ventas[Total 2])</f>
        <v>0</v>
      </c>
      <c r="J274" s="3">
        <f>SUMIF(Compras[Fecha],Rdiario[[#This Row],[Fecha]],Compras[Monto])</f>
        <v>0</v>
      </c>
      <c r="K274" s="3">
        <f>SUMIF(TGastos[Fecha],Rdiario[[#This Row],[Fecha]],TGastos[Monto])</f>
        <v>0</v>
      </c>
      <c r="L274" s="3">
        <f>Rdiario[[#This Row],[Ingresos Brutos]]-Rdiario[[#This Row],[Compras]]-Rdiario[[#This Row],[Gastos]]</f>
        <v>0</v>
      </c>
      <c r="M274" s="3">
        <f>Rdiario[[#This Row],[Ganancia]]-Rdiario[[#This Row],[Compras]]-Rdiario[[#This Row],[Gastos]]</f>
        <v>0</v>
      </c>
      <c r="P274" s="9"/>
    </row>
    <row r="275" spans="2:16">
      <c r="B275" s="4">
        <v>45563</v>
      </c>
      <c r="C27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75" s="49" t="s">
        <v>47</v>
      </c>
      <c r="E275" s="3">
        <f>SUMIF(Ventas[Fecha],Rdiario[[#This Row],[Fecha]],Ventas[Total])</f>
        <v>0</v>
      </c>
      <c r="F275" s="46">
        <f>SUMIF(Ventas[Fecha],Rdiario[[#This Row],[Fecha]],Ventas[Total 4])</f>
        <v>0</v>
      </c>
      <c r="G275" s="46">
        <f>Rdiario[[#This Row],[Ingresos Brutos]]-Rdiario[[#This Row],[Transferencia]]</f>
        <v>0</v>
      </c>
      <c r="H275" s="3">
        <f>Rdiario[[#This Row],[Ingresos Brutos]]-Rdiario[[#This Row],[Ganancia]]</f>
        <v>0</v>
      </c>
      <c r="I275" s="3">
        <f>SUMIF(Ventas[Fecha],Rdiario[[#This Row],[Fecha]],Ventas[Total 2])</f>
        <v>0</v>
      </c>
      <c r="J275" s="3">
        <f>SUMIF(Compras[Fecha],Rdiario[[#This Row],[Fecha]],Compras[Monto])</f>
        <v>0</v>
      </c>
      <c r="K275" s="3">
        <f>SUMIF(TGastos[Fecha],Rdiario[[#This Row],[Fecha]],TGastos[Monto])</f>
        <v>0</v>
      </c>
      <c r="L275" s="3">
        <f>Rdiario[[#This Row],[Ingresos Brutos]]-Rdiario[[#This Row],[Compras]]-Rdiario[[#This Row],[Gastos]]</f>
        <v>0</v>
      </c>
      <c r="M275" s="3">
        <f>Rdiario[[#This Row],[Ganancia]]-Rdiario[[#This Row],[Compras]]-Rdiario[[#This Row],[Gastos]]</f>
        <v>0</v>
      </c>
      <c r="P275" s="9"/>
    </row>
    <row r="276" spans="2:16">
      <c r="B276" s="4">
        <v>45564</v>
      </c>
      <c r="C27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76" s="49" t="s">
        <v>41</v>
      </c>
      <c r="E276" s="3">
        <f>SUMIF(Ventas[Fecha],Rdiario[[#This Row],[Fecha]],Ventas[Total])</f>
        <v>0</v>
      </c>
      <c r="F276" s="46">
        <f>SUMIF(Ventas[Fecha],Rdiario[[#This Row],[Fecha]],Ventas[Total 4])</f>
        <v>0</v>
      </c>
      <c r="G276" s="46">
        <f>Rdiario[[#This Row],[Ingresos Brutos]]-Rdiario[[#This Row],[Transferencia]]</f>
        <v>0</v>
      </c>
      <c r="H276" s="3">
        <f>Rdiario[[#This Row],[Ingresos Brutos]]-Rdiario[[#This Row],[Ganancia]]</f>
        <v>0</v>
      </c>
      <c r="I276" s="3">
        <f>SUMIF(Ventas[Fecha],Rdiario[[#This Row],[Fecha]],Ventas[Total 2])</f>
        <v>0</v>
      </c>
      <c r="J276" s="3">
        <f>SUMIF(Compras[Fecha],Rdiario[[#This Row],[Fecha]],Compras[Monto])</f>
        <v>0</v>
      </c>
      <c r="K276" s="3">
        <f>SUMIF(TGastos[Fecha],Rdiario[[#This Row],[Fecha]],TGastos[Monto])</f>
        <v>0</v>
      </c>
      <c r="L276" s="3">
        <f>Rdiario[[#This Row],[Ingresos Brutos]]-Rdiario[[#This Row],[Compras]]-Rdiario[[#This Row],[Gastos]]</f>
        <v>0</v>
      </c>
      <c r="M276" s="3">
        <f>Rdiario[[#This Row],[Ganancia]]-Rdiario[[#This Row],[Compras]]-Rdiario[[#This Row],[Gastos]]</f>
        <v>0</v>
      </c>
      <c r="P276" s="9"/>
    </row>
    <row r="277" spans="2:16">
      <c r="B277" s="4">
        <v>45565</v>
      </c>
      <c r="C27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Septiembre</v>
      </c>
      <c r="D277" s="49" t="s">
        <v>42</v>
      </c>
      <c r="E277" s="3">
        <f>SUMIF(Ventas[Fecha],Rdiario[[#This Row],[Fecha]],Ventas[Total])</f>
        <v>0</v>
      </c>
      <c r="F277" s="46">
        <f>SUMIF(Ventas[Fecha],Rdiario[[#This Row],[Fecha]],Ventas[Total 4])</f>
        <v>0</v>
      </c>
      <c r="G277" s="46">
        <f>Rdiario[[#This Row],[Ingresos Brutos]]-Rdiario[[#This Row],[Transferencia]]</f>
        <v>0</v>
      </c>
      <c r="H277" s="3">
        <f>Rdiario[[#This Row],[Ingresos Brutos]]-Rdiario[[#This Row],[Ganancia]]</f>
        <v>0</v>
      </c>
      <c r="I277" s="3">
        <f>SUMIF(Ventas[Fecha],Rdiario[[#This Row],[Fecha]],Ventas[Total 2])</f>
        <v>0</v>
      </c>
      <c r="J277" s="3">
        <f>SUMIF(Compras[Fecha],Rdiario[[#This Row],[Fecha]],Compras[Monto])</f>
        <v>0</v>
      </c>
      <c r="K277" s="3">
        <f>SUMIF(TGastos[Fecha],Rdiario[[#This Row],[Fecha]],TGastos[Monto])</f>
        <v>0</v>
      </c>
      <c r="L277" s="3">
        <f>Rdiario[[#This Row],[Ingresos Brutos]]-Rdiario[[#This Row],[Compras]]-Rdiario[[#This Row],[Gastos]]</f>
        <v>0</v>
      </c>
      <c r="M277" s="3">
        <f>Rdiario[[#This Row],[Ganancia]]-Rdiario[[#This Row],[Compras]]-Rdiario[[#This Row],[Gastos]]</f>
        <v>0</v>
      </c>
      <c r="P277" s="9"/>
    </row>
    <row r="278" spans="2:16">
      <c r="B278" s="4">
        <v>45566</v>
      </c>
      <c r="C27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78" s="49" t="s">
        <v>43</v>
      </c>
      <c r="E278" s="3">
        <f>SUMIF(Ventas[Fecha],Rdiario[[#This Row],[Fecha]],Ventas[Total])</f>
        <v>0</v>
      </c>
      <c r="F278" s="46">
        <f>SUMIF(Ventas[Fecha],Rdiario[[#This Row],[Fecha]],Ventas[Total 4])</f>
        <v>0</v>
      </c>
      <c r="G278" s="46">
        <f>Rdiario[[#This Row],[Ingresos Brutos]]-Rdiario[[#This Row],[Transferencia]]</f>
        <v>0</v>
      </c>
      <c r="H278" s="3">
        <f>Rdiario[[#This Row],[Ingresos Brutos]]-Rdiario[[#This Row],[Ganancia]]</f>
        <v>0</v>
      </c>
      <c r="I278" s="3">
        <f>SUMIF(Ventas[Fecha],Rdiario[[#This Row],[Fecha]],Ventas[Total 2])</f>
        <v>0</v>
      </c>
      <c r="J278" s="3">
        <f>SUMIF(Compras[Fecha],Rdiario[[#This Row],[Fecha]],Compras[Monto])</f>
        <v>0</v>
      </c>
      <c r="K278" s="3">
        <f>SUMIF(TGastos[Fecha],Rdiario[[#This Row],[Fecha]],TGastos[Monto])</f>
        <v>0</v>
      </c>
      <c r="L278" s="3">
        <f>Rdiario[[#This Row],[Ingresos Brutos]]-Rdiario[[#This Row],[Compras]]-Rdiario[[#This Row],[Gastos]]</f>
        <v>0</v>
      </c>
      <c r="M278" s="3">
        <f>Rdiario[[#This Row],[Ganancia]]-Rdiario[[#This Row],[Compras]]-Rdiario[[#This Row],[Gastos]]</f>
        <v>0</v>
      </c>
      <c r="P278" s="9"/>
    </row>
    <row r="279" spans="2:16">
      <c r="B279" s="4">
        <v>45567</v>
      </c>
      <c r="C27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79" s="49" t="s">
        <v>44</v>
      </c>
      <c r="E279" s="3">
        <f>SUMIF(Ventas[Fecha],Rdiario[[#This Row],[Fecha]],Ventas[Total])</f>
        <v>0</v>
      </c>
      <c r="F279" s="46">
        <f>SUMIF(Ventas[Fecha],Rdiario[[#This Row],[Fecha]],Ventas[Total 4])</f>
        <v>0</v>
      </c>
      <c r="G279" s="46">
        <f>Rdiario[[#This Row],[Ingresos Brutos]]-Rdiario[[#This Row],[Transferencia]]</f>
        <v>0</v>
      </c>
      <c r="H279" s="3">
        <f>Rdiario[[#This Row],[Ingresos Brutos]]-Rdiario[[#This Row],[Ganancia]]</f>
        <v>0</v>
      </c>
      <c r="I279" s="3">
        <f>SUMIF(Ventas[Fecha],Rdiario[[#This Row],[Fecha]],Ventas[Total 2])</f>
        <v>0</v>
      </c>
      <c r="J279" s="3">
        <f>SUMIF(Compras[Fecha],Rdiario[[#This Row],[Fecha]],Compras[Monto])</f>
        <v>0</v>
      </c>
      <c r="K279" s="3">
        <f>SUMIF(TGastos[Fecha],Rdiario[[#This Row],[Fecha]],TGastos[Monto])</f>
        <v>0</v>
      </c>
      <c r="L279" s="3">
        <f>Rdiario[[#This Row],[Ingresos Brutos]]-Rdiario[[#This Row],[Compras]]-Rdiario[[#This Row],[Gastos]]</f>
        <v>0</v>
      </c>
      <c r="M279" s="3">
        <f>Rdiario[[#This Row],[Ganancia]]-Rdiario[[#This Row],[Compras]]-Rdiario[[#This Row],[Gastos]]</f>
        <v>0</v>
      </c>
      <c r="P279" s="9"/>
    </row>
    <row r="280" spans="2:16">
      <c r="B280" s="4">
        <v>45568</v>
      </c>
      <c r="C28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0" s="49" t="s">
        <v>45</v>
      </c>
      <c r="E280" s="3">
        <f>SUMIF(Ventas[Fecha],Rdiario[[#This Row],[Fecha]],Ventas[Total])</f>
        <v>0</v>
      </c>
      <c r="F280" s="46">
        <f>SUMIF(Ventas[Fecha],Rdiario[[#This Row],[Fecha]],Ventas[Total 4])</f>
        <v>0</v>
      </c>
      <c r="G280" s="46">
        <f>Rdiario[[#This Row],[Ingresos Brutos]]-Rdiario[[#This Row],[Transferencia]]</f>
        <v>0</v>
      </c>
      <c r="H280" s="3">
        <f>Rdiario[[#This Row],[Ingresos Brutos]]-Rdiario[[#This Row],[Ganancia]]</f>
        <v>0</v>
      </c>
      <c r="I280" s="3">
        <f>SUMIF(Ventas[Fecha],Rdiario[[#This Row],[Fecha]],Ventas[Total 2])</f>
        <v>0</v>
      </c>
      <c r="J280" s="3">
        <f>SUMIF(Compras[Fecha],Rdiario[[#This Row],[Fecha]],Compras[Monto])</f>
        <v>0</v>
      </c>
      <c r="K280" s="3">
        <f>SUMIF(TGastos[Fecha],Rdiario[[#This Row],[Fecha]],TGastos[Monto])</f>
        <v>0</v>
      </c>
      <c r="L280" s="3">
        <f>Rdiario[[#This Row],[Ingresos Brutos]]-Rdiario[[#This Row],[Compras]]-Rdiario[[#This Row],[Gastos]]</f>
        <v>0</v>
      </c>
      <c r="M280" s="3">
        <f>Rdiario[[#This Row],[Ganancia]]-Rdiario[[#This Row],[Compras]]-Rdiario[[#This Row],[Gastos]]</f>
        <v>0</v>
      </c>
      <c r="P280" s="9"/>
    </row>
    <row r="281" spans="2:16">
      <c r="B281" s="4">
        <v>45569</v>
      </c>
      <c r="C28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1" s="49" t="s">
        <v>46</v>
      </c>
      <c r="E281" s="3">
        <f>SUMIF(Ventas[Fecha],Rdiario[[#This Row],[Fecha]],Ventas[Total])</f>
        <v>0</v>
      </c>
      <c r="F281" s="46">
        <f>SUMIF(Ventas[Fecha],Rdiario[[#This Row],[Fecha]],Ventas[Total 4])</f>
        <v>0</v>
      </c>
      <c r="G281" s="46">
        <f>Rdiario[[#This Row],[Ingresos Brutos]]-Rdiario[[#This Row],[Transferencia]]</f>
        <v>0</v>
      </c>
      <c r="H281" s="3">
        <f>Rdiario[[#This Row],[Ingresos Brutos]]-Rdiario[[#This Row],[Ganancia]]</f>
        <v>0</v>
      </c>
      <c r="I281" s="3">
        <f>SUMIF(Ventas[Fecha],Rdiario[[#This Row],[Fecha]],Ventas[Total 2])</f>
        <v>0</v>
      </c>
      <c r="J281" s="3">
        <f>SUMIF(Compras[Fecha],Rdiario[[#This Row],[Fecha]],Compras[Monto])</f>
        <v>0</v>
      </c>
      <c r="K281" s="3">
        <f>SUMIF(TGastos[Fecha],Rdiario[[#This Row],[Fecha]],TGastos[Monto])</f>
        <v>0</v>
      </c>
      <c r="L281" s="3">
        <f>Rdiario[[#This Row],[Ingresos Brutos]]-Rdiario[[#This Row],[Compras]]-Rdiario[[#This Row],[Gastos]]</f>
        <v>0</v>
      </c>
      <c r="M281" s="3">
        <f>Rdiario[[#This Row],[Ganancia]]-Rdiario[[#This Row],[Compras]]-Rdiario[[#This Row],[Gastos]]</f>
        <v>0</v>
      </c>
      <c r="P281" s="9"/>
    </row>
    <row r="282" spans="2:16">
      <c r="B282" s="4">
        <v>45570</v>
      </c>
      <c r="C28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2" s="49" t="s">
        <v>47</v>
      </c>
      <c r="E282" s="3">
        <f>SUMIF(Ventas[Fecha],Rdiario[[#This Row],[Fecha]],Ventas[Total])</f>
        <v>0</v>
      </c>
      <c r="F282" s="46">
        <f>SUMIF(Ventas[Fecha],Rdiario[[#This Row],[Fecha]],Ventas[Total 4])</f>
        <v>0</v>
      </c>
      <c r="G282" s="46">
        <f>Rdiario[[#This Row],[Ingresos Brutos]]-Rdiario[[#This Row],[Transferencia]]</f>
        <v>0</v>
      </c>
      <c r="H282" s="3">
        <f>Rdiario[[#This Row],[Ingresos Brutos]]-Rdiario[[#This Row],[Ganancia]]</f>
        <v>0</v>
      </c>
      <c r="I282" s="3">
        <f>SUMIF(Ventas[Fecha],Rdiario[[#This Row],[Fecha]],Ventas[Total 2])</f>
        <v>0</v>
      </c>
      <c r="J282" s="3">
        <f>SUMIF(Compras[Fecha],Rdiario[[#This Row],[Fecha]],Compras[Monto])</f>
        <v>0</v>
      </c>
      <c r="K282" s="3">
        <f>SUMIF(TGastos[Fecha],Rdiario[[#This Row],[Fecha]],TGastos[Monto])</f>
        <v>0</v>
      </c>
      <c r="L282" s="3">
        <f>Rdiario[[#This Row],[Ingresos Brutos]]-Rdiario[[#This Row],[Compras]]-Rdiario[[#This Row],[Gastos]]</f>
        <v>0</v>
      </c>
      <c r="M282" s="3">
        <f>Rdiario[[#This Row],[Ganancia]]-Rdiario[[#This Row],[Compras]]-Rdiario[[#This Row],[Gastos]]</f>
        <v>0</v>
      </c>
      <c r="P282" s="9"/>
    </row>
    <row r="283" spans="2:16">
      <c r="B283" s="4">
        <v>45571</v>
      </c>
      <c r="C28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3" s="49" t="s">
        <v>41</v>
      </c>
      <c r="E283" s="3">
        <f>SUMIF(Ventas[Fecha],Rdiario[[#This Row],[Fecha]],Ventas[Total])</f>
        <v>0</v>
      </c>
      <c r="F283" s="46">
        <f>SUMIF(Ventas[Fecha],Rdiario[[#This Row],[Fecha]],Ventas[Total 4])</f>
        <v>0</v>
      </c>
      <c r="G283" s="46">
        <f>Rdiario[[#This Row],[Ingresos Brutos]]-Rdiario[[#This Row],[Transferencia]]</f>
        <v>0</v>
      </c>
      <c r="H283" s="3">
        <f>Rdiario[[#This Row],[Ingresos Brutos]]-Rdiario[[#This Row],[Ganancia]]</f>
        <v>0</v>
      </c>
      <c r="I283" s="3">
        <f>SUMIF(Ventas[Fecha],Rdiario[[#This Row],[Fecha]],Ventas[Total 2])</f>
        <v>0</v>
      </c>
      <c r="J283" s="3">
        <f>SUMIF(Compras[Fecha],Rdiario[[#This Row],[Fecha]],Compras[Monto])</f>
        <v>0</v>
      </c>
      <c r="K283" s="3">
        <f>SUMIF(TGastos[Fecha],Rdiario[[#This Row],[Fecha]],TGastos[Monto])</f>
        <v>0</v>
      </c>
      <c r="L283" s="3">
        <f>Rdiario[[#This Row],[Ingresos Brutos]]-Rdiario[[#This Row],[Compras]]-Rdiario[[#This Row],[Gastos]]</f>
        <v>0</v>
      </c>
      <c r="M283" s="3">
        <f>Rdiario[[#This Row],[Ganancia]]-Rdiario[[#This Row],[Compras]]-Rdiario[[#This Row],[Gastos]]</f>
        <v>0</v>
      </c>
      <c r="P283" s="9"/>
    </row>
    <row r="284" spans="2:16">
      <c r="B284" s="4">
        <v>45572</v>
      </c>
      <c r="C28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4" s="49" t="s">
        <v>42</v>
      </c>
      <c r="E284" s="3">
        <f>SUMIF(Ventas[Fecha],Rdiario[[#This Row],[Fecha]],Ventas[Total])</f>
        <v>0</v>
      </c>
      <c r="F284" s="46">
        <f>SUMIF(Ventas[Fecha],Rdiario[[#This Row],[Fecha]],Ventas[Total 4])</f>
        <v>0</v>
      </c>
      <c r="G284" s="46">
        <f>Rdiario[[#This Row],[Ingresos Brutos]]-Rdiario[[#This Row],[Transferencia]]</f>
        <v>0</v>
      </c>
      <c r="H284" s="3">
        <f>Rdiario[[#This Row],[Ingresos Brutos]]-Rdiario[[#This Row],[Ganancia]]</f>
        <v>0</v>
      </c>
      <c r="I284" s="3">
        <f>SUMIF(Ventas[Fecha],Rdiario[[#This Row],[Fecha]],Ventas[Total 2])</f>
        <v>0</v>
      </c>
      <c r="J284" s="3">
        <f>SUMIF(Compras[Fecha],Rdiario[[#This Row],[Fecha]],Compras[Monto])</f>
        <v>0</v>
      </c>
      <c r="K284" s="3">
        <f>SUMIF(TGastos[Fecha],Rdiario[[#This Row],[Fecha]],TGastos[Monto])</f>
        <v>0</v>
      </c>
      <c r="L284" s="3">
        <f>Rdiario[[#This Row],[Ingresos Brutos]]-Rdiario[[#This Row],[Compras]]-Rdiario[[#This Row],[Gastos]]</f>
        <v>0</v>
      </c>
      <c r="M284" s="3">
        <f>Rdiario[[#This Row],[Ganancia]]-Rdiario[[#This Row],[Compras]]-Rdiario[[#This Row],[Gastos]]</f>
        <v>0</v>
      </c>
      <c r="P284" s="9"/>
    </row>
    <row r="285" spans="2:16">
      <c r="B285" s="4">
        <v>45573</v>
      </c>
      <c r="C28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5" s="49" t="s">
        <v>43</v>
      </c>
      <c r="E285" s="3">
        <f>SUMIF(Ventas[Fecha],Rdiario[[#This Row],[Fecha]],Ventas[Total])</f>
        <v>0</v>
      </c>
      <c r="F285" s="46">
        <f>SUMIF(Ventas[Fecha],Rdiario[[#This Row],[Fecha]],Ventas[Total 4])</f>
        <v>0</v>
      </c>
      <c r="G285" s="46">
        <f>Rdiario[[#This Row],[Ingresos Brutos]]-Rdiario[[#This Row],[Transferencia]]</f>
        <v>0</v>
      </c>
      <c r="H285" s="3">
        <f>Rdiario[[#This Row],[Ingresos Brutos]]-Rdiario[[#This Row],[Ganancia]]</f>
        <v>0</v>
      </c>
      <c r="I285" s="3">
        <f>SUMIF(Ventas[Fecha],Rdiario[[#This Row],[Fecha]],Ventas[Total 2])</f>
        <v>0</v>
      </c>
      <c r="J285" s="3">
        <f>SUMIF(Compras[Fecha],Rdiario[[#This Row],[Fecha]],Compras[Monto])</f>
        <v>0</v>
      </c>
      <c r="K285" s="3">
        <f>SUMIF(TGastos[Fecha],Rdiario[[#This Row],[Fecha]],TGastos[Monto])</f>
        <v>0</v>
      </c>
      <c r="L285" s="3">
        <f>Rdiario[[#This Row],[Ingresos Brutos]]-Rdiario[[#This Row],[Compras]]-Rdiario[[#This Row],[Gastos]]</f>
        <v>0</v>
      </c>
      <c r="M285" s="3">
        <f>Rdiario[[#This Row],[Ganancia]]-Rdiario[[#This Row],[Compras]]-Rdiario[[#This Row],[Gastos]]</f>
        <v>0</v>
      </c>
      <c r="P285" s="9"/>
    </row>
    <row r="286" spans="2:16">
      <c r="B286" s="4">
        <v>45574</v>
      </c>
      <c r="C28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6" s="49" t="s">
        <v>44</v>
      </c>
      <c r="E286" s="3">
        <f>SUMIF(Ventas[Fecha],Rdiario[[#This Row],[Fecha]],Ventas[Total])</f>
        <v>0</v>
      </c>
      <c r="F286" s="46">
        <f>SUMIF(Ventas[Fecha],Rdiario[[#This Row],[Fecha]],Ventas[Total 4])</f>
        <v>0</v>
      </c>
      <c r="G286" s="46">
        <f>Rdiario[[#This Row],[Ingresos Brutos]]-Rdiario[[#This Row],[Transferencia]]</f>
        <v>0</v>
      </c>
      <c r="H286" s="3">
        <f>Rdiario[[#This Row],[Ingresos Brutos]]-Rdiario[[#This Row],[Ganancia]]</f>
        <v>0</v>
      </c>
      <c r="I286" s="3">
        <f>SUMIF(Ventas[Fecha],Rdiario[[#This Row],[Fecha]],Ventas[Total 2])</f>
        <v>0</v>
      </c>
      <c r="J286" s="3">
        <f>SUMIF(Compras[Fecha],Rdiario[[#This Row],[Fecha]],Compras[Monto])</f>
        <v>0</v>
      </c>
      <c r="K286" s="3">
        <f>SUMIF(TGastos[Fecha],Rdiario[[#This Row],[Fecha]],TGastos[Monto])</f>
        <v>0</v>
      </c>
      <c r="L286" s="3">
        <f>Rdiario[[#This Row],[Ingresos Brutos]]-Rdiario[[#This Row],[Compras]]-Rdiario[[#This Row],[Gastos]]</f>
        <v>0</v>
      </c>
      <c r="M286" s="3">
        <f>Rdiario[[#This Row],[Ganancia]]-Rdiario[[#This Row],[Compras]]-Rdiario[[#This Row],[Gastos]]</f>
        <v>0</v>
      </c>
      <c r="P286" s="9"/>
    </row>
    <row r="287" spans="2:16">
      <c r="B287" s="4">
        <v>45575</v>
      </c>
      <c r="C28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7" s="49" t="s">
        <v>45</v>
      </c>
      <c r="E287" s="3">
        <f>SUMIF(Ventas[Fecha],Rdiario[[#This Row],[Fecha]],Ventas[Total])</f>
        <v>0</v>
      </c>
      <c r="F287" s="46">
        <f>SUMIF(Ventas[Fecha],Rdiario[[#This Row],[Fecha]],Ventas[Total 4])</f>
        <v>0</v>
      </c>
      <c r="G287" s="46">
        <f>Rdiario[[#This Row],[Ingresos Brutos]]-Rdiario[[#This Row],[Transferencia]]</f>
        <v>0</v>
      </c>
      <c r="H287" s="3">
        <f>Rdiario[[#This Row],[Ingresos Brutos]]-Rdiario[[#This Row],[Ganancia]]</f>
        <v>0</v>
      </c>
      <c r="I287" s="3">
        <f>SUMIF(Ventas[Fecha],Rdiario[[#This Row],[Fecha]],Ventas[Total 2])</f>
        <v>0</v>
      </c>
      <c r="J287" s="3">
        <f>SUMIF(Compras[Fecha],Rdiario[[#This Row],[Fecha]],Compras[Monto])</f>
        <v>0</v>
      </c>
      <c r="K287" s="3">
        <f>SUMIF(TGastos[Fecha],Rdiario[[#This Row],[Fecha]],TGastos[Monto])</f>
        <v>0</v>
      </c>
      <c r="L287" s="3">
        <f>Rdiario[[#This Row],[Ingresos Brutos]]-Rdiario[[#This Row],[Compras]]-Rdiario[[#This Row],[Gastos]]</f>
        <v>0</v>
      </c>
      <c r="M287" s="3">
        <f>Rdiario[[#This Row],[Ganancia]]-Rdiario[[#This Row],[Compras]]-Rdiario[[#This Row],[Gastos]]</f>
        <v>0</v>
      </c>
      <c r="P287" s="9"/>
    </row>
    <row r="288" spans="2:16">
      <c r="B288" s="4">
        <v>45576</v>
      </c>
      <c r="C28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8" s="49" t="s">
        <v>46</v>
      </c>
      <c r="E288" s="3">
        <f>SUMIF(Ventas[Fecha],Rdiario[[#This Row],[Fecha]],Ventas[Total])</f>
        <v>0</v>
      </c>
      <c r="F288" s="46">
        <f>SUMIF(Ventas[Fecha],Rdiario[[#This Row],[Fecha]],Ventas[Total 4])</f>
        <v>0</v>
      </c>
      <c r="G288" s="46">
        <f>Rdiario[[#This Row],[Ingresos Brutos]]-Rdiario[[#This Row],[Transferencia]]</f>
        <v>0</v>
      </c>
      <c r="H288" s="3">
        <f>Rdiario[[#This Row],[Ingresos Brutos]]-Rdiario[[#This Row],[Ganancia]]</f>
        <v>0</v>
      </c>
      <c r="I288" s="3">
        <f>SUMIF(Ventas[Fecha],Rdiario[[#This Row],[Fecha]],Ventas[Total 2])</f>
        <v>0</v>
      </c>
      <c r="J288" s="3">
        <f>SUMIF(Compras[Fecha],Rdiario[[#This Row],[Fecha]],Compras[Monto])</f>
        <v>0</v>
      </c>
      <c r="K288" s="3">
        <f>SUMIF(TGastos[Fecha],Rdiario[[#This Row],[Fecha]],TGastos[Monto])</f>
        <v>0</v>
      </c>
      <c r="L288" s="3">
        <f>Rdiario[[#This Row],[Ingresos Brutos]]-Rdiario[[#This Row],[Compras]]-Rdiario[[#This Row],[Gastos]]</f>
        <v>0</v>
      </c>
      <c r="M288" s="3">
        <f>Rdiario[[#This Row],[Ganancia]]-Rdiario[[#This Row],[Compras]]-Rdiario[[#This Row],[Gastos]]</f>
        <v>0</v>
      </c>
      <c r="P288" s="9"/>
    </row>
    <row r="289" spans="2:16">
      <c r="B289" s="4">
        <v>45577</v>
      </c>
      <c r="C28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89" s="49" t="s">
        <v>47</v>
      </c>
      <c r="E289" s="3">
        <f>SUMIF(Ventas[Fecha],Rdiario[[#This Row],[Fecha]],Ventas[Total])</f>
        <v>0</v>
      </c>
      <c r="F289" s="46">
        <f>SUMIF(Ventas[Fecha],Rdiario[[#This Row],[Fecha]],Ventas[Total 4])</f>
        <v>0</v>
      </c>
      <c r="G289" s="46">
        <f>Rdiario[[#This Row],[Ingresos Brutos]]-Rdiario[[#This Row],[Transferencia]]</f>
        <v>0</v>
      </c>
      <c r="H289" s="3">
        <f>Rdiario[[#This Row],[Ingresos Brutos]]-Rdiario[[#This Row],[Ganancia]]</f>
        <v>0</v>
      </c>
      <c r="I289" s="3">
        <f>SUMIF(Ventas[Fecha],Rdiario[[#This Row],[Fecha]],Ventas[Total 2])</f>
        <v>0</v>
      </c>
      <c r="J289" s="3">
        <f>SUMIF(Compras[Fecha],Rdiario[[#This Row],[Fecha]],Compras[Monto])</f>
        <v>0</v>
      </c>
      <c r="K289" s="3">
        <f>SUMIF(TGastos[Fecha],Rdiario[[#This Row],[Fecha]],TGastos[Monto])</f>
        <v>0</v>
      </c>
      <c r="L289" s="3">
        <f>Rdiario[[#This Row],[Ingresos Brutos]]-Rdiario[[#This Row],[Compras]]-Rdiario[[#This Row],[Gastos]]</f>
        <v>0</v>
      </c>
      <c r="M289" s="3">
        <f>Rdiario[[#This Row],[Ganancia]]-Rdiario[[#This Row],[Compras]]-Rdiario[[#This Row],[Gastos]]</f>
        <v>0</v>
      </c>
      <c r="P289" s="9"/>
    </row>
    <row r="290" spans="2:16">
      <c r="B290" s="4">
        <v>45578</v>
      </c>
      <c r="C29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0" s="49" t="s">
        <v>41</v>
      </c>
      <c r="E290" s="3">
        <f>SUMIF(Ventas[Fecha],Rdiario[[#This Row],[Fecha]],Ventas[Total])</f>
        <v>0</v>
      </c>
      <c r="F290" s="46">
        <f>SUMIF(Ventas[Fecha],Rdiario[[#This Row],[Fecha]],Ventas[Total 4])</f>
        <v>0</v>
      </c>
      <c r="G290" s="46">
        <f>Rdiario[[#This Row],[Ingresos Brutos]]-Rdiario[[#This Row],[Transferencia]]</f>
        <v>0</v>
      </c>
      <c r="H290" s="3">
        <f>Rdiario[[#This Row],[Ingresos Brutos]]-Rdiario[[#This Row],[Ganancia]]</f>
        <v>0</v>
      </c>
      <c r="I290" s="3">
        <f>SUMIF(Ventas[Fecha],Rdiario[[#This Row],[Fecha]],Ventas[Total 2])</f>
        <v>0</v>
      </c>
      <c r="J290" s="3">
        <f>SUMIF(Compras[Fecha],Rdiario[[#This Row],[Fecha]],Compras[Monto])</f>
        <v>0</v>
      </c>
      <c r="K290" s="3">
        <f>SUMIF(TGastos[Fecha],Rdiario[[#This Row],[Fecha]],TGastos[Monto])</f>
        <v>0</v>
      </c>
      <c r="L290" s="3">
        <f>Rdiario[[#This Row],[Ingresos Brutos]]-Rdiario[[#This Row],[Compras]]-Rdiario[[#This Row],[Gastos]]</f>
        <v>0</v>
      </c>
      <c r="M290" s="3">
        <f>Rdiario[[#This Row],[Ganancia]]-Rdiario[[#This Row],[Compras]]-Rdiario[[#This Row],[Gastos]]</f>
        <v>0</v>
      </c>
      <c r="P290" s="9"/>
    </row>
    <row r="291" spans="2:16">
      <c r="B291" s="4">
        <v>45579</v>
      </c>
      <c r="C29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1" s="49" t="s">
        <v>42</v>
      </c>
      <c r="E291" s="3">
        <f>SUMIF(Ventas[Fecha],Rdiario[[#This Row],[Fecha]],Ventas[Total])</f>
        <v>0</v>
      </c>
      <c r="F291" s="46">
        <f>SUMIF(Ventas[Fecha],Rdiario[[#This Row],[Fecha]],Ventas[Total 4])</f>
        <v>0</v>
      </c>
      <c r="G291" s="46">
        <f>Rdiario[[#This Row],[Ingresos Brutos]]-Rdiario[[#This Row],[Transferencia]]</f>
        <v>0</v>
      </c>
      <c r="H291" s="3">
        <f>Rdiario[[#This Row],[Ingresos Brutos]]-Rdiario[[#This Row],[Ganancia]]</f>
        <v>0</v>
      </c>
      <c r="I291" s="3">
        <f>SUMIF(Ventas[Fecha],Rdiario[[#This Row],[Fecha]],Ventas[Total 2])</f>
        <v>0</v>
      </c>
      <c r="J291" s="3">
        <f>SUMIF(Compras[Fecha],Rdiario[[#This Row],[Fecha]],Compras[Monto])</f>
        <v>0</v>
      </c>
      <c r="K291" s="3">
        <f>SUMIF(TGastos[Fecha],Rdiario[[#This Row],[Fecha]],TGastos[Monto])</f>
        <v>0</v>
      </c>
      <c r="L291" s="3">
        <f>Rdiario[[#This Row],[Ingresos Brutos]]-Rdiario[[#This Row],[Compras]]-Rdiario[[#This Row],[Gastos]]</f>
        <v>0</v>
      </c>
      <c r="M291" s="3">
        <f>Rdiario[[#This Row],[Ganancia]]-Rdiario[[#This Row],[Compras]]-Rdiario[[#This Row],[Gastos]]</f>
        <v>0</v>
      </c>
      <c r="P291" s="9"/>
    </row>
    <row r="292" spans="2:16">
      <c r="B292" s="4">
        <v>45580</v>
      </c>
      <c r="C29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2" s="49" t="s">
        <v>43</v>
      </c>
      <c r="E292" s="3">
        <f>SUMIF(Ventas[Fecha],Rdiario[[#This Row],[Fecha]],Ventas[Total])</f>
        <v>0</v>
      </c>
      <c r="F292" s="46">
        <f>SUMIF(Ventas[Fecha],Rdiario[[#This Row],[Fecha]],Ventas[Total 4])</f>
        <v>0</v>
      </c>
      <c r="G292" s="46">
        <f>Rdiario[[#This Row],[Ingresos Brutos]]-Rdiario[[#This Row],[Transferencia]]</f>
        <v>0</v>
      </c>
      <c r="H292" s="3">
        <f>Rdiario[[#This Row],[Ingresos Brutos]]-Rdiario[[#This Row],[Ganancia]]</f>
        <v>0</v>
      </c>
      <c r="I292" s="3">
        <f>SUMIF(Ventas[Fecha],Rdiario[[#This Row],[Fecha]],Ventas[Total 2])</f>
        <v>0</v>
      </c>
      <c r="J292" s="3">
        <f>SUMIF(Compras[Fecha],Rdiario[[#This Row],[Fecha]],Compras[Monto])</f>
        <v>0</v>
      </c>
      <c r="K292" s="3">
        <f>SUMIF(TGastos[Fecha],Rdiario[[#This Row],[Fecha]],TGastos[Monto])</f>
        <v>0</v>
      </c>
      <c r="L292" s="3">
        <f>Rdiario[[#This Row],[Ingresos Brutos]]-Rdiario[[#This Row],[Compras]]-Rdiario[[#This Row],[Gastos]]</f>
        <v>0</v>
      </c>
      <c r="M292" s="3">
        <f>Rdiario[[#This Row],[Ganancia]]-Rdiario[[#This Row],[Compras]]-Rdiario[[#This Row],[Gastos]]</f>
        <v>0</v>
      </c>
      <c r="P292" s="9"/>
    </row>
    <row r="293" spans="2:16">
      <c r="B293" s="4">
        <v>45581</v>
      </c>
      <c r="C29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3" s="49" t="s">
        <v>44</v>
      </c>
      <c r="E293" s="3">
        <f>SUMIF(Ventas[Fecha],Rdiario[[#This Row],[Fecha]],Ventas[Total])</f>
        <v>0</v>
      </c>
      <c r="F293" s="46">
        <f>SUMIF(Ventas[Fecha],Rdiario[[#This Row],[Fecha]],Ventas[Total 4])</f>
        <v>0</v>
      </c>
      <c r="G293" s="46">
        <f>Rdiario[[#This Row],[Ingresos Brutos]]-Rdiario[[#This Row],[Transferencia]]</f>
        <v>0</v>
      </c>
      <c r="H293" s="3">
        <f>Rdiario[[#This Row],[Ingresos Brutos]]-Rdiario[[#This Row],[Ganancia]]</f>
        <v>0</v>
      </c>
      <c r="I293" s="3">
        <f>SUMIF(Ventas[Fecha],Rdiario[[#This Row],[Fecha]],Ventas[Total 2])</f>
        <v>0</v>
      </c>
      <c r="J293" s="3">
        <f>SUMIF(Compras[Fecha],Rdiario[[#This Row],[Fecha]],Compras[Monto])</f>
        <v>0</v>
      </c>
      <c r="K293" s="3">
        <f>SUMIF(TGastos[Fecha],Rdiario[[#This Row],[Fecha]],TGastos[Monto])</f>
        <v>0</v>
      </c>
      <c r="L293" s="3">
        <f>Rdiario[[#This Row],[Ingresos Brutos]]-Rdiario[[#This Row],[Compras]]-Rdiario[[#This Row],[Gastos]]</f>
        <v>0</v>
      </c>
      <c r="M293" s="3">
        <f>Rdiario[[#This Row],[Ganancia]]-Rdiario[[#This Row],[Compras]]-Rdiario[[#This Row],[Gastos]]</f>
        <v>0</v>
      </c>
      <c r="P293" s="9"/>
    </row>
    <row r="294" spans="2:16">
      <c r="B294" s="4">
        <v>45582</v>
      </c>
      <c r="C29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4" s="49" t="s">
        <v>45</v>
      </c>
      <c r="E294" s="3">
        <f>SUMIF(Ventas[Fecha],Rdiario[[#This Row],[Fecha]],Ventas[Total])</f>
        <v>0</v>
      </c>
      <c r="F294" s="46">
        <f>SUMIF(Ventas[Fecha],Rdiario[[#This Row],[Fecha]],Ventas[Total 4])</f>
        <v>0</v>
      </c>
      <c r="G294" s="46">
        <f>Rdiario[[#This Row],[Ingresos Brutos]]-Rdiario[[#This Row],[Transferencia]]</f>
        <v>0</v>
      </c>
      <c r="H294" s="3">
        <f>Rdiario[[#This Row],[Ingresos Brutos]]-Rdiario[[#This Row],[Ganancia]]</f>
        <v>0</v>
      </c>
      <c r="I294" s="3">
        <f>SUMIF(Ventas[Fecha],Rdiario[[#This Row],[Fecha]],Ventas[Total 2])</f>
        <v>0</v>
      </c>
      <c r="J294" s="3">
        <f>SUMIF(Compras[Fecha],Rdiario[[#This Row],[Fecha]],Compras[Monto])</f>
        <v>0</v>
      </c>
      <c r="K294" s="3">
        <f>SUMIF(TGastos[Fecha],Rdiario[[#This Row],[Fecha]],TGastos[Monto])</f>
        <v>0</v>
      </c>
      <c r="L294" s="3">
        <f>Rdiario[[#This Row],[Ingresos Brutos]]-Rdiario[[#This Row],[Compras]]-Rdiario[[#This Row],[Gastos]]</f>
        <v>0</v>
      </c>
      <c r="M294" s="3">
        <f>Rdiario[[#This Row],[Ganancia]]-Rdiario[[#This Row],[Compras]]-Rdiario[[#This Row],[Gastos]]</f>
        <v>0</v>
      </c>
      <c r="P294" s="9"/>
    </row>
    <row r="295" spans="2:16">
      <c r="B295" s="4">
        <v>45583</v>
      </c>
      <c r="C29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5" s="49" t="s">
        <v>46</v>
      </c>
      <c r="E295" s="3">
        <f>SUMIF(Ventas[Fecha],Rdiario[[#This Row],[Fecha]],Ventas[Total])</f>
        <v>0</v>
      </c>
      <c r="F295" s="46">
        <f>SUMIF(Ventas[Fecha],Rdiario[[#This Row],[Fecha]],Ventas[Total 4])</f>
        <v>0</v>
      </c>
      <c r="G295" s="46">
        <f>Rdiario[[#This Row],[Ingresos Brutos]]-Rdiario[[#This Row],[Transferencia]]</f>
        <v>0</v>
      </c>
      <c r="H295" s="3">
        <f>Rdiario[[#This Row],[Ingresos Brutos]]-Rdiario[[#This Row],[Ganancia]]</f>
        <v>0</v>
      </c>
      <c r="I295" s="3">
        <f>SUMIF(Ventas[Fecha],Rdiario[[#This Row],[Fecha]],Ventas[Total 2])</f>
        <v>0</v>
      </c>
      <c r="J295" s="3">
        <f>SUMIF(Compras[Fecha],Rdiario[[#This Row],[Fecha]],Compras[Monto])</f>
        <v>0</v>
      </c>
      <c r="K295" s="3">
        <f>SUMIF(TGastos[Fecha],Rdiario[[#This Row],[Fecha]],TGastos[Monto])</f>
        <v>0</v>
      </c>
      <c r="L295" s="3">
        <f>Rdiario[[#This Row],[Ingresos Brutos]]-Rdiario[[#This Row],[Compras]]-Rdiario[[#This Row],[Gastos]]</f>
        <v>0</v>
      </c>
      <c r="M295" s="3">
        <f>Rdiario[[#This Row],[Ganancia]]-Rdiario[[#This Row],[Compras]]-Rdiario[[#This Row],[Gastos]]</f>
        <v>0</v>
      </c>
      <c r="P295" s="9"/>
    </row>
    <row r="296" spans="2:16">
      <c r="B296" s="4">
        <v>45584</v>
      </c>
      <c r="C29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6" s="49" t="s">
        <v>47</v>
      </c>
      <c r="E296" s="3">
        <f>SUMIF(Ventas[Fecha],Rdiario[[#This Row],[Fecha]],Ventas[Total])</f>
        <v>0</v>
      </c>
      <c r="F296" s="46">
        <f>SUMIF(Ventas[Fecha],Rdiario[[#This Row],[Fecha]],Ventas[Total 4])</f>
        <v>0</v>
      </c>
      <c r="G296" s="46">
        <f>Rdiario[[#This Row],[Ingresos Brutos]]-Rdiario[[#This Row],[Transferencia]]</f>
        <v>0</v>
      </c>
      <c r="H296" s="3">
        <f>Rdiario[[#This Row],[Ingresos Brutos]]-Rdiario[[#This Row],[Ganancia]]</f>
        <v>0</v>
      </c>
      <c r="I296" s="3">
        <f>SUMIF(Ventas[Fecha],Rdiario[[#This Row],[Fecha]],Ventas[Total 2])</f>
        <v>0</v>
      </c>
      <c r="J296" s="3">
        <f>SUMIF(Compras[Fecha],Rdiario[[#This Row],[Fecha]],Compras[Monto])</f>
        <v>0</v>
      </c>
      <c r="K296" s="3">
        <f>SUMIF(TGastos[Fecha],Rdiario[[#This Row],[Fecha]],TGastos[Monto])</f>
        <v>0</v>
      </c>
      <c r="L296" s="3">
        <f>Rdiario[[#This Row],[Ingresos Brutos]]-Rdiario[[#This Row],[Compras]]-Rdiario[[#This Row],[Gastos]]</f>
        <v>0</v>
      </c>
      <c r="M296" s="3">
        <f>Rdiario[[#This Row],[Ganancia]]-Rdiario[[#This Row],[Compras]]-Rdiario[[#This Row],[Gastos]]</f>
        <v>0</v>
      </c>
      <c r="P296" s="9"/>
    </row>
    <row r="297" spans="2:16">
      <c r="B297" s="4">
        <v>45585</v>
      </c>
      <c r="C29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7" s="49" t="s">
        <v>41</v>
      </c>
      <c r="E297" s="3">
        <f>SUMIF(Ventas[Fecha],Rdiario[[#This Row],[Fecha]],Ventas[Total])</f>
        <v>0</v>
      </c>
      <c r="F297" s="46">
        <f>SUMIF(Ventas[Fecha],Rdiario[[#This Row],[Fecha]],Ventas[Total 4])</f>
        <v>0</v>
      </c>
      <c r="G297" s="46">
        <f>Rdiario[[#This Row],[Ingresos Brutos]]-Rdiario[[#This Row],[Transferencia]]</f>
        <v>0</v>
      </c>
      <c r="H297" s="3">
        <f>Rdiario[[#This Row],[Ingresos Brutos]]-Rdiario[[#This Row],[Ganancia]]</f>
        <v>0</v>
      </c>
      <c r="I297" s="3">
        <f>SUMIF(Ventas[Fecha],Rdiario[[#This Row],[Fecha]],Ventas[Total 2])</f>
        <v>0</v>
      </c>
      <c r="J297" s="3">
        <f>SUMIF(Compras[Fecha],Rdiario[[#This Row],[Fecha]],Compras[Monto])</f>
        <v>0</v>
      </c>
      <c r="K297" s="3">
        <f>SUMIF(TGastos[Fecha],Rdiario[[#This Row],[Fecha]],TGastos[Monto])</f>
        <v>0</v>
      </c>
      <c r="L297" s="3">
        <f>Rdiario[[#This Row],[Ingresos Brutos]]-Rdiario[[#This Row],[Compras]]-Rdiario[[#This Row],[Gastos]]</f>
        <v>0</v>
      </c>
      <c r="M297" s="3">
        <f>Rdiario[[#This Row],[Ganancia]]-Rdiario[[#This Row],[Compras]]-Rdiario[[#This Row],[Gastos]]</f>
        <v>0</v>
      </c>
      <c r="P297" s="9"/>
    </row>
    <row r="298" spans="2:16">
      <c r="B298" s="4">
        <v>45586</v>
      </c>
      <c r="C29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8" s="49" t="s">
        <v>42</v>
      </c>
      <c r="E298" s="3">
        <f>SUMIF(Ventas[Fecha],Rdiario[[#This Row],[Fecha]],Ventas[Total])</f>
        <v>0</v>
      </c>
      <c r="F298" s="46">
        <f>SUMIF(Ventas[Fecha],Rdiario[[#This Row],[Fecha]],Ventas[Total 4])</f>
        <v>0</v>
      </c>
      <c r="G298" s="46">
        <f>Rdiario[[#This Row],[Ingresos Brutos]]-Rdiario[[#This Row],[Transferencia]]</f>
        <v>0</v>
      </c>
      <c r="H298" s="3">
        <f>Rdiario[[#This Row],[Ingresos Brutos]]-Rdiario[[#This Row],[Ganancia]]</f>
        <v>0</v>
      </c>
      <c r="I298" s="3">
        <f>SUMIF(Ventas[Fecha],Rdiario[[#This Row],[Fecha]],Ventas[Total 2])</f>
        <v>0</v>
      </c>
      <c r="J298" s="3">
        <f>SUMIF(Compras[Fecha],Rdiario[[#This Row],[Fecha]],Compras[Monto])</f>
        <v>0</v>
      </c>
      <c r="K298" s="3">
        <f>SUMIF(TGastos[Fecha],Rdiario[[#This Row],[Fecha]],TGastos[Monto])</f>
        <v>0</v>
      </c>
      <c r="L298" s="3">
        <f>Rdiario[[#This Row],[Ingresos Brutos]]-Rdiario[[#This Row],[Compras]]-Rdiario[[#This Row],[Gastos]]</f>
        <v>0</v>
      </c>
      <c r="M298" s="3">
        <f>Rdiario[[#This Row],[Ganancia]]-Rdiario[[#This Row],[Compras]]-Rdiario[[#This Row],[Gastos]]</f>
        <v>0</v>
      </c>
      <c r="P298" s="9"/>
    </row>
    <row r="299" spans="2:16">
      <c r="B299" s="4">
        <v>45587</v>
      </c>
      <c r="C29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299" s="49" t="s">
        <v>43</v>
      </c>
      <c r="E299" s="3">
        <f>SUMIF(Ventas[Fecha],Rdiario[[#This Row],[Fecha]],Ventas[Total])</f>
        <v>0</v>
      </c>
      <c r="F299" s="46">
        <f>SUMIF(Ventas[Fecha],Rdiario[[#This Row],[Fecha]],Ventas[Total 4])</f>
        <v>0</v>
      </c>
      <c r="G299" s="46">
        <f>Rdiario[[#This Row],[Ingresos Brutos]]-Rdiario[[#This Row],[Transferencia]]</f>
        <v>0</v>
      </c>
      <c r="H299" s="3">
        <f>Rdiario[[#This Row],[Ingresos Brutos]]-Rdiario[[#This Row],[Ganancia]]</f>
        <v>0</v>
      </c>
      <c r="I299" s="3">
        <f>SUMIF(Ventas[Fecha],Rdiario[[#This Row],[Fecha]],Ventas[Total 2])</f>
        <v>0</v>
      </c>
      <c r="J299" s="3">
        <f>SUMIF(Compras[Fecha],Rdiario[[#This Row],[Fecha]],Compras[Monto])</f>
        <v>0</v>
      </c>
      <c r="K299" s="3">
        <f>SUMIF(TGastos[Fecha],Rdiario[[#This Row],[Fecha]],TGastos[Monto])</f>
        <v>0</v>
      </c>
      <c r="L299" s="3">
        <f>Rdiario[[#This Row],[Ingresos Brutos]]-Rdiario[[#This Row],[Compras]]-Rdiario[[#This Row],[Gastos]]</f>
        <v>0</v>
      </c>
      <c r="M299" s="3">
        <f>Rdiario[[#This Row],[Ganancia]]-Rdiario[[#This Row],[Compras]]-Rdiario[[#This Row],[Gastos]]</f>
        <v>0</v>
      </c>
      <c r="P299" s="9"/>
    </row>
    <row r="300" spans="2:16">
      <c r="B300" s="4">
        <v>45588</v>
      </c>
      <c r="C30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300" s="49" t="s">
        <v>44</v>
      </c>
      <c r="E300" s="3">
        <f>SUMIF(Ventas[Fecha],Rdiario[[#This Row],[Fecha]],Ventas[Total])</f>
        <v>0</v>
      </c>
      <c r="F300" s="46">
        <f>SUMIF(Ventas[Fecha],Rdiario[[#This Row],[Fecha]],Ventas[Total 4])</f>
        <v>0</v>
      </c>
      <c r="G300" s="46">
        <f>Rdiario[[#This Row],[Ingresos Brutos]]-Rdiario[[#This Row],[Transferencia]]</f>
        <v>0</v>
      </c>
      <c r="H300" s="3">
        <f>Rdiario[[#This Row],[Ingresos Brutos]]-Rdiario[[#This Row],[Ganancia]]</f>
        <v>0</v>
      </c>
      <c r="I300" s="3">
        <f>SUMIF(Ventas[Fecha],Rdiario[[#This Row],[Fecha]],Ventas[Total 2])</f>
        <v>0</v>
      </c>
      <c r="J300" s="3">
        <f>SUMIF(Compras[Fecha],Rdiario[[#This Row],[Fecha]],Compras[Monto])</f>
        <v>0</v>
      </c>
      <c r="K300" s="3">
        <f>SUMIF(TGastos[Fecha],Rdiario[[#This Row],[Fecha]],TGastos[Monto])</f>
        <v>0</v>
      </c>
      <c r="L300" s="3">
        <f>Rdiario[[#This Row],[Ingresos Brutos]]-Rdiario[[#This Row],[Compras]]-Rdiario[[#This Row],[Gastos]]</f>
        <v>0</v>
      </c>
      <c r="M300" s="3">
        <f>Rdiario[[#This Row],[Ganancia]]-Rdiario[[#This Row],[Compras]]-Rdiario[[#This Row],[Gastos]]</f>
        <v>0</v>
      </c>
      <c r="P300" s="9"/>
    </row>
    <row r="301" spans="2:16">
      <c r="B301" s="4">
        <v>45589</v>
      </c>
      <c r="C30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301" s="49" t="s">
        <v>45</v>
      </c>
      <c r="E301" s="3">
        <f>SUMIF(Ventas[Fecha],Rdiario[[#This Row],[Fecha]],Ventas[Total])</f>
        <v>0</v>
      </c>
      <c r="F301" s="46">
        <f>SUMIF(Ventas[Fecha],Rdiario[[#This Row],[Fecha]],Ventas[Total 4])</f>
        <v>0</v>
      </c>
      <c r="G301" s="46">
        <f>Rdiario[[#This Row],[Ingresos Brutos]]-Rdiario[[#This Row],[Transferencia]]</f>
        <v>0</v>
      </c>
      <c r="H301" s="3">
        <f>Rdiario[[#This Row],[Ingresos Brutos]]-Rdiario[[#This Row],[Ganancia]]</f>
        <v>0</v>
      </c>
      <c r="I301" s="3">
        <f>SUMIF(Ventas[Fecha],Rdiario[[#This Row],[Fecha]],Ventas[Total 2])</f>
        <v>0</v>
      </c>
      <c r="J301" s="3">
        <f>SUMIF(Compras[Fecha],Rdiario[[#This Row],[Fecha]],Compras[Monto])</f>
        <v>0</v>
      </c>
      <c r="K301" s="3">
        <f>SUMIF(TGastos[Fecha],Rdiario[[#This Row],[Fecha]],TGastos[Monto])</f>
        <v>0</v>
      </c>
      <c r="L301" s="3">
        <f>Rdiario[[#This Row],[Ingresos Brutos]]-Rdiario[[#This Row],[Compras]]-Rdiario[[#This Row],[Gastos]]</f>
        <v>0</v>
      </c>
      <c r="M301" s="3">
        <f>Rdiario[[#This Row],[Ganancia]]-Rdiario[[#This Row],[Compras]]-Rdiario[[#This Row],[Gastos]]</f>
        <v>0</v>
      </c>
      <c r="P301" s="9"/>
    </row>
    <row r="302" spans="2:16">
      <c r="B302" s="4">
        <v>45590</v>
      </c>
      <c r="C30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302" s="49" t="s">
        <v>46</v>
      </c>
      <c r="E302" s="3">
        <f>SUMIF(Ventas[Fecha],Rdiario[[#This Row],[Fecha]],Ventas[Total])</f>
        <v>0</v>
      </c>
      <c r="F302" s="46">
        <f>SUMIF(Ventas[Fecha],Rdiario[[#This Row],[Fecha]],Ventas[Total 4])</f>
        <v>0</v>
      </c>
      <c r="G302" s="46">
        <f>Rdiario[[#This Row],[Ingresos Brutos]]-Rdiario[[#This Row],[Transferencia]]</f>
        <v>0</v>
      </c>
      <c r="H302" s="3">
        <f>Rdiario[[#This Row],[Ingresos Brutos]]-Rdiario[[#This Row],[Ganancia]]</f>
        <v>0</v>
      </c>
      <c r="I302" s="3">
        <f>SUMIF(Ventas[Fecha],Rdiario[[#This Row],[Fecha]],Ventas[Total 2])</f>
        <v>0</v>
      </c>
      <c r="J302" s="3">
        <f>SUMIF(Compras[Fecha],Rdiario[[#This Row],[Fecha]],Compras[Monto])</f>
        <v>0</v>
      </c>
      <c r="K302" s="3">
        <f>SUMIF(TGastos[Fecha],Rdiario[[#This Row],[Fecha]],TGastos[Monto])</f>
        <v>0</v>
      </c>
      <c r="L302" s="3">
        <f>Rdiario[[#This Row],[Ingresos Brutos]]-Rdiario[[#This Row],[Compras]]-Rdiario[[#This Row],[Gastos]]</f>
        <v>0</v>
      </c>
      <c r="M302" s="3">
        <f>Rdiario[[#This Row],[Ganancia]]-Rdiario[[#This Row],[Compras]]-Rdiario[[#This Row],[Gastos]]</f>
        <v>0</v>
      </c>
      <c r="P302" s="9"/>
    </row>
    <row r="303" spans="2:16">
      <c r="B303" s="4">
        <v>45591</v>
      </c>
      <c r="C30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303" s="49" t="s">
        <v>47</v>
      </c>
      <c r="E303" s="3">
        <f>SUMIF(Ventas[Fecha],Rdiario[[#This Row],[Fecha]],Ventas[Total])</f>
        <v>0</v>
      </c>
      <c r="F303" s="46">
        <f>SUMIF(Ventas[Fecha],Rdiario[[#This Row],[Fecha]],Ventas[Total 4])</f>
        <v>0</v>
      </c>
      <c r="G303" s="46">
        <f>Rdiario[[#This Row],[Ingresos Brutos]]-Rdiario[[#This Row],[Transferencia]]</f>
        <v>0</v>
      </c>
      <c r="H303" s="3">
        <f>Rdiario[[#This Row],[Ingresos Brutos]]-Rdiario[[#This Row],[Ganancia]]</f>
        <v>0</v>
      </c>
      <c r="I303" s="3">
        <f>SUMIF(Ventas[Fecha],Rdiario[[#This Row],[Fecha]],Ventas[Total 2])</f>
        <v>0</v>
      </c>
      <c r="J303" s="3">
        <f>SUMIF(Compras[Fecha],Rdiario[[#This Row],[Fecha]],Compras[Monto])</f>
        <v>0</v>
      </c>
      <c r="K303" s="3">
        <f>SUMIF(TGastos[Fecha],Rdiario[[#This Row],[Fecha]],TGastos[Monto])</f>
        <v>0</v>
      </c>
      <c r="L303" s="3">
        <f>Rdiario[[#This Row],[Ingresos Brutos]]-Rdiario[[#This Row],[Compras]]-Rdiario[[#This Row],[Gastos]]</f>
        <v>0</v>
      </c>
      <c r="M303" s="3">
        <f>Rdiario[[#This Row],[Ganancia]]-Rdiario[[#This Row],[Compras]]-Rdiario[[#This Row],[Gastos]]</f>
        <v>0</v>
      </c>
      <c r="P303" s="9"/>
    </row>
    <row r="304" spans="2:16">
      <c r="B304" s="4">
        <v>45592</v>
      </c>
      <c r="C30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304" s="49" t="s">
        <v>41</v>
      </c>
      <c r="E304" s="3">
        <f>SUMIF(Ventas[Fecha],Rdiario[[#This Row],[Fecha]],Ventas[Total])</f>
        <v>0</v>
      </c>
      <c r="F304" s="46">
        <f>SUMIF(Ventas[Fecha],Rdiario[[#This Row],[Fecha]],Ventas[Total 4])</f>
        <v>0</v>
      </c>
      <c r="G304" s="46">
        <f>Rdiario[[#This Row],[Ingresos Brutos]]-Rdiario[[#This Row],[Transferencia]]</f>
        <v>0</v>
      </c>
      <c r="H304" s="3">
        <f>Rdiario[[#This Row],[Ingresos Brutos]]-Rdiario[[#This Row],[Ganancia]]</f>
        <v>0</v>
      </c>
      <c r="I304" s="3">
        <f>SUMIF(Ventas[Fecha],Rdiario[[#This Row],[Fecha]],Ventas[Total 2])</f>
        <v>0</v>
      </c>
      <c r="J304" s="3">
        <f>SUMIF(Compras[Fecha],Rdiario[[#This Row],[Fecha]],Compras[Monto])</f>
        <v>0</v>
      </c>
      <c r="K304" s="3">
        <f>SUMIF(TGastos[Fecha],Rdiario[[#This Row],[Fecha]],TGastos[Monto])</f>
        <v>0</v>
      </c>
      <c r="L304" s="3">
        <f>Rdiario[[#This Row],[Ingresos Brutos]]-Rdiario[[#This Row],[Compras]]-Rdiario[[#This Row],[Gastos]]</f>
        <v>0</v>
      </c>
      <c r="M304" s="3">
        <f>Rdiario[[#This Row],[Ganancia]]-Rdiario[[#This Row],[Compras]]-Rdiario[[#This Row],[Gastos]]</f>
        <v>0</v>
      </c>
      <c r="P304" s="9"/>
    </row>
    <row r="305" spans="2:16">
      <c r="B305" s="4">
        <v>45593</v>
      </c>
      <c r="C30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305" s="49" t="s">
        <v>42</v>
      </c>
      <c r="E305" s="3">
        <f>SUMIF(Ventas[Fecha],Rdiario[[#This Row],[Fecha]],Ventas[Total])</f>
        <v>0</v>
      </c>
      <c r="F305" s="46">
        <f>SUMIF(Ventas[Fecha],Rdiario[[#This Row],[Fecha]],Ventas[Total 4])</f>
        <v>0</v>
      </c>
      <c r="G305" s="46">
        <f>Rdiario[[#This Row],[Ingresos Brutos]]-Rdiario[[#This Row],[Transferencia]]</f>
        <v>0</v>
      </c>
      <c r="H305" s="3">
        <f>Rdiario[[#This Row],[Ingresos Brutos]]-Rdiario[[#This Row],[Ganancia]]</f>
        <v>0</v>
      </c>
      <c r="I305" s="3">
        <f>SUMIF(Ventas[Fecha],Rdiario[[#This Row],[Fecha]],Ventas[Total 2])</f>
        <v>0</v>
      </c>
      <c r="J305" s="3">
        <f>SUMIF(Compras[Fecha],Rdiario[[#This Row],[Fecha]],Compras[Monto])</f>
        <v>0</v>
      </c>
      <c r="K305" s="3">
        <f>SUMIF(TGastos[Fecha],Rdiario[[#This Row],[Fecha]],TGastos[Monto])</f>
        <v>0</v>
      </c>
      <c r="L305" s="3">
        <f>Rdiario[[#This Row],[Ingresos Brutos]]-Rdiario[[#This Row],[Compras]]-Rdiario[[#This Row],[Gastos]]</f>
        <v>0</v>
      </c>
      <c r="M305" s="3">
        <f>Rdiario[[#This Row],[Ganancia]]-Rdiario[[#This Row],[Compras]]-Rdiario[[#This Row],[Gastos]]</f>
        <v>0</v>
      </c>
      <c r="P305" s="9"/>
    </row>
    <row r="306" spans="2:16">
      <c r="B306" s="4">
        <v>45594</v>
      </c>
      <c r="C30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306" s="49" t="s">
        <v>43</v>
      </c>
      <c r="E306" s="3">
        <f>SUMIF(Ventas[Fecha],Rdiario[[#This Row],[Fecha]],Ventas[Total])</f>
        <v>0</v>
      </c>
      <c r="F306" s="46">
        <f>SUMIF(Ventas[Fecha],Rdiario[[#This Row],[Fecha]],Ventas[Total 4])</f>
        <v>0</v>
      </c>
      <c r="G306" s="46">
        <f>Rdiario[[#This Row],[Ingresos Brutos]]-Rdiario[[#This Row],[Transferencia]]</f>
        <v>0</v>
      </c>
      <c r="H306" s="3">
        <f>Rdiario[[#This Row],[Ingresos Brutos]]-Rdiario[[#This Row],[Ganancia]]</f>
        <v>0</v>
      </c>
      <c r="I306" s="3">
        <f>SUMIF(Ventas[Fecha],Rdiario[[#This Row],[Fecha]],Ventas[Total 2])</f>
        <v>0</v>
      </c>
      <c r="J306" s="3">
        <f>SUMIF(Compras[Fecha],Rdiario[[#This Row],[Fecha]],Compras[Monto])</f>
        <v>0</v>
      </c>
      <c r="K306" s="3">
        <f>SUMIF(TGastos[Fecha],Rdiario[[#This Row],[Fecha]],TGastos[Monto])</f>
        <v>0</v>
      </c>
      <c r="L306" s="3">
        <f>Rdiario[[#This Row],[Ingresos Brutos]]-Rdiario[[#This Row],[Compras]]-Rdiario[[#This Row],[Gastos]]</f>
        <v>0</v>
      </c>
      <c r="M306" s="3">
        <f>Rdiario[[#This Row],[Ganancia]]-Rdiario[[#This Row],[Compras]]-Rdiario[[#This Row],[Gastos]]</f>
        <v>0</v>
      </c>
      <c r="P306" s="9"/>
    </row>
    <row r="307" spans="2:16">
      <c r="B307" s="4">
        <v>45595</v>
      </c>
      <c r="C30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307" s="49" t="s">
        <v>44</v>
      </c>
      <c r="E307" s="3">
        <f>SUMIF(Ventas[Fecha],Rdiario[[#This Row],[Fecha]],Ventas[Total])</f>
        <v>0</v>
      </c>
      <c r="F307" s="46">
        <f>SUMIF(Ventas[Fecha],Rdiario[[#This Row],[Fecha]],Ventas[Total 4])</f>
        <v>0</v>
      </c>
      <c r="G307" s="46">
        <f>Rdiario[[#This Row],[Ingresos Brutos]]-Rdiario[[#This Row],[Transferencia]]</f>
        <v>0</v>
      </c>
      <c r="H307" s="3">
        <f>Rdiario[[#This Row],[Ingresos Brutos]]-Rdiario[[#This Row],[Ganancia]]</f>
        <v>0</v>
      </c>
      <c r="I307" s="3">
        <f>SUMIF(Ventas[Fecha],Rdiario[[#This Row],[Fecha]],Ventas[Total 2])</f>
        <v>0</v>
      </c>
      <c r="J307" s="3">
        <f>SUMIF(Compras[Fecha],Rdiario[[#This Row],[Fecha]],Compras[Monto])</f>
        <v>0</v>
      </c>
      <c r="K307" s="3">
        <f>SUMIF(TGastos[Fecha],Rdiario[[#This Row],[Fecha]],TGastos[Monto])</f>
        <v>0</v>
      </c>
      <c r="L307" s="3">
        <f>Rdiario[[#This Row],[Ingresos Brutos]]-Rdiario[[#This Row],[Compras]]-Rdiario[[#This Row],[Gastos]]</f>
        <v>0</v>
      </c>
      <c r="M307" s="3">
        <f>Rdiario[[#This Row],[Ganancia]]-Rdiario[[#This Row],[Compras]]-Rdiario[[#This Row],[Gastos]]</f>
        <v>0</v>
      </c>
      <c r="P307" s="9"/>
    </row>
    <row r="308" spans="2:16">
      <c r="B308" s="4">
        <v>45596</v>
      </c>
      <c r="C30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Octubre</v>
      </c>
      <c r="D308" s="49" t="s">
        <v>45</v>
      </c>
      <c r="E308" s="3">
        <f>SUMIF(Ventas[Fecha],Rdiario[[#This Row],[Fecha]],Ventas[Total])</f>
        <v>0</v>
      </c>
      <c r="F308" s="46">
        <f>SUMIF(Ventas[Fecha],Rdiario[[#This Row],[Fecha]],Ventas[Total 4])</f>
        <v>0</v>
      </c>
      <c r="G308" s="46">
        <f>Rdiario[[#This Row],[Ingresos Brutos]]-Rdiario[[#This Row],[Transferencia]]</f>
        <v>0</v>
      </c>
      <c r="H308" s="3">
        <f>Rdiario[[#This Row],[Ingresos Brutos]]-Rdiario[[#This Row],[Ganancia]]</f>
        <v>0</v>
      </c>
      <c r="I308" s="3">
        <f>SUMIF(Ventas[Fecha],Rdiario[[#This Row],[Fecha]],Ventas[Total 2])</f>
        <v>0</v>
      </c>
      <c r="J308" s="3">
        <f>SUMIF(Compras[Fecha],Rdiario[[#This Row],[Fecha]],Compras[Monto])</f>
        <v>0</v>
      </c>
      <c r="K308" s="3">
        <f>SUMIF(TGastos[Fecha],Rdiario[[#This Row],[Fecha]],TGastos[Monto])</f>
        <v>0</v>
      </c>
      <c r="L308" s="3">
        <f>Rdiario[[#This Row],[Ingresos Brutos]]-Rdiario[[#This Row],[Compras]]-Rdiario[[#This Row],[Gastos]]</f>
        <v>0</v>
      </c>
      <c r="M308" s="3">
        <f>Rdiario[[#This Row],[Ganancia]]-Rdiario[[#This Row],[Compras]]-Rdiario[[#This Row],[Gastos]]</f>
        <v>0</v>
      </c>
      <c r="P308" s="9"/>
    </row>
    <row r="309" spans="2:16">
      <c r="B309" s="4">
        <v>45597</v>
      </c>
      <c r="C30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09" s="49" t="s">
        <v>46</v>
      </c>
      <c r="E309" s="3">
        <f>SUMIF(Ventas[Fecha],Rdiario[[#This Row],[Fecha]],Ventas[Total])</f>
        <v>0</v>
      </c>
      <c r="F309" s="46">
        <f>SUMIF(Ventas[Fecha],Rdiario[[#This Row],[Fecha]],Ventas[Total 4])</f>
        <v>0</v>
      </c>
      <c r="G309" s="46">
        <f>Rdiario[[#This Row],[Ingresos Brutos]]-Rdiario[[#This Row],[Transferencia]]</f>
        <v>0</v>
      </c>
      <c r="H309" s="3">
        <f>Rdiario[[#This Row],[Ingresos Brutos]]-Rdiario[[#This Row],[Ganancia]]</f>
        <v>0</v>
      </c>
      <c r="I309" s="3">
        <f>SUMIF(Ventas[Fecha],Rdiario[[#This Row],[Fecha]],Ventas[Total 2])</f>
        <v>0</v>
      </c>
      <c r="J309" s="3">
        <f>SUMIF(Compras[Fecha],Rdiario[[#This Row],[Fecha]],Compras[Monto])</f>
        <v>0</v>
      </c>
      <c r="K309" s="3">
        <f>SUMIF(TGastos[Fecha],Rdiario[[#This Row],[Fecha]],TGastos[Monto])</f>
        <v>0</v>
      </c>
      <c r="L309" s="3">
        <f>Rdiario[[#This Row],[Ingresos Brutos]]-Rdiario[[#This Row],[Compras]]-Rdiario[[#This Row],[Gastos]]</f>
        <v>0</v>
      </c>
      <c r="M309" s="3">
        <f>Rdiario[[#This Row],[Ganancia]]-Rdiario[[#This Row],[Compras]]-Rdiario[[#This Row],[Gastos]]</f>
        <v>0</v>
      </c>
      <c r="P309" s="9"/>
    </row>
    <row r="310" spans="2:16">
      <c r="B310" s="4">
        <v>45598</v>
      </c>
      <c r="C31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0" s="49" t="s">
        <v>47</v>
      </c>
      <c r="E310" s="3">
        <f>SUMIF(Ventas[Fecha],Rdiario[[#This Row],[Fecha]],Ventas[Total])</f>
        <v>0</v>
      </c>
      <c r="F310" s="46">
        <f>SUMIF(Ventas[Fecha],Rdiario[[#This Row],[Fecha]],Ventas[Total 4])</f>
        <v>0</v>
      </c>
      <c r="G310" s="46">
        <f>Rdiario[[#This Row],[Ingresos Brutos]]-Rdiario[[#This Row],[Transferencia]]</f>
        <v>0</v>
      </c>
      <c r="H310" s="3">
        <f>Rdiario[[#This Row],[Ingresos Brutos]]-Rdiario[[#This Row],[Ganancia]]</f>
        <v>0</v>
      </c>
      <c r="I310" s="3">
        <f>SUMIF(Ventas[Fecha],Rdiario[[#This Row],[Fecha]],Ventas[Total 2])</f>
        <v>0</v>
      </c>
      <c r="J310" s="3">
        <f>SUMIF(Compras[Fecha],Rdiario[[#This Row],[Fecha]],Compras[Monto])</f>
        <v>0</v>
      </c>
      <c r="K310" s="3">
        <f>SUMIF(TGastos[Fecha],Rdiario[[#This Row],[Fecha]],TGastos[Monto])</f>
        <v>0</v>
      </c>
      <c r="L310" s="3">
        <f>Rdiario[[#This Row],[Ingresos Brutos]]-Rdiario[[#This Row],[Compras]]-Rdiario[[#This Row],[Gastos]]</f>
        <v>0</v>
      </c>
      <c r="M310" s="3">
        <f>Rdiario[[#This Row],[Ganancia]]-Rdiario[[#This Row],[Compras]]-Rdiario[[#This Row],[Gastos]]</f>
        <v>0</v>
      </c>
      <c r="P310" s="9"/>
    </row>
    <row r="311" spans="2:16">
      <c r="B311" s="4">
        <v>45599</v>
      </c>
      <c r="C31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1" s="49" t="s">
        <v>41</v>
      </c>
      <c r="E311" s="3">
        <f>SUMIF(Ventas[Fecha],Rdiario[[#This Row],[Fecha]],Ventas[Total])</f>
        <v>0</v>
      </c>
      <c r="F311" s="46">
        <f>SUMIF(Ventas[Fecha],Rdiario[[#This Row],[Fecha]],Ventas[Total 4])</f>
        <v>0</v>
      </c>
      <c r="G311" s="46">
        <f>Rdiario[[#This Row],[Ingresos Brutos]]-Rdiario[[#This Row],[Transferencia]]</f>
        <v>0</v>
      </c>
      <c r="H311" s="3">
        <f>Rdiario[[#This Row],[Ingresos Brutos]]-Rdiario[[#This Row],[Ganancia]]</f>
        <v>0</v>
      </c>
      <c r="I311" s="3">
        <f>SUMIF(Ventas[Fecha],Rdiario[[#This Row],[Fecha]],Ventas[Total 2])</f>
        <v>0</v>
      </c>
      <c r="J311" s="3">
        <f>SUMIF(Compras[Fecha],Rdiario[[#This Row],[Fecha]],Compras[Monto])</f>
        <v>0</v>
      </c>
      <c r="K311" s="3">
        <f>SUMIF(TGastos[Fecha],Rdiario[[#This Row],[Fecha]],TGastos[Monto])</f>
        <v>0</v>
      </c>
      <c r="L311" s="3">
        <f>Rdiario[[#This Row],[Ingresos Brutos]]-Rdiario[[#This Row],[Compras]]-Rdiario[[#This Row],[Gastos]]</f>
        <v>0</v>
      </c>
      <c r="M311" s="3">
        <f>Rdiario[[#This Row],[Ganancia]]-Rdiario[[#This Row],[Compras]]-Rdiario[[#This Row],[Gastos]]</f>
        <v>0</v>
      </c>
      <c r="P311" s="9"/>
    </row>
    <row r="312" spans="2:16">
      <c r="B312" s="4">
        <v>45600</v>
      </c>
      <c r="C31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2" s="49" t="s">
        <v>42</v>
      </c>
      <c r="E312" s="3">
        <f>SUMIF(Ventas[Fecha],Rdiario[[#This Row],[Fecha]],Ventas[Total])</f>
        <v>0</v>
      </c>
      <c r="F312" s="46">
        <f>SUMIF(Ventas[Fecha],Rdiario[[#This Row],[Fecha]],Ventas[Total 4])</f>
        <v>0</v>
      </c>
      <c r="G312" s="46">
        <f>Rdiario[[#This Row],[Ingresos Brutos]]-Rdiario[[#This Row],[Transferencia]]</f>
        <v>0</v>
      </c>
      <c r="H312" s="3">
        <f>Rdiario[[#This Row],[Ingresos Brutos]]-Rdiario[[#This Row],[Ganancia]]</f>
        <v>0</v>
      </c>
      <c r="I312" s="3">
        <f>SUMIF(Ventas[Fecha],Rdiario[[#This Row],[Fecha]],Ventas[Total 2])</f>
        <v>0</v>
      </c>
      <c r="J312" s="3">
        <f>SUMIF(Compras[Fecha],Rdiario[[#This Row],[Fecha]],Compras[Monto])</f>
        <v>0</v>
      </c>
      <c r="K312" s="3">
        <f>SUMIF(TGastos[Fecha],Rdiario[[#This Row],[Fecha]],TGastos[Monto])</f>
        <v>0</v>
      </c>
      <c r="L312" s="3">
        <f>Rdiario[[#This Row],[Ingresos Brutos]]-Rdiario[[#This Row],[Compras]]-Rdiario[[#This Row],[Gastos]]</f>
        <v>0</v>
      </c>
      <c r="M312" s="3">
        <f>Rdiario[[#This Row],[Ganancia]]-Rdiario[[#This Row],[Compras]]-Rdiario[[#This Row],[Gastos]]</f>
        <v>0</v>
      </c>
      <c r="P312" s="9"/>
    </row>
    <row r="313" spans="2:16">
      <c r="B313" s="4">
        <v>45601</v>
      </c>
      <c r="C31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3" s="49" t="s">
        <v>43</v>
      </c>
      <c r="E313" s="3">
        <f>SUMIF(Ventas[Fecha],Rdiario[[#This Row],[Fecha]],Ventas[Total])</f>
        <v>0</v>
      </c>
      <c r="F313" s="46">
        <f>SUMIF(Ventas[Fecha],Rdiario[[#This Row],[Fecha]],Ventas[Total 4])</f>
        <v>0</v>
      </c>
      <c r="G313" s="46">
        <f>Rdiario[[#This Row],[Ingresos Brutos]]-Rdiario[[#This Row],[Transferencia]]</f>
        <v>0</v>
      </c>
      <c r="H313" s="3">
        <f>Rdiario[[#This Row],[Ingresos Brutos]]-Rdiario[[#This Row],[Ganancia]]</f>
        <v>0</v>
      </c>
      <c r="I313" s="3">
        <f>SUMIF(Ventas[Fecha],Rdiario[[#This Row],[Fecha]],Ventas[Total 2])</f>
        <v>0</v>
      </c>
      <c r="J313" s="3">
        <f>SUMIF(Compras[Fecha],Rdiario[[#This Row],[Fecha]],Compras[Monto])</f>
        <v>0</v>
      </c>
      <c r="K313" s="3">
        <f>SUMIF(TGastos[Fecha],Rdiario[[#This Row],[Fecha]],TGastos[Monto])</f>
        <v>0</v>
      </c>
      <c r="L313" s="3">
        <f>Rdiario[[#This Row],[Ingresos Brutos]]-Rdiario[[#This Row],[Compras]]-Rdiario[[#This Row],[Gastos]]</f>
        <v>0</v>
      </c>
      <c r="M313" s="3">
        <f>Rdiario[[#This Row],[Ganancia]]-Rdiario[[#This Row],[Compras]]-Rdiario[[#This Row],[Gastos]]</f>
        <v>0</v>
      </c>
      <c r="P313" s="9"/>
    </row>
    <row r="314" spans="2:16">
      <c r="B314" s="4">
        <v>45602</v>
      </c>
      <c r="C31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4" s="49" t="s">
        <v>44</v>
      </c>
      <c r="E314" s="3">
        <f>SUMIF(Ventas[Fecha],Rdiario[[#This Row],[Fecha]],Ventas[Total])</f>
        <v>0</v>
      </c>
      <c r="F314" s="46">
        <f>SUMIF(Ventas[Fecha],Rdiario[[#This Row],[Fecha]],Ventas[Total 4])</f>
        <v>0</v>
      </c>
      <c r="G314" s="46">
        <f>Rdiario[[#This Row],[Ingresos Brutos]]-Rdiario[[#This Row],[Transferencia]]</f>
        <v>0</v>
      </c>
      <c r="H314" s="3">
        <f>Rdiario[[#This Row],[Ingresos Brutos]]-Rdiario[[#This Row],[Ganancia]]</f>
        <v>0</v>
      </c>
      <c r="I314" s="3">
        <f>SUMIF(Ventas[Fecha],Rdiario[[#This Row],[Fecha]],Ventas[Total 2])</f>
        <v>0</v>
      </c>
      <c r="J314" s="3">
        <f>SUMIF(Compras[Fecha],Rdiario[[#This Row],[Fecha]],Compras[Monto])</f>
        <v>0</v>
      </c>
      <c r="K314" s="3">
        <f>SUMIF(TGastos[Fecha],Rdiario[[#This Row],[Fecha]],TGastos[Monto])</f>
        <v>0</v>
      </c>
      <c r="L314" s="3">
        <f>Rdiario[[#This Row],[Ingresos Brutos]]-Rdiario[[#This Row],[Compras]]-Rdiario[[#This Row],[Gastos]]</f>
        <v>0</v>
      </c>
      <c r="M314" s="3">
        <f>Rdiario[[#This Row],[Ganancia]]-Rdiario[[#This Row],[Compras]]-Rdiario[[#This Row],[Gastos]]</f>
        <v>0</v>
      </c>
      <c r="P314" s="9"/>
    </row>
    <row r="315" spans="2:16">
      <c r="B315" s="4">
        <v>45603</v>
      </c>
      <c r="C31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5" s="49" t="s">
        <v>45</v>
      </c>
      <c r="E315" s="3">
        <f>SUMIF(Ventas[Fecha],Rdiario[[#This Row],[Fecha]],Ventas[Total])</f>
        <v>0</v>
      </c>
      <c r="F315" s="46">
        <f>SUMIF(Ventas[Fecha],Rdiario[[#This Row],[Fecha]],Ventas[Total 4])</f>
        <v>0</v>
      </c>
      <c r="G315" s="46">
        <f>Rdiario[[#This Row],[Ingresos Brutos]]-Rdiario[[#This Row],[Transferencia]]</f>
        <v>0</v>
      </c>
      <c r="H315" s="3">
        <f>Rdiario[[#This Row],[Ingresos Brutos]]-Rdiario[[#This Row],[Ganancia]]</f>
        <v>0</v>
      </c>
      <c r="I315" s="3">
        <f>SUMIF(Ventas[Fecha],Rdiario[[#This Row],[Fecha]],Ventas[Total 2])</f>
        <v>0</v>
      </c>
      <c r="J315" s="3">
        <f>SUMIF(Compras[Fecha],Rdiario[[#This Row],[Fecha]],Compras[Monto])</f>
        <v>0</v>
      </c>
      <c r="K315" s="3">
        <f>SUMIF(TGastos[Fecha],Rdiario[[#This Row],[Fecha]],TGastos[Monto])</f>
        <v>0</v>
      </c>
      <c r="L315" s="3">
        <f>Rdiario[[#This Row],[Ingresos Brutos]]-Rdiario[[#This Row],[Compras]]-Rdiario[[#This Row],[Gastos]]</f>
        <v>0</v>
      </c>
      <c r="M315" s="3">
        <f>Rdiario[[#This Row],[Ganancia]]-Rdiario[[#This Row],[Compras]]-Rdiario[[#This Row],[Gastos]]</f>
        <v>0</v>
      </c>
      <c r="P315" s="9"/>
    </row>
    <row r="316" spans="2:16">
      <c r="B316" s="4">
        <v>45604</v>
      </c>
      <c r="C31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6" s="49" t="s">
        <v>46</v>
      </c>
      <c r="E316" s="3">
        <f>SUMIF(Ventas[Fecha],Rdiario[[#This Row],[Fecha]],Ventas[Total])</f>
        <v>0</v>
      </c>
      <c r="F316" s="46">
        <f>SUMIF(Ventas[Fecha],Rdiario[[#This Row],[Fecha]],Ventas[Total 4])</f>
        <v>0</v>
      </c>
      <c r="G316" s="46">
        <f>Rdiario[[#This Row],[Ingresos Brutos]]-Rdiario[[#This Row],[Transferencia]]</f>
        <v>0</v>
      </c>
      <c r="H316" s="3">
        <f>Rdiario[[#This Row],[Ingresos Brutos]]-Rdiario[[#This Row],[Ganancia]]</f>
        <v>0</v>
      </c>
      <c r="I316" s="3">
        <f>SUMIF(Ventas[Fecha],Rdiario[[#This Row],[Fecha]],Ventas[Total 2])</f>
        <v>0</v>
      </c>
      <c r="J316" s="3">
        <f>SUMIF(Compras[Fecha],Rdiario[[#This Row],[Fecha]],Compras[Monto])</f>
        <v>0</v>
      </c>
      <c r="K316" s="3">
        <f>SUMIF(TGastos[Fecha],Rdiario[[#This Row],[Fecha]],TGastos[Monto])</f>
        <v>0</v>
      </c>
      <c r="L316" s="3">
        <f>Rdiario[[#This Row],[Ingresos Brutos]]-Rdiario[[#This Row],[Compras]]-Rdiario[[#This Row],[Gastos]]</f>
        <v>0</v>
      </c>
      <c r="M316" s="3">
        <f>Rdiario[[#This Row],[Ganancia]]-Rdiario[[#This Row],[Compras]]-Rdiario[[#This Row],[Gastos]]</f>
        <v>0</v>
      </c>
      <c r="P316" s="9"/>
    </row>
    <row r="317" spans="2:16">
      <c r="B317" s="4">
        <v>45605</v>
      </c>
      <c r="C31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7" s="49" t="s">
        <v>47</v>
      </c>
      <c r="E317" s="3">
        <f>SUMIF(Ventas[Fecha],Rdiario[[#This Row],[Fecha]],Ventas[Total])</f>
        <v>0</v>
      </c>
      <c r="F317" s="46">
        <f>SUMIF(Ventas[Fecha],Rdiario[[#This Row],[Fecha]],Ventas[Total 4])</f>
        <v>0</v>
      </c>
      <c r="G317" s="46">
        <f>Rdiario[[#This Row],[Ingresos Brutos]]-Rdiario[[#This Row],[Transferencia]]</f>
        <v>0</v>
      </c>
      <c r="H317" s="3">
        <f>Rdiario[[#This Row],[Ingresos Brutos]]-Rdiario[[#This Row],[Ganancia]]</f>
        <v>0</v>
      </c>
      <c r="I317" s="3">
        <f>SUMIF(Ventas[Fecha],Rdiario[[#This Row],[Fecha]],Ventas[Total 2])</f>
        <v>0</v>
      </c>
      <c r="J317" s="3">
        <f>SUMIF(Compras[Fecha],Rdiario[[#This Row],[Fecha]],Compras[Monto])</f>
        <v>0</v>
      </c>
      <c r="K317" s="3">
        <f>SUMIF(TGastos[Fecha],Rdiario[[#This Row],[Fecha]],TGastos[Monto])</f>
        <v>0</v>
      </c>
      <c r="L317" s="3">
        <f>Rdiario[[#This Row],[Ingresos Brutos]]-Rdiario[[#This Row],[Compras]]-Rdiario[[#This Row],[Gastos]]</f>
        <v>0</v>
      </c>
      <c r="M317" s="3">
        <f>Rdiario[[#This Row],[Ganancia]]-Rdiario[[#This Row],[Compras]]-Rdiario[[#This Row],[Gastos]]</f>
        <v>0</v>
      </c>
      <c r="P317" s="9"/>
    </row>
    <row r="318" spans="2:16">
      <c r="B318" s="4">
        <v>45606</v>
      </c>
      <c r="C31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8" s="49" t="s">
        <v>41</v>
      </c>
      <c r="E318" s="3">
        <f>SUMIF(Ventas[Fecha],Rdiario[[#This Row],[Fecha]],Ventas[Total])</f>
        <v>0</v>
      </c>
      <c r="F318" s="46">
        <f>SUMIF(Ventas[Fecha],Rdiario[[#This Row],[Fecha]],Ventas[Total 4])</f>
        <v>0</v>
      </c>
      <c r="G318" s="46">
        <f>Rdiario[[#This Row],[Ingresos Brutos]]-Rdiario[[#This Row],[Transferencia]]</f>
        <v>0</v>
      </c>
      <c r="H318" s="3">
        <f>Rdiario[[#This Row],[Ingresos Brutos]]-Rdiario[[#This Row],[Ganancia]]</f>
        <v>0</v>
      </c>
      <c r="I318" s="3">
        <f>SUMIF(Ventas[Fecha],Rdiario[[#This Row],[Fecha]],Ventas[Total 2])</f>
        <v>0</v>
      </c>
      <c r="J318" s="3">
        <f>SUMIF(Compras[Fecha],Rdiario[[#This Row],[Fecha]],Compras[Monto])</f>
        <v>0</v>
      </c>
      <c r="K318" s="3">
        <f>SUMIF(TGastos[Fecha],Rdiario[[#This Row],[Fecha]],TGastos[Monto])</f>
        <v>0</v>
      </c>
      <c r="L318" s="3">
        <f>Rdiario[[#This Row],[Ingresos Brutos]]-Rdiario[[#This Row],[Compras]]-Rdiario[[#This Row],[Gastos]]</f>
        <v>0</v>
      </c>
      <c r="M318" s="3">
        <f>Rdiario[[#This Row],[Ganancia]]-Rdiario[[#This Row],[Compras]]-Rdiario[[#This Row],[Gastos]]</f>
        <v>0</v>
      </c>
      <c r="P318" s="9"/>
    </row>
    <row r="319" spans="2:16">
      <c r="B319" s="4">
        <v>45607</v>
      </c>
      <c r="C31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19" s="49" t="s">
        <v>42</v>
      </c>
      <c r="E319" s="3">
        <f>SUMIF(Ventas[Fecha],Rdiario[[#This Row],[Fecha]],Ventas[Total])</f>
        <v>0</v>
      </c>
      <c r="F319" s="46">
        <f>SUMIF(Ventas[Fecha],Rdiario[[#This Row],[Fecha]],Ventas[Total 4])</f>
        <v>0</v>
      </c>
      <c r="G319" s="46">
        <f>Rdiario[[#This Row],[Ingresos Brutos]]-Rdiario[[#This Row],[Transferencia]]</f>
        <v>0</v>
      </c>
      <c r="H319" s="3">
        <f>Rdiario[[#This Row],[Ingresos Brutos]]-Rdiario[[#This Row],[Ganancia]]</f>
        <v>0</v>
      </c>
      <c r="I319" s="3">
        <f>SUMIF(Ventas[Fecha],Rdiario[[#This Row],[Fecha]],Ventas[Total 2])</f>
        <v>0</v>
      </c>
      <c r="J319" s="3">
        <f>SUMIF(Compras[Fecha],Rdiario[[#This Row],[Fecha]],Compras[Monto])</f>
        <v>0</v>
      </c>
      <c r="K319" s="3">
        <f>SUMIF(TGastos[Fecha],Rdiario[[#This Row],[Fecha]],TGastos[Monto])</f>
        <v>0</v>
      </c>
      <c r="L319" s="3">
        <f>Rdiario[[#This Row],[Ingresos Brutos]]-Rdiario[[#This Row],[Compras]]-Rdiario[[#This Row],[Gastos]]</f>
        <v>0</v>
      </c>
      <c r="M319" s="3">
        <f>Rdiario[[#This Row],[Ganancia]]-Rdiario[[#This Row],[Compras]]-Rdiario[[#This Row],[Gastos]]</f>
        <v>0</v>
      </c>
      <c r="P319" s="9"/>
    </row>
    <row r="320" spans="2:16">
      <c r="B320" s="4">
        <v>45608</v>
      </c>
      <c r="C32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0" s="49" t="s">
        <v>43</v>
      </c>
      <c r="E320" s="3">
        <f>SUMIF(Ventas[Fecha],Rdiario[[#This Row],[Fecha]],Ventas[Total])</f>
        <v>0</v>
      </c>
      <c r="F320" s="46">
        <f>SUMIF(Ventas[Fecha],Rdiario[[#This Row],[Fecha]],Ventas[Total 4])</f>
        <v>0</v>
      </c>
      <c r="G320" s="46">
        <f>Rdiario[[#This Row],[Ingresos Brutos]]-Rdiario[[#This Row],[Transferencia]]</f>
        <v>0</v>
      </c>
      <c r="H320" s="3">
        <f>Rdiario[[#This Row],[Ingresos Brutos]]-Rdiario[[#This Row],[Ganancia]]</f>
        <v>0</v>
      </c>
      <c r="I320" s="3">
        <f>SUMIF(Ventas[Fecha],Rdiario[[#This Row],[Fecha]],Ventas[Total 2])</f>
        <v>0</v>
      </c>
      <c r="J320" s="3">
        <f>SUMIF(Compras[Fecha],Rdiario[[#This Row],[Fecha]],Compras[Monto])</f>
        <v>0</v>
      </c>
      <c r="K320" s="3">
        <f>SUMIF(TGastos[Fecha],Rdiario[[#This Row],[Fecha]],TGastos[Monto])</f>
        <v>0</v>
      </c>
      <c r="L320" s="3">
        <f>Rdiario[[#This Row],[Ingresos Brutos]]-Rdiario[[#This Row],[Compras]]-Rdiario[[#This Row],[Gastos]]</f>
        <v>0</v>
      </c>
      <c r="M320" s="3">
        <f>Rdiario[[#This Row],[Ganancia]]-Rdiario[[#This Row],[Compras]]-Rdiario[[#This Row],[Gastos]]</f>
        <v>0</v>
      </c>
      <c r="P320" s="9"/>
    </row>
    <row r="321" spans="2:16">
      <c r="B321" s="4">
        <v>45609</v>
      </c>
      <c r="C32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1" s="49" t="s">
        <v>44</v>
      </c>
      <c r="E321" s="3">
        <f>SUMIF(Ventas[Fecha],Rdiario[[#This Row],[Fecha]],Ventas[Total])</f>
        <v>0</v>
      </c>
      <c r="F321" s="46">
        <f>SUMIF(Ventas[Fecha],Rdiario[[#This Row],[Fecha]],Ventas[Total 4])</f>
        <v>0</v>
      </c>
      <c r="G321" s="46">
        <f>Rdiario[[#This Row],[Ingresos Brutos]]-Rdiario[[#This Row],[Transferencia]]</f>
        <v>0</v>
      </c>
      <c r="H321" s="3">
        <f>Rdiario[[#This Row],[Ingresos Brutos]]-Rdiario[[#This Row],[Ganancia]]</f>
        <v>0</v>
      </c>
      <c r="I321" s="3">
        <f>SUMIF(Ventas[Fecha],Rdiario[[#This Row],[Fecha]],Ventas[Total 2])</f>
        <v>0</v>
      </c>
      <c r="J321" s="3">
        <f>SUMIF(Compras[Fecha],Rdiario[[#This Row],[Fecha]],Compras[Monto])</f>
        <v>0</v>
      </c>
      <c r="K321" s="3">
        <f>SUMIF(TGastos[Fecha],Rdiario[[#This Row],[Fecha]],TGastos[Monto])</f>
        <v>0</v>
      </c>
      <c r="L321" s="3">
        <f>Rdiario[[#This Row],[Ingresos Brutos]]-Rdiario[[#This Row],[Compras]]-Rdiario[[#This Row],[Gastos]]</f>
        <v>0</v>
      </c>
      <c r="M321" s="3">
        <f>Rdiario[[#This Row],[Ganancia]]-Rdiario[[#This Row],[Compras]]-Rdiario[[#This Row],[Gastos]]</f>
        <v>0</v>
      </c>
      <c r="P321" s="9"/>
    </row>
    <row r="322" spans="2:16">
      <c r="B322" s="4">
        <v>45610</v>
      </c>
      <c r="C32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2" s="49" t="s">
        <v>45</v>
      </c>
      <c r="E322" s="3">
        <f>SUMIF(Ventas[Fecha],Rdiario[[#This Row],[Fecha]],Ventas[Total])</f>
        <v>0</v>
      </c>
      <c r="F322" s="46">
        <f>SUMIF(Ventas[Fecha],Rdiario[[#This Row],[Fecha]],Ventas[Total 4])</f>
        <v>0</v>
      </c>
      <c r="G322" s="46">
        <f>Rdiario[[#This Row],[Ingresos Brutos]]-Rdiario[[#This Row],[Transferencia]]</f>
        <v>0</v>
      </c>
      <c r="H322" s="3">
        <f>Rdiario[[#This Row],[Ingresos Brutos]]-Rdiario[[#This Row],[Ganancia]]</f>
        <v>0</v>
      </c>
      <c r="I322" s="3">
        <f>SUMIF(Ventas[Fecha],Rdiario[[#This Row],[Fecha]],Ventas[Total 2])</f>
        <v>0</v>
      </c>
      <c r="J322" s="3">
        <f>SUMIF(Compras[Fecha],Rdiario[[#This Row],[Fecha]],Compras[Monto])</f>
        <v>0</v>
      </c>
      <c r="K322" s="3">
        <f>SUMIF(TGastos[Fecha],Rdiario[[#This Row],[Fecha]],TGastos[Monto])</f>
        <v>0</v>
      </c>
      <c r="L322" s="3">
        <f>Rdiario[[#This Row],[Ingresos Brutos]]-Rdiario[[#This Row],[Compras]]-Rdiario[[#This Row],[Gastos]]</f>
        <v>0</v>
      </c>
      <c r="M322" s="3">
        <f>Rdiario[[#This Row],[Ganancia]]-Rdiario[[#This Row],[Compras]]-Rdiario[[#This Row],[Gastos]]</f>
        <v>0</v>
      </c>
      <c r="P322" s="9"/>
    </row>
    <row r="323" spans="2:16">
      <c r="B323" s="4">
        <v>45611</v>
      </c>
      <c r="C32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3" s="49" t="s">
        <v>46</v>
      </c>
      <c r="E323" s="3">
        <f>SUMIF(Ventas[Fecha],Rdiario[[#This Row],[Fecha]],Ventas[Total])</f>
        <v>0</v>
      </c>
      <c r="F323" s="46">
        <f>SUMIF(Ventas[Fecha],Rdiario[[#This Row],[Fecha]],Ventas[Total 4])</f>
        <v>0</v>
      </c>
      <c r="G323" s="46">
        <f>Rdiario[[#This Row],[Ingresos Brutos]]-Rdiario[[#This Row],[Transferencia]]</f>
        <v>0</v>
      </c>
      <c r="H323" s="3">
        <f>Rdiario[[#This Row],[Ingresos Brutos]]-Rdiario[[#This Row],[Ganancia]]</f>
        <v>0</v>
      </c>
      <c r="I323" s="3">
        <f>SUMIF(Ventas[Fecha],Rdiario[[#This Row],[Fecha]],Ventas[Total 2])</f>
        <v>0</v>
      </c>
      <c r="J323" s="3">
        <f>SUMIF(Compras[Fecha],Rdiario[[#This Row],[Fecha]],Compras[Monto])</f>
        <v>0</v>
      </c>
      <c r="K323" s="3">
        <f>SUMIF(TGastos[Fecha],Rdiario[[#This Row],[Fecha]],TGastos[Monto])</f>
        <v>0</v>
      </c>
      <c r="L323" s="3">
        <f>Rdiario[[#This Row],[Ingresos Brutos]]-Rdiario[[#This Row],[Compras]]-Rdiario[[#This Row],[Gastos]]</f>
        <v>0</v>
      </c>
      <c r="M323" s="3">
        <f>Rdiario[[#This Row],[Ganancia]]-Rdiario[[#This Row],[Compras]]-Rdiario[[#This Row],[Gastos]]</f>
        <v>0</v>
      </c>
      <c r="P323" s="9"/>
    </row>
    <row r="324" spans="2:16">
      <c r="B324" s="4">
        <v>45612</v>
      </c>
      <c r="C32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4" s="49" t="s">
        <v>47</v>
      </c>
      <c r="E324" s="3">
        <f>SUMIF(Ventas[Fecha],Rdiario[[#This Row],[Fecha]],Ventas[Total])</f>
        <v>0</v>
      </c>
      <c r="F324" s="46">
        <f>SUMIF(Ventas[Fecha],Rdiario[[#This Row],[Fecha]],Ventas[Total 4])</f>
        <v>0</v>
      </c>
      <c r="G324" s="46">
        <f>Rdiario[[#This Row],[Ingresos Brutos]]-Rdiario[[#This Row],[Transferencia]]</f>
        <v>0</v>
      </c>
      <c r="H324" s="3">
        <f>Rdiario[[#This Row],[Ingresos Brutos]]-Rdiario[[#This Row],[Ganancia]]</f>
        <v>0</v>
      </c>
      <c r="I324" s="3">
        <f>SUMIF(Ventas[Fecha],Rdiario[[#This Row],[Fecha]],Ventas[Total 2])</f>
        <v>0</v>
      </c>
      <c r="J324" s="3">
        <f>SUMIF(Compras[Fecha],Rdiario[[#This Row],[Fecha]],Compras[Monto])</f>
        <v>0</v>
      </c>
      <c r="K324" s="3">
        <f>SUMIF(TGastos[Fecha],Rdiario[[#This Row],[Fecha]],TGastos[Monto])</f>
        <v>0</v>
      </c>
      <c r="L324" s="3">
        <f>Rdiario[[#This Row],[Ingresos Brutos]]-Rdiario[[#This Row],[Compras]]-Rdiario[[#This Row],[Gastos]]</f>
        <v>0</v>
      </c>
      <c r="M324" s="3">
        <f>Rdiario[[#This Row],[Ganancia]]-Rdiario[[#This Row],[Compras]]-Rdiario[[#This Row],[Gastos]]</f>
        <v>0</v>
      </c>
      <c r="P324" s="9"/>
    </row>
    <row r="325" spans="2:16">
      <c r="B325" s="4">
        <v>45613</v>
      </c>
      <c r="C32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5" s="49" t="s">
        <v>41</v>
      </c>
      <c r="E325" s="3">
        <f>SUMIF(Ventas[Fecha],Rdiario[[#This Row],[Fecha]],Ventas[Total])</f>
        <v>0</v>
      </c>
      <c r="F325" s="46">
        <f>SUMIF(Ventas[Fecha],Rdiario[[#This Row],[Fecha]],Ventas[Total 4])</f>
        <v>0</v>
      </c>
      <c r="G325" s="46">
        <f>Rdiario[[#This Row],[Ingresos Brutos]]-Rdiario[[#This Row],[Transferencia]]</f>
        <v>0</v>
      </c>
      <c r="H325" s="3">
        <f>Rdiario[[#This Row],[Ingresos Brutos]]-Rdiario[[#This Row],[Ganancia]]</f>
        <v>0</v>
      </c>
      <c r="I325" s="3">
        <f>SUMIF(Ventas[Fecha],Rdiario[[#This Row],[Fecha]],Ventas[Total 2])</f>
        <v>0</v>
      </c>
      <c r="J325" s="3">
        <f>SUMIF(Compras[Fecha],Rdiario[[#This Row],[Fecha]],Compras[Monto])</f>
        <v>0</v>
      </c>
      <c r="K325" s="3">
        <f>SUMIF(TGastos[Fecha],Rdiario[[#This Row],[Fecha]],TGastos[Monto])</f>
        <v>0</v>
      </c>
      <c r="L325" s="3">
        <f>Rdiario[[#This Row],[Ingresos Brutos]]-Rdiario[[#This Row],[Compras]]-Rdiario[[#This Row],[Gastos]]</f>
        <v>0</v>
      </c>
      <c r="M325" s="3">
        <f>Rdiario[[#This Row],[Ganancia]]-Rdiario[[#This Row],[Compras]]-Rdiario[[#This Row],[Gastos]]</f>
        <v>0</v>
      </c>
      <c r="P325" s="9"/>
    </row>
    <row r="326" spans="2:16">
      <c r="B326" s="4">
        <v>45614</v>
      </c>
      <c r="C32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6" s="49" t="s">
        <v>42</v>
      </c>
      <c r="E326" s="3">
        <f>SUMIF(Ventas[Fecha],Rdiario[[#This Row],[Fecha]],Ventas[Total])</f>
        <v>0</v>
      </c>
      <c r="F326" s="46">
        <f>SUMIF(Ventas[Fecha],Rdiario[[#This Row],[Fecha]],Ventas[Total 4])</f>
        <v>0</v>
      </c>
      <c r="G326" s="46">
        <f>Rdiario[[#This Row],[Ingresos Brutos]]-Rdiario[[#This Row],[Transferencia]]</f>
        <v>0</v>
      </c>
      <c r="H326" s="3">
        <f>Rdiario[[#This Row],[Ingresos Brutos]]-Rdiario[[#This Row],[Ganancia]]</f>
        <v>0</v>
      </c>
      <c r="I326" s="3">
        <f>SUMIF(Ventas[Fecha],Rdiario[[#This Row],[Fecha]],Ventas[Total 2])</f>
        <v>0</v>
      </c>
      <c r="J326" s="3">
        <f>SUMIF(Compras[Fecha],Rdiario[[#This Row],[Fecha]],Compras[Monto])</f>
        <v>0</v>
      </c>
      <c r="K326" s="3">
        <f>SUMIF(TGastos[Fecha],Rdiario[[#This Row],[Fecha]],TGastos[Monto])</f>
        <v>0</v>
      </c>
      <c r="L326" s="3">
        <f>Rdiario[[#This Row],[Ingresos Brutos]]-Rdiario[[#This Row],[Compras]]-Rdiario[[#This Row],[Gastos]]</f>
        <v>0</v>
      </c>
      <c r="M326" s="3">
        <f>Rdiario[[#This Row],[Ganancia]]-Rdiario[[#This Row],[Compras]]-Rdiario[[#This Row],[Gastos]]</f>
        <v>0</v>
      </c>
      <c r="P326" s="9"/>
    </row>
    <row r="327" spans="2:16">
      <c r="B327" s="4">
        <v>45615</v>
      </c>
      <c r="C32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7" s="49" t="s">
        <v>43</v>
      </c>
      <c r="E327" s="3">
        <f>SUMIF(Ventas[Fecha],Rdiario[[#This Row],[Fecha]],Ventas[Total])</f>
        <v>0</v>
      </c>
      <c r="F327" s="46">
        <f>SUMIF(Ventas[Fecha],Rdiario[[#This Row],[Fecha]],Ventas[Total 4])</f>
        <v>0</v>
      </c>
      <c r="G327" s="46">
        <f>Rdiario[[#This Row],[Ingresos Brutos]]-Rdiario[[#This Row],[Transferencia]]</f>
        <v>0</v>
      </c>
      <c r="H327" s="3">
        <f>Rdiario[[#This Row],[Ingresos Brutos]]-Rdiario[[#This Row],[Ganancia]]</f>
        <v>0</v>
      </c>
      <c r="I327" s="3">
        <f>SUMIF(Ventas[Fecha],Rdiario[[#This Row],[Fecha]],Ventas[Total 2])</f>
        <v>0</v>
      </c>
      <c r="J327" s="3">
        <f>SUMIF(Compras[Fecha],Rdiario[[#This Row],[Fecha]],Compras[Monto])</f>
        <v>0</v>
      </c>
      <c r="K327" s="3">
        <f>SUMIF(TGastos[Fecha],Rdiario[[#This Row],[Fecha]],TGastos[Monto])</f>
        <v>0</v>
      </c>
      <c r="L327" s="3">
        <f>Rdiario[[#This Row],[Ingresos Brutos]]-Rdiario[[#This Row],[Compras]]-Rdiario[[#This Row],[Gastos]]</f>
        <v>0</v>
      </c>
      <c r="M327" s="3">
        <f>Rdiario[[#This Row],[Ganancia]]-Rdiario[[#This Row],[Compras]]-Rdiario[[#This Row],[Gastos]]</f>
        <v>0</v>
      </c>
      <c r="P327" s="9"/>
    </row>
    <row r="328" spans="2:16">
      <c r="B328" s="4">
        <v>45616</v>
      </c>
      <c r="C32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8" s="49" t="s">
        <v>44</v>
      </c>
      <c r="E328" s="3">
        <f>SUMIF(Ventas[Fecha],Rdiario[[#This Row],[Fecha]],Ventas[Total])</f>
        <v>0</v>
      </c>
      <c r="F328" s="46">
        <f>SUMIF(Ventas[Fecha],Rdiario[[#This Row],[Fecha]],Ventas[Total 4])</f>
        <v>0</v>
      </c>
      <c r="G328" s="46">
        <f>Rdiario[[#This Row],[Ingresos Brutos]]-Rdiario[[#This Row],[Transferencia]]</f>
        <v>0</v>
      </c>
      <c r="H328" s="3">
        <f>Rdiario[[#This Row],[Ingresos Brutos]]-Rdiario[[#This Row],[Ganancia]]</f>
        <v>0</v>
      </c>
      <c r="I328" s="3">
        <f>SUMIF(Ventas[Fecha],Rdiario[[#This Row],[Fecha]],Ventas[Total 2])</f>
        <v>0</v>
      </c>
      <c r="J328" s="3">
        <f>SUMIF(Compras[Fecha],Rdiario[[#This Row],[Fecha]],Compras[Monto])</f>
        <v>0</v>
      </c>
      <c r="K328" s="3">
        <f>SUMIF(TGastos[Fecha],Rdiario[[#This Row],[Fecha]],TGastos[Monto])</f>
        <v>0</v>
      </c>
      <c r="L328" s="3">
        <f>Rdiario[[#This Row],[Ingresos Brutos]]-Rdiario[[#This Row],[Compras]]-Rdiario[[#This Row],[Gastos]]</f>
        <v>0</v>
      </c>
      <c r="M328" s="3">
        <f>Rdiario[[#This Row],[Ganancia]]-Rdiario[[#This Row],[Compras]]-Rdiario[[#This Row],[Gastos]]</f>
        <v>0</v>
      </c>
      <c r="P328" s="9"/>
    </row>
    <row r="329" spans="2:16">
      <c r="B329" s="4">
        <v>45617</v>
      </c>
      <c r="C32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29" s="49" t="s">
        <v>45</v>
      </c>
      <c r="E329" s="3">
        <f>SUMIF(Ventas[Fecha],Rdiario[[#This Row],[Fecha]],Ventas[Total])</f>
        <v>0</v>
      </c>
      <c r="F329" s="46">
        <f>SUMIF(Ventas[Fecha],Rdiario[[#This Row],[Fecha]],Ventas[Total 4])</f>
        <v>0</v>
      </c>
      <c r="G329" s="46">
        <f>Rdiario[[#This Row],[Ingresos Brutos]]-Rdiario[[#This Row],[Transferencia]]</f>
        <v>0</v>
      </c>
      <c r="H329" s="3">
        <f>Rdiario[[#This Row],[Ingresos Brutos]]-Rdiario[[#This Row],[Ganancia]]</f>
        <v>0</v>
      </c>
      <c r="I329" s="3">
        <f>SUMIF(Ventas[Fecha],Rdiario[[#This Row],[Fecha]],Ventas[Total 2])</f>
        <v>0</v>
      </c>
      <c r="J329" s="3">
        <f>SUMIF(Compras[Fecha],Rdiario[[#This Row],[Fecha]],Compras[Monto])</f>
        <v>0</v>
      </c>
      <c r="K329" s="3">
        <f>SUMIF(TGastos[Fecha],Rdiario[[#This Row],[Fecha]],TGastos[Monto])</f>
        <v>0</v>
      </c>
      <c r="L329" s="3">
        <f>Rdiario[[#This Row],[Ingresos Brutos]]-Rdiario[[#This Row],[Compras]]-Rdiario[[#This Row],[Gastos]]</f>
        <v>0</v>
      </c>
      <c r="M329" s="3">
        <f>Rdiario[[#This Row],[Ganancia]]-Rdiario[[#This Row],[Compras]]-Rdiario[[#This Row],[Gastos]]</f>
        <v>0</v>
      </c>
      <c r="P329" s="9"/>
    </row>
    <row r="330" spans="2:16">
      <c r="B330" s="4">
        <v>45618</v>
      </c>
      <c r="C33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30" s="49" t="s">
        <v>46</v>
      </c>
      <c r="E330" s="3">
        <f>SUMIF(Ventas[Fecha],Rdiario[[#This Row],[Fecha]],Ventas[Total])</f>
        <v>0</v>
      </c>
      <c r="F330" s="46">
        <f>SUMIF(Ventas[Fecha],Rdiario[[#This Row],[Fecha]],Ventas[Total 4])</f>
        <v>0</v>
      </c>
      <c r="G330" s="46">
        <f>Rdiario[[#This Row],[Ingresos Brutos]]-Rdiario[[#This Row],[Transferencia]]</f>
        <v>0</v>
      </c>
      <c r="H330" s="3">
        <f>Rdiario[[#This Row],[Ingresos Brutos]]-Rdiario[[#This Row],[Ganancia]]</f>
        <v>0</v>
      </c>
      <c r="I330" s="3">
        <f>SUMIF(Ventas[Fecha],Rdiario[[#This Row],[Fecha]],Ventas[Total 2])</f>
        <v>0</v>
      </c>
      <c r="J330" s="3">
        <f>SUMIF(Compras[Fecha],Rdiario[[#This Row],[Fecha]],Compras[Monto])</f>
        <v>0</v>
      </c>
      <c r="K330" s="3">
        <f>SUMIF(TGastos[Fecha],Rdiario[[#This Row],[Fecha]],TGastos[Monto])</f>
        <v>0</v>
      </c>
      <c r="L330" s="3">
        <f>Rdiario[[#This Row],[Ingresos Brutos]]-Rdiario[[#This Row],[Compras]]-Rdiario[[#This Row],[Gastos]]</f>
        <v>0</v>
      </c>
      <c r="M330" s="3">
        <f>Rdiario[[#This Row],[Ganancia]]-Rdiario[[#This Row],[Compras]]-Rdiario[[#This Row],[Gastos]]</f>
        <v>0</v>
      </c>
      <c r="P330" s="9"/>
    </row>
    <row r="331" spans="2:16">
      <c r="B331" s="4">
        <v>45619</v>
      </c>
      <c r="C33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31" s="49" t="s">
        <v>47</v>
      </c>
      <c r="E331" s="3">
        <f>SUMIF(Ventas[Fecha],Rdiario[[#This Row],[Fecha]],Ventas[Total])</f>
        <v>0</v>
      </c>
      <c r="F331" s="46">
        <f>SUMIF(Ventas[Fecha],Rdiario[[#This Row],[Fecha]],Ventas[Total 4])</f>
        <v>0</v>
      </c>
      <c r="G331" s="46">
        <f>Rdiario[[#This Row],[Ingresos Brutos]]-Rdiario[[#This Row],[Transferencia]]</f>
        <v>0</v>
      </c>
      <c r="H331" s="3">
        <f>Rdiario[[#This Row],[Ingresos Brutos]]-Rdiario[[#This Row],[Ganancia]]</f>
        <v>0</v>
      </c>
      <c r="I331" s="3">
        <f>SUMIF(Ventas[Fecha],Rdiario[[#This Row],[Fecha]],Ventas[Total 2])</f>
        <v>0</v>
      </c>
      <c r="J331" s="3">
        <f>SUMIF(Compras[Fecha],Rdiario[[#This Row],[Fecha]],Compras[Monto])</f>
        <v>0</v>
      </c>
      <c r="K331" s="3">
        <f>SUMIF(TGastos[Fecha],Rdiario[[#This Row],[Fecha]],TGastos[Monto])</f>
        <v>0</v>
      </c>
      <c r="L331" s="3">
        <f>Rdiario[[#This Row],[Ingresos Brutos]]-Rdiario[[#This Row],[Compras]]-Rdiario[[#This Row],[Gastos]]</f>
        <v>0</v>
      </c>
      <c r="M331" s="3">
        <f>Rdiario[[#This Row],[Ganancia]]-Rdiario[[#This Row],[Compras]]-Rdiario[[#This Row],[Gastos]]</f>
        <v>0</v>
      </c>
      <c r="P331" s="9"/>
    </row>
    <row r="332" spans="2:16">
      <c r="B332" s="4">
        <v>45620</v>
      </c>
      <c r="C33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32" s="49" t="s">
        <v>41</v>
      </c>
      <c r="E332" s="3">
        <f>SUMIF(Ventas[Fecha],Rdiario[[#This Row],[Fecha]],Ventas[Total])</f>
        <v>0</v>
      </c>
      <c r="F332" s="46">
        <f>SUMIF(Ventas[Fecha],Rdiario[[#This Row],[Fecha]],Ventas[Total 4])</f>
        <v>0</v>
      </c>
      <c r="G332" s="46">
        <f>Rdiario[[#This Row],[Ingresos Brutos]]-Rdiario[[#This Row],[Transferencia]]</f>
        <v>0</v>
      </c>
      <c r="H332" s="3">
        <f>Rdiario[[#This Row],[Ingresos Brutos]]-Rdiario[[#This Row],[Ganancia]]</f>
        <v>0</v>
      </c>
      <c r="I332" s="3">
        <f>SUMIF(Ventas[Fecha],Rdiario[[#This Row],[Fecha]],Ventas[Total 2])</f>
        <v>0</v>
      </c>
      <c r="J332" s="3">
        <f>SUMIF(Compras[Fecha],Rdiario[[#This Row],[Fecha]],Compras[Monto])</f>
        <v>0</v>
      </c>
      <c r="K332" s="3">
        <f>SUMIF(TGastos[Fecha],Rdiario[[#This Row],[Fecha]],TGastos[Monto])</f>
        <v>0</v>
      </c>
      <c r="L332" s="3">
        <f>Rdiario[[#This Row],[Ingresos Brutos]]-Rdiario[[#This Row],[Compras]]-Rdiario[[#This Row],[Gastos]]</f>
        <v>0</v>
      </c>
      <c r="M332" s="3">
        <f>Rdiario[[#This Row],[Ganancia]]-Rdiario[[#This Row],[Compras]]-Rdiario[[#This Row],[Gastos]]</f>
        <v>0</v>
      </c>
      <c r="P332" s="9"/>
    </row>
    <row r="333" spans="2:16">
      <c r="B333" s="4">
        <v>45621</v>
      </c>
      <c r="C33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33" s="49" t="s">
        <v>42</v>
      </c>
      <c r="E333" s="3">
        <f>SUMIF(Ventas[Fecha],Rdiario[[#This Row],[Fecha]],Ventas[Total])</f>
        <v>0</v>
      </c>
      <c r="F333" s="46">
        <f>SUMIF(Ventas[Fecha],Rdiario[[#This Row],[Fecha]],Ventas[Total 4])</f>
        <v>0</v>
      </c>
      <c r="G333" s="46">
        <f>Rdiario[[#This Row],[Ingresos Brutos]]-Rdiario[[#This Row],[Transferencia]]</f>
        <v>0</v>
      </c>
      <c r="H333" s="3">
        <f>Rdiario[[#This Row],[Ingresos Brutos]]-Rdiario[[#This Row],[Ganancia]]</f>
        <v>0</v>
      </c>
      <c r="I333" s="3">
        <f>SUMIF(Ventas[Fecha],Rdiario[[#This Row],[Fecha]],Ventas[Total 2])</f>
        <v>0</v>
      </c>
      <c r="J333" s="3">
        <f>SUMIF(Compras[Fecha],Rdiario[[#This Row],[Fecha]],Compras[Monto])</f>
        <v>0</v>
      </c>
      <c r="K333" s="3">
        <f>SUMIF(TGastos[Fecha],Rdiario[[#This Row],[Fecha]],TGastos[Monto])</f>
        <v>0</v>
      </c>
      <c r="L333" s="3">
        <f>Rdiario[[#This Row],[Ingresos Brutos]]-Rdiario[[#This Row],[Compras]]-Rdiario[[#This Row],[Gastos]]</f>
        <v>0</v>
      </c>
      <c r="M333" s="3">
        <f>Rdiario[[#This Row],[Ganancia]]-Rdiario[[#This Row],[Compras]]-Rdiario[[#This Row],[Gastos]]</f>
        <v>0</v>
      </c>
      <c r="P333" s="9"/>
    </row>
    <row r="334" spans="2:16">
      <c r="B334" s="4">
        <v>45622</v>
      </c>
      <c r="C33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34" s="49" t="s">
        <v>43</v>
      </c>
      <c r="E334" s="3">
        <f>SUMIF(Ventas[Fecha],Rdiario[[#This Row],[Fecha]],Ventas[Total])</f>
        <v>0</v>
      </c>
      <c r="F334" s="46">
        <f>SUMIF(Ventas[Fecha],Rdiario[[#This Row],[Fecha]],Ventas[Total 4])</f>
        <v>0</v>
      </c>
      <c r="G334" s="46">
        <f>Rdiario[[#This Row],[Ingresos Brutos]]-Rdiario[[#This Row],[Transferencia]]</f>
        <v>0</v>
      </c>
      <c r="H334" s="3">
        <f>Rdiario[[#This Row],[Ingresos Brutos]]-Rdiario[[#This Row],[Ganancia]]</f>
        <v>0</v>
      </c>
      <c r="I334" s="3">
        <f>SUMIF(Ventas[Fecha],Rdiario[[#This Row],[Fecha]],Ventas[Total 2])</f>
        <v>0</v>
      </c>
      <c r="J334" s="3">
        <f>SUMIF(Compras[Fecha],Rdiario[[#This Row],[Fecha]],Compras[Monto])</f>
        <v>0</v>
      </c>
      <c r="K334" s="3">
        <f>SUMIF(TGastos[Fecha],Rdiario[[#This Row],[Fecha]],TGastos[Monto])</f>
        <v>0</v>
      </c>
      <c r="L334" s="3">
        <f>Rdiario[[#This Row],[Ingresos Brutos]]-Rdiario[[#This Row],[Compras]]-Rdiario[[#This Row],[Gastos]]</f>
        <v>0</v>
      </c>
      <c r="M334" s="3">
        <f>Rdiario[[#This Row],[Ganancia]]-Rdiario[[#This Row],[Compras]]-Rdiario[[#This Row],[Gastos]]</f>
        <v>0</v>
      </c>
      <c r="P334" s="9"/>
    </row>
    <row r="335" spans="2:16">
      <c r="B335" s="4">
        <v>45623</v>
      </c>
      <c r="C33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35" s="49" t="s">
        <v>44</v>
      </c>
      <c r="E335" s="3">
        <f>SUMIF(Ventas[Fecha],Rdiario[[#This Row],[Fecha]],Ventas[Total])</f>
        <v>0</v>
      </c>
      <c r="F335" s="46">
        <f>SUMIF(Ventas[Fecha],Rdiario[[#This Row],[Fecha]],Ventas[Total 4])</f>
        <v>0</v>
      </c>
      <c r="G335" s="46">
        <f>Rdiario[[#This Row],[Ingresos Brutos]]-Rdiario[[#This Row],[Transferencia]]</f>
        <v>0</v>
      </c>
      <c r="H335" s="3">
        <f>Rdiario[[#This Row],[Ingresos Brutos]]-Rdiario[[#This Row],[Ganancia]]</f>
        <v>0</v>
      </c>
      <c r="I335" s="3">
        <f>SUMIF(Ventas[Fecha],Rdiario[[#This Row],[Fecha]],Ventas[Total 2])</f>
        <v>0</v>
      </c>
      <c r="J335" s="3">
        <f>SUMIF(Compras[Fecha],Rdiario[[#This Row],[Fecha]],Compras[Monto])</f>
        <v>0</v>
      </c>
      <c r="K335" s="3">
        <f>SUMIF(TGastos[Fecha],Rdiario[[#This Row],[Fecha]],TGastos[Monto])</f>
        <v>0</v>
      </c>
      <c r="L335" s="3">
        <f>Rdiario[[#This Row],[Ingresos Brutos]]-Rdiario[[#This Row],[Compras]]-Rdiario[[#This Row],[Gastos]]</f>
        <v>0</v>
      </c>
      <c r="M335" s="3">
        <f>Rdiario[[#This Row],[Ganancia]]-Rdiario[[#This Row],[Compras]]-Rdiario[[#This Row],[Gastos]]</f>
        <v>0</v>
      </c>
      <c r="P335" s="9"/>
    </row>
    <row r="336" spans="2:16">
      <c r="B336" s="4">
        <v>45624</v>
      </c>
      <c r="C33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36" s="49" t="s">
        <v>45</v>
      </c>
      <c r="E336" s="3">
        <f>SUMIF(Ventas[Fecha],Rdiario[[#This Row],[Fecha]],Ventas[Total])</f>
        <v>0</v>
      </c>
      <c r="F336" s="46">
        <f>SUMIF(Ventas[Fecha],Rdiario[[#This Row],[Fecha]],Ventas[Total 4])</f>
        <v>0</v>
      </c>
      <c r="G336" s="46">
        <f>Rdiario[[#This Row],[Ingresos Brutos]]-Rdiario[[#This Row],[Transferencia]]</f>
        <v>0</v>
      </c>
      <c r="H336" s="3">
        <f>Rdiario[[#This Row],[Ingresos Brutos]]-Rdiario[[#This Row],[Ganancia]]</f>
        <v>0</v>
      </c>
      <c r="I336" s="3">
        <f>SUMIF(Ventas[Fecha],Rdiario[[#This Row],[Fecha]],Ventas[Total 2])</f>
        <v>0</v>
      </c>
      <c r="J336" s="3">
        <f>SUMIF(Compras[Fecha],Rdiario[[#This Row],[Fecha]],Compras[Monto])</f>
        <v>0</v>
      </c>
      <c r="K336" s="3">
        <f>SUMIF(TGastos[Fecha],Rdiario[[#This Row],[Fecha]],TGastos[Monto])</f>
        <v>0</v>
      </c>
      <c r="L336" s="3">
        <f>Rdiario[[#This Row],[Ingresos Brutos]]-Rdiario[[#This Row],[Compras]]-Rdiario[[#This Row],[Gastos]]</f>
        <v>0</v>
      </c>
      <c r="M336" s="3">
        <f>Rdiario[[#This Row],[Ganancia]]-Rdiario[[#This Row],[Compras]]-Rdiario[[#This Row],[Gastos]]</f>
        <v>0</v>
      </c>
      <c r="P336" s="9"/>
    </row>
    <row r="337" spans="2:16">
      <c r="B337" s="4">
        <v>45625</v>
      </c>
      <c r="C33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37" s="49" t="s">
        <v>46</v>
      </c>
      <c r="E337" s="3">
        <f>SUMIF(Ventas[Fecha],Rdiario[[#This Row],[Fecha]],Ventas[Total])</f>
        <v>0</v>
      </c>
      <c r="F337" s="46">
        <f>SUMIF(Ventas[Fecha],Rdiario[[#This Row],[Fecha]],Ventas[Total 4])</f>
        <v>0</v>
      </c>
      <c r="G337" s="46">
        <f>Rdiario[[#This Row],[Ingresos Brutos]]-Rdiario[[#This Row],[Transferencia]]</f>
        <v>0</v>
      </c>
      <c r="H337" s="3">
        <f>Rdiario[[#This Row],[Ingresos Brutos]]-Rdiario[[#This Row],[Ganancia]]</f>
        <v>0</v>
      </c>
      <c r="I337" s="3">
        <f>SUMIF(Ventas[Fecha],Rdiario[[#This Row],[Fecha]],Ventas[Total 2])</f>
        <v>0</v>
      </c>
      <c r="J337" s="3">
        <f>SUMIF(Compras[Fecha],Rdiario[[#This Row],[Fecha]],Compras[Monto])</f>
        <v>0</v>
      </c>
      <c r="K337" s="3">
        <f>SUMIF(TGastos[Fecha],Rdiario[[#This Row],[Fecha]],TGastos[Monto])</f>
        <v>0</v>
      </c>
      <c r="L337" s="3">
        <f>Rdiario[[#This Row],[Ingresos Brutos]]-Rdiario[[#This Row],[Compras]]-Rdiario[[#This Row],[Gastos]]</f>
        <v>0</v>
      </c>
      <c r="M337" s="3">
        <f>Rdiario[[#This Row],[Ganancia]]-Rdiario[[#This Row],[Compras]]-Rdiario[[#This Row],[Gastos]]</f>
        <v>0</v>
      </c>
      <c r="P337" s="9"/>
    </row>
    <row r="338" spans="2:16">
      <c r="B338" s="4">
        <v>45626</v>
      </c>
      <c r="C33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Noviembre</v>
      </c>
      <c r="D338" s="49" t="s">
        <v>47</v>
      </c>
      <c r="E338" s="3">
        <f>SUMIF(Ventas[Fecha],Rdiario[[#This Row],[Fecha]],Ventas[Total])</f>
        <v>0</v>
      </c>
      <c r="F338" s="46">
        <f>SUMIF(Ventas[Fecha],Rdiario[[#This Row],[Fecha]],Ventas[Total 4])</f>
        <v>0</v>
      </c>
      <c r="G338" s="46">
        <f>Rdiario[[#This Row],[Ingresos Brutos]]-Rdiario[[#This Row],[Transferencia]]</f>
        <v>0</v>
      </c>
      <c r="H338" s="3">
        <f>Rdiario[[#This Row],[Ingresos Brutos]]-Rdiario[[#This Row],[Ganancia]]</f>
        <v>0</v>
      </c>
      <c r="I338" s="3">
        <f>SUMIF(Ventas[Fecha],Rdiario[[#This Row],[Fecha]],Ventas[Total 2])</f>
        <v>0</v>
      </c>
      <c r="J338" s="3">
        <f>SUMIF(Compras[Fecha],Rdiario[[#This Row],[Fecha]],Compras[Monto])</f>
        <v>0</v>
      </c>
      <c r="K338" s="3">
        <f>SUMIF(TGastos[Fecha],Rdiario[[#This Row],[Fecha]],TGastos[Monto])</f>
        <v>0</v>
      </c>
      <c r="L338" s="3">
        <f>Rdiario[[#This Row],[Ingresos Brutos]]-Rdiario[[#This Row],[Compras]]-Rdiario[[#This Row],[Gastos]]</f>
        <v>0</v>
      </c>
      <c r="M338" s="3">
        <f>Rdiario[[#This Row],[Ganancia]]-Rdiario[[#This Row],[Compras]]-Rdiario[[#This Row],[Gastos]]</f>
        <v>0</v>
      </c>
      <c r="P338" s="9"/>
    </row>
    <row r="339" spans="2:16">
      <c r="B339" s="4">
        <v>45627</v>
      </c>
      <c r="C33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39" s="49" t="s">
        <v>41</v>
      </c>
      <c r="E339" s="3">
        <f>SUMIF(Ventas[Fecha],Rdiario[[#This Row],[Fecha]],Ventas[Total])</f>
        <v>0</v>
      </c>
      <c r="F339" s="46">
        <f>SUMIF(Ventas[Fecha],Rdiario[[#This Row],[Fecha]],Ventas[Total 4])</f>
        <v>0</v>
      </c>
      <c r="G339" s="46">
        <f>Rdiario[[#This Row],[Ingresos Brutos]]-Rdiario[[#This Row],[Transferencia]]</f>
        <v>0</v>
      </c>
      <c r="H339" s="3">
        <f>Rdiario[[#This Row],[Ingresos Brutos]]-Rdiario[[#This Row],[Ganancia]]</f>
        <v>0</v>
      </c>
      <c r="I339" s="3">
        <f>SUMIF(Ventas[Fecha],Rdiario[[#This Row],[Fecha]],Ventas[Total 2])</f>
        <v>0</v>
      </c>
      <c r="J339" s="3">
        <f>SUMIF(Compras[Fecha],Rdiario[[#This Row],[Fecha]],Compras[Monto])</f>
        <v>0</v>
      </c>
      <c r="K339" s="3">
        <f>SUMIF(TGastos[Fecha],Rdiario[[#This Row],[Fecha]],TGastos[Monto])</f>
        <v>0</v>
      </c>
      <c r="L339" s="3">
        <f>Rdiario[[#This Row],[Ingresos Brutos]]-Rdiario[[#This Row],[Compras]]-Rdiario[[#This Row],[Gastos]]</f>
        <v>0</v>
      </c>
      <c r="M339" s="3">
        <f>Rdiario[[#This Row],[Ganancia]]-Rdiario[[#This Row],[Compras]]-Rdiario[[#This Row],[Gastos]]</f>
        <v>0</v>
      </c>
      <c r="P339" s="9"/>
    </row>
    <row r="340" spans="2:16">
      <c r="B340" s="4">
        <v>45628</v>
      </c>
      <c r="C34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0" s="49" t="s">
        <v>42</v>
      </c>
      <c r="E340" s="3">
        <f>SUMIF(Ventas[Fecha],Rdiario[[#This Row],[Fecha]],Ventas[Total])</f>
        <v>0</v>
      </c>
      <c r="F340" s="46">
        <f>SUMIF(Ventas[Fecha],Rdiario[[#This Row],[Fecha]],Ventas[Total 4])</f>
        <v>0</v>
      </c>
      <c r="G340" s="46">
        <f>Rdiario[[#This Row],[Ingresos Brutos]]-Rdiario[[#This Row],[Transferencia]]</f>
        <v>0</v>
      </c>
      <c r="H340" s="3">
        <f>Rdiario[[#This Row],[Ingresos Brutos]]-Rdiario[[#This Row],[Ganancia]]</f>
        <v>0</v>
      </c>
      <c r="I340" s="3">
        <f>SUMIF(Ventas[Fecha],Rdiario[[#This Row],[Fecha]],Ventas[Total 2])</f>
        <v>0</v>
      </c>
      <c r="J340" s="3">
        <f>SUMIF(Compras[Fecha],Rdiario[[#This Row],[Fecha]],Compras[Monto])</f>
        <v>0</v>
      </c>
      <c r="K340" s="3">
        <f>SUMIF(TGastos[Fecha],Rdiario[[#This Row],[Fecha]],TGastos[Monto])</f>
        <v>0</v>
      </c>
      <c r="L340" s="3">
        <f>Rdiario[[#This Row],[Ingresos Brutos]]-Rdiario[[#This Row],[Compras]]-Rdiario[[#This Row],[Gastos]]</f>
        <v>0</v>
      </c>
      <c r="M340" s="3">
        <f>Rdiario[[#This Row],[Ganancia]]-Rdiario[[#This Row],[Compras]]-Rdiario[[#This Row],[Gastos]]</f>
        <v>0</v>
      </c>
      <c r="P340" s="9"/>
    </row>
    <row r="341" spans="2:16">
      <c r="B341" s="4">
        <v>45629</v>
      </c>
      <c r="C34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1" s="49" t="s">
        <v>43</v>
      </c>
      <c r="E341" s="3">
        <f>SUMIF(Ventas[Fecha],Rdiario[[#This Row],[Fecha]],Ventas[Total])</f>
        <v>0</v>
      </c>
      <c r="F341" s="46">
        <f>SUMIF(Ventas[Fecha],Rdiario[[#This Row],[Fecha]],Ventas[Total 4])</f>
        <v>0</v>
      </c>
      <c r="G341" s="46">
        <f>Rdiario[[#This Row],[Ingresos Brutos]]-Rdiario[[#This Row],[Transferencia]]</f>
        <v>0</v>
      </c>
      <c r="H341" s="3">
        <f>Rdiario[[#This Row],[Ingresos Brutos]]-Rdiario[[#This Row],[Ganancia]]</f>
        <v>0</v>
      </c>
      <c r="I341" s="3">
        <f>SUMIF(Ventas[Fecha],Rdiario[[#This Row],[Fecha]],Ventas[Total 2])</f>
        <v>0</v>
      </c>
      <c r="J341" s="3">
        <f>SUMIF(Compras[Fecha],Rdiario[[#This Row],[Fecha]],Compras[Monto])</f>
        <v>0</v>
      </c>
      <c r="K341" s="3">
        <f>SUMIF(TGastos[Fecha],Rdiario[[#This Row],[Fecha]],TGastos[Monto])</f>
        <v>0</v>
      </c>
      <c r="L341" s="3">
        <f>Rdiario[[#This Row],[Ingresos Brutos]]-Rdiario[[#This Row],[Compras]]-Rdiario[[#This Row],[Gastos]]</f>
        <v>0</v>
      </c>
      <c r="M341" s="3">
        <f>Rdiario[[#This Row],[Ganancia]]-Rdiario[[#This Row],[Compras]]-Rdiario[[#This Row],[Gastos]]</f>
        <v>0</v>
      </c>
      <c r="P341" s="9"/>
    </row>
    <row r="342" spans="2:16">
      <c r="B342" s="4">
        <v>45630</v>
      </c>
      <c r="C34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2" s="49" t="s">
        <v>44</v>
      </c>
      <c r="E342" s="3">
        <f>SUMIF(Ventas[Fecha],Rdiario[[#This Row],[Fecha]],Ventas[Total])</f>
        <v>0</v>
      </c>
      <c r="F342" s="46">
        <f>SUMIF(Ventas[Fecha],Rdiario[[#This Row],[Fecha]],Ventas[Total 4])</f>
        <v>0</v>
      </c>
      <c r="G342" s="46">
        <f>Rdiario[[#This Row],[Ingresos Brutos]]-Rdiario[[#This Row],[Transferencia]]</f>
        <v>0</v>
      </c>
      <c r="H342" s="3">
        <f>Rdiario[[#This Row],[Ingresos Brutos]]-Rdiario[[#This Row],[Ganancia]]</f>
        <v>0</v>
      </c>
      <c r="I342" s="3">
        <f>SUMIF(Ventas[Fecha],Rdiario[[#This Row],[Fecha]],Ventas[Total 2])</f>
        <v>0</v>
      </c>
      <c r="J342" s="3">
        <f>SUMIF(Compras[Fecha],Rdiario[[#This Row],[Fecha]],Compras[Monto])</f>
        <v>0</v>
      </c>
      <c r="K342" s="3">
        <f>SUMIF(TGastos[Fecha],Rdiario[[#This Row],[Fecha]],TGastos[Monto])</f>
        <v>0</v>
      </c>
      <c r="L342" s="3">
        <f>Rdiario[[#This Row],[Ingresos Brutos]]-Rdiario[[#This Row],[Compras]]-Rdiario[[#This Row],[Gastos]]</f>
        <v>0</v>
      </c>
      <c r="M342" s="3">
        <f>Rdiario[[#This Row],[Ganancia]]-Rdiario[[#This Row],[Compras]]-Rdiario[[#This Row],[Gastos]]</f>
        <v>0</v>
      </c>
      <c r="P342" s="9"/>
    </row>
    <row r="343" spans="2:16">
      <c r="B343" s="4">
        <v>45631</v>
      </c>
      <c r="C34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3" s="49" t="s">
        <v>45</v>
      </c>
      <c r="E343" s="3">
        <f>SUMIF(Ventas[Fecha],Rdiario[[#This Row],[Fecha]],Ventas[Total])</f>
        <v>0</v>
      </c>
      <c r="F343" s="46">
        <f>SUMIF(Ventas[Fecha],Rdiario[[#This Row],[Fecha]],Ventas[Total 4])</f>
        <v>0</v>
      </c>
      <c r="G343" s="46">
        <f>Rdiario[[#This Row],[Ingresos Brutos]]-Rdiario[[#This Row],[Transferencia]]</f>
        <v>0</v>
      </c>
      <c r="H343" s="3">
        <f>Rdiario[[#This Row],[Ingresos Brutos]]-Rdiario[[#This Row],[Ganancia]]</f>
        <v>0</v>
      </c>
      <c r="I343" s="3">
        <f>SUMIF(Ventas[Fecha],Rdiario[[#This Row],[Fecha]],Ventas[Total 2])</f>
        <v>0</v>
      </c>
      <c r="J343" s="3">
        <f>SUMIF(Compras[Fecha],Rdiario[[#This Row],[Fecha]],Compras[Monto])</f>
        <v>0</v>
      </c>
      <c r="K343" s="3">
        <f>SUMIF(TGastos[Fecha],Rdiario[[#This Row],[Fecha]],TGastos[Monto])</f>
        <v>0</v>
      </c>
      <c r="L343" s="3">
        <f>Rdiario[[#This Row],[Ingresos Brutos]]-Rdiario[[#This Row],[Compras]]-Rdiario[[#This Row],[Gastos]]</f>
        <v>0</v>
      </c>
      <c r="M343" s="3">
        <f>Rdiario[[#This Row],[Ganancia]]-Rdiario[[#This Row],[Compras]]-Rdiario[[#This Row],[Gastos]]</f>
        <v>0</v>
      </c>
      <c r="P343" s="9"/>
    </row>
    <row r="344" spans="2:16">
      <c r="B344" s="4">
        <v>45632</v>
      </c>
      <c r="C34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4" s="49" t="s">
        <v>46</v>
      </c>
      <c r="E344" s="3">
        <f>SUMIF(Ventas[Fecha],Rdiario[[#This Row],[Fecha]],Ventas[Total])</f>
        <v>0</v>
      </c>
      <c r="F344" s="46">
        <f>SUMIF(Ventas[Fecha],Rdiario[[#This Row],[Fecha]],Ventas[Total 4])</f>
        <v>0</v>
      </c>
      <c r="G344" s="46">
        <f>Rdiario[[#This Row],[Ingresos Brutos]]-Rdiario[[#This Row],[Transferencia]]</f>
        <v>0</v>
      </c>
      <c r="H344" s="3">
        <f>Rdiario[[#This Row],[Ingresos Brutos]]-Rdiario[[#This Row],[Ganancia]]</f>
        <v>0</v>
      </c>
      <c r="I344" s="3">
        <f>SUMIF(Ventas[Fecha],Rdiario[[#This Row],[Fecha]],Ventas[Total 2])</f>
        <v>0</v>
      </c>
      <c r="J344" s="3">
        <f>SUMIF(Compras[Fecha],Rdiario[[#This Row],[Fecha]],Compras[Monto])</f>
        <v>0</v>
      </c>
      <c r="K344" s="3">
        <f>SUMIF(TGastos[Fecha],Rdiario[[#This Row],[Fecha]],TGastos[Monto])</f>
        <v>0</v>
      </c>
      <c r="L344" s="3">
        <f>Rdiario[[#This Row],[Ingresos Brutos]]-Rdiario[[#This Row],[Compras]]-Rdiario[[#This Row],[Gastos]]</f>
        <v>0</v>
      </c>
      <c r="M344" s="3">
        <f>Rdiario[[#This Row],[Ganancia]]-Rdiario[[#This Row],[Compras]]-Rdiario[[#This Row],[Gastos]]</f>
        <v>0</v>
      </c>
      <c r="P344" s="9"/>
    </row>
    <row r="345" spans="2:16">
      <c r="B345" s="4">
        <v>45633</v>
      </c>
      <c r="C34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5" s="49" t="s">
        <v>47</v>
      </c>
      <c r="E345" s="3">
        <f>SUMIF(Ventas[Fecha],Rdiario[[#This Row],[Fecha]],Ventas[Total])</f>
        <v>0</v>
      </c>
      <c r="F345" s="46">
        <f>SUMIF(Ventas[Fecha],Rdiario[[#This Row],[Fecha]],Ventas[Total 4])</f>
        <v>0</v>
      </c>
      <c r="G345" s="46">
        <f>Rdiario[[#This Row],[Ingresos Brutos]]-Rdiario[[#This Row],[Transferencia]]</f>
        <v>0</v>
      </c>
      <c r="H345" s="3">
        <f>Rdiario[[#This Row],[Ingresos Brutos]]-Rdiario[[#This Row],[Ganancia]]</f>
        <v>0</v>
      </c>
      <c r="I345" s="3">
        <f>SUMIF(Ventas[Fecha],Rdiario[[#This Row],[Fecha]],Ventas[Total 2])</f>
        <v>0</v>
      </c>
      <c r="J345" s="3">
        <f>SUMIF(Compras[Fecha],Rdiario[[#This Row],[Fecha]],Compras[Monto])</f>
        <v>0</v>
      </c>
      <c r="K345" s="3">
        <f>SUMIF(TGastos[Fecha],Rdiario[[#This Row],[Fecha]],TGastos[Monto])</f>
        <v>0</v>
      </c>
      <c r="L345" s="3">
        <f>Rdiario[[#This Row],[Ingresos Brutos]]-Rdiario[[#This Row],[Compras]]-Rdiario[[#This Row],[Gastos]]</f>
        <v>0</v>
      </c>
      <c r="M345" s="3">
        <f>Rdiario[[#This Row],[Ganancia]]-Rdiario[[#This Row],[Compras]]-Rdiario[[#This Row],[Gastos]]</f>
        <v>0</v>
      </c>
      <c r="P345" s="9"/>
    </row>
    <row r="346" spans="2:16">
      <c r="B346" s="4">
        <v>45634</v>
      </c>
      <c r="C34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6" s="49" t="s">
        <v>41</v>
      </c>
      <c r="E346" s="3">
        <f>SUMIF(Ventas[Fecha],Rdiario[[#This Row],[Fecha]],Ventas[Total])</f>
        <v>0</v>
      </c>
      <c r="F346" s="46">
        <f>SUMIF(Ventas[Fecha],Rdiario[[#This Row],[Fecha]],Ventas[Total 4])</f>
        <v>0</v>
      </c>
      <c r="G346" s="46">
        <f>Rdiario[[#This Row],[Ingresos Brutos]]-Rdiario[[#This Row],[Transferencia]]</f>
        <v>0</v>
      </c>
      <c r="H346" s="3">
        <f>Rdiario[[#This Row],[Ingresos Brutos]]-Rdiario[[#This Row],[Ganancia]]</f>
        <v>0</v>
      </c>
      <c r="I346" s="3">
        <f>SUMIF(Ventas[Fecha],Rdiario[[#This Row],[Fecha]],Ventas[Total 2])</f>
        <v>0</v>
      </c>
      <c r="J346" s="3">
        <f>SUMIF(Compras[Fecha],Rdiario[[#This Row],[Fecha]],Compras[Monto])</f>
        <v>0</v>
      </c>
      <c r="K346" s="3">
        <f>SUMIF(TGastos[Fecha],Rdiario[[#This Row],[Fecha]],TGastos[Monto])</f>
        <v>0</v>
      </c>
      <c r="L346" s="3">
        <f>Rdiario[[#This Row],[Ingresos Brutos]]-Rdiario[[#This Row],[Compras]]-Rdiario[[#This Row],[Gastos]]</f>
        <v>0</v>
      </c>
      <c r="M346" s="3">
        <f>Rdiario[[#This Row],[Ganancia]]-Rdiario[[#This Row],[Compras]]-Rdiario[[#This Row],[Gastos]]</f>
        <v>0</v>
      </c>
      <c r="P346" s="9"/>
    </row>
    <row r="347" spans="2:16">
      <c r="B347" s="4">
        <v>45635</v>
      </c>
      <c r="C34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7" s="49" t="s">
        <v>42</v>
      </c>
      <c r="E347" s="3">
        <f>SUMIF(Ventas[Fecha],Rdiario[[#This Row],[Fecha]],Ventas[Total])</f>
        <v>0</v>
      </c>
      <c r="F347" s="46">
        <f>SUMIF(Ventas[Fecha],Rdiario[[#This Row],[Fecha]],Ventas[Total 4])</f>
        <v>0</v>
      </c>
      <c r="G347" s="46">
        <f>Rdiario[[#This Row],[Ingresos Brutos]]-Rdiario[[#This Row],[Transferencia]]</f>
        <v>0</v>
      </c>
      <c r="H347" s="3">
        <f>Rdiario[[#This Row],[Ingresos Brutos]]-Rdiario[[#This Row],[Ganancia]]</f>
        <v>0</v>
      </c>
      <c r="I347" s="3">
        <f>SUMIF(Ventas[Fecha],Rdiario[[#This Row],[Fecha]],Ventas[Total 2])</f>
        <v>0</v>
      </c>
      <c r="J347" s="3">
        <f>SUMIF(Compras[Fecha],Rdiario[[#This Row],[Fecha]],Compras[Monto])</f>
        <v>0</v>
      </c>
      <c r="K347" s="3">
        <f>SUMIF(TGastos[Fecha],Rdiario[[#This Row],[Fecha]],TGastos[Monto])</f>
        <v>0</v>
      </c>
      <c r="L347" s="3">
        <f>Rdiario[[#This Row],[Ingresos Brutos]]-Rdiario[[#This Row],[Compras]]-Rdiario[[#This Row],[Gastos]]</f>
        <v>0</v>
      </c>
      <c r="M347" s="3">
        <f>Rdiario[[#This Row],[Ganancia]]-Rdiario[[#This Row],[Compras]]-Rdiario[[#This Row],[Gastos]]</f>
        <v>0</v>
      </c>
      <c r="P347" s="9"/>
    </row>
    <row r="348" spans="2:16">
      <c r="B348" s="4">
        <v>45636</v>
      </c>
      <c r="C34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8" s="49" t="s">
        <v>43</v>
      </c>
      <c r="E348" s="3">
        <f>SUMIF(Ventas[Fecha],Rdiario[[#This Row],[Fecha]],Ventas[Total])</f>
        <v>0</v>
      </c>
      <c r="F348" s="46">
        <f>SUMIF(Ventas[Fecha],Rdiario[[#This Row],[Fecha]],Ventas[Total 4])</f>
        <v>0</v>
      </c>
      <c r="G348" s="46">
        <f>Rdiario[[#This Row],[Ingresos Brutos]]-Rdiario[[#This Row],[Transferencia]]</f>
        <v>0</v>
      </c>
      <c r="H348" s="3">
        <f>Rdiario[[#This Row],[Ingresos Brutos]]-Rdiario[[#This Row],[Ganancia]]</f>
        <v>0</v>
      </c>
      <c r="I348" s="3">
        <f>SUMIF(Ventas[Fecha],Rdiario[[#This Row],[Fecha]],Ventas[Total 2])</f>
        <v>0</v>
      </c>
      <c r="J348" s="3">
        <f>SUMIF(Compras[Fecha],Rdiario[[#This Row],[Fecha]],Compras[Monto])</f>
        <v>0</v>
      </c>
      <c r="K348" s="3">
        <f>SUMIF(TGastos[Fecha],Rdiario[[#This Row],[Fecha]],TGastos[Monto])</f>
        <v>0</v>
      </c>
      <c r="L348" s="3">
        <f>Rdiario[[#This Row],[Ingresos Brutos]]-Rdiario[[#This Row],[Compras]]-Rdiario[[#This Row],[Gastos]]</f>
        <v>0</v>
      </c>
      <c r="M348" s="3">
        <f>Rdiario[[#This Row],[Ganancia]]-Rdiario[[#This Row],[Compras]]-Rdiario[[#This Row],[Gastos]]</f>
        <v>0</v>
      </c>
      <c r="P348" s="9"/>
    </row>
    <row r="349" spans="2:16">
      <c r="B349" s="4">
        <v>45637</v>
      </c>
      <c r="C34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49" s="49" t="s">
        <v>44</v>
      </c>
      <c r="E349" s="3">
        <f>SUMIF(Ventas[Fecha],Rdiario[[#This Row],[Fecha]],Ventas[Total])</f>
        <v>0</v>
      </c>
      <c r="F349" s="46">
        <f>SUMIF(Ventas[Fecha],Rdiario[[#This Row],[Fecha]],Ventas[Total 4])</f>
        <v>0</v>
      </c>
      <c r="G349" s="46">
        <f>Rdiario[[#This Row],[Ingresos Brutos]]-Rdiario[[#This Row],[Transferencia]]</f>
        <v>0</v>
      </c>
      <c r="H349" s="3">
        <f>Rdiario[[#This Row],[Ingresos Brutos]]-Rdiario[[#This Row],[Ganancia]]</f>
        <v>0</v>
      </c>
      <c r="I349" s="3">
        <f>SUMIF(Ventas[Fecha],Rdiario[[#This Row],[Fecha]],Ventas[Total 2])</f>
        <v>0</v>
      </c>
      <c r="J349" s="3">
        <f>SUMIF(Compras[Fecha],Rdiario[[#This Row],[Fecha]],Compras[Monto])</f>
        <v>0</v>
      </c>
      <c r="K349" s="3">
        <f>SUMIF(TGastos[Fecha],Rdiario[[#This Row],[Fecha]],TGastos[Monto])</f>
        <v>0</v>
      </c>
      <c r="L349" s="3">
        <f>Rdiario[[#This Row],[Ingresos Brutos]]-Rdiario[[#This Row],[Compras]]-Rdiario[[#This Row],[Gastos]]</f>
        <v>0</v>
      </c>
      <c r="M349" s="3">
        <f>Rdiario[[#This Row],[Ganancia]]-Rdiario[[#This Row],[Compras]]-Rdiario[[#This Row],[Gastos]]</f>
        <v>0</v>
      </c>
      <c r="P349" s="9"/>
    </row>
    <row r="350" spans="2:16">
      <c r="B350" s="4">
        <v>45638</v>
      </c>
      <c r="C35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0" s="49" t="s">
        <v>45</v>
      </c>
      <c r="E350" s="3">
        <f>SUMIF(Ventas[Fecha],Rdiario[[#This Row],[Fecha]],Ventas[Total])</f>
        <v>0</v>
      </c>
      <c r="F350" s="46">
        <f>SUMIF(Ventas[Fecha],Rdiario[[#This Row],[Fecha]],Ventas[Total 4])</f>
        <v>0</v>
      </c>
      <c r="G350" s="46">
        <f>Rdiario[[#This Row],[Ingresos Brutos]]-Rdiario[[#This Row],[Transferencia]]</f>
        <v>0</v>
      </c>
      <c r="H350" s="3">
        <f>Rdiario[[#This Row],[Ingresos Brutos]]-Rdiario[[#This Row],[Ganancia]]</f>
        <v>0</v>
      </c>
      <c r="I350" s="3">
        <f>SUMIF(Ventas[Fecha],Rdiario[[#This Row],[Fecha]],Ventas[Total 2])</f>
        <v>0</v>
      </c>
      <c r="J350" s="3">
        <f>SUMIF(Compras[Fecha],Rdiario[[#This Row],[Fecha]],Compras[Monto])</f>
        <v>0</v>
      </c>
      <c r="K350" s="3">
        <f>SUMIF(TGastos[Fecha],Rdiario[[#This Row],[Fecha]],TGastos[Monto])</f>
        <v>0</v>
      </c>
      <c r="L350" s="3">
        <f>Rdiario[[#This Row],[Ingresos Brutos]]-Rdiario[[#This Row],[Compras]]-Rdiario[[#This Row],[Gastos]]</f>
        <v>0</v>
      </c>
      <c r="M350" s="3">
        <f>Rdiario[[#This Row],[Ganancia]]-Rdiario[[#This Row],[Compras]]-Rdiario[[#This Row],[Gastos]]</f>
        <v>0</v>
      </c>
      <c r="P350" s="9"/>
    </row>
    <row r="351" spans="2:16">
      <c r="B351" s="4">
        <v>45639</v>
      </c>
      <c r="C35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1" s="49" t="s">
        <v>46</v>
      </c>
      <c r="E351" s="3">
        <f>SUMIF(Ventas[Fecha],Rdiario[[#This Row],[Fecha]],Ventas[Total])</f>
        <v>0</v>
      </c>
      <c r="F351" s="46">
        <f>SUMIF(Ventas[Fecha],Rdiario[[#This Row],[Fecha]],Ventas[Total 4])</f>
        <v>0</v>
      </c>
      <c r="G351" s="46">
        <f>Rdiario[[#This Row],[Ingresos Brutos]]-Rdiario[[#This Row],[Transferencia]]</f>
        <v>0</v>
      </c>
      <c r="H351" s="3">
        <f>Rdiario[[#This Row],[Ingresos Brutos]]-Rdiario[[#This Row],[Ganancia]]</f>
        <v>0</v>
      </c>
      <c r="I351" s="3">
        <f>SUMIF(Ventas[Fecha],Rdiario[[#This Row],[Fecha]],Ventas[Total 2])</f>
        <v>0</v>
      </c>
      <c r="J351" s="3">
        <f>SUMIF(Compras[Fecha],Rdiario[[#This Row],[Fecha]],Compras[Monto])</f>
        <v>0</v>
      </c>
      <c r="K351" s="3">
        <f>SUMIF(TGastos[Fecha],Rdiario[[#This Row],[Fecha]],TGastos[Monto])</f>
        <v>0</v>
      </c>
      <c r="L351" s="3">
        <f>Rdiario[[#This Row],[Ingresos Brutos]]-Rdiario[[#This Row],[Compras]]-Rdiario[[#This Row],[Gastos]]</f>
        <v>0</v>
      </c>
      <c r="M351" s="3">
        <f>Rdiario[[#This Row],[Ganancia]]-Rdiario[[#This Row],[Compras]]-Rdiario[[#This Row],[Gastos]]</f>
        <v>0</v>
      </c>
      <c r="P351" s="9"/>
    </row>
    <row r="352" spans="2:16">
      <c r="B352" s="4">
        <v>45640</v>
      </c>
      <c r="C35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2" s="49" t="s">
        <v>47</v>
      </c>
      <c r="E352" s="3">
        <f>SUMIF(Ventas[Fecha],Rdiario[[#This Row],[Fecha]],Ventas[Total])</f>
        <v>0</v>
      </c>
      <c r="F352" s="46">
        <f>SUMIF(Ventas[Fecha],Rdiario[[#This Row],[Fecha]],Ventas[Total 4])</f>
        <v>0</v>
      </c>
      <c r="G352" s="46">
        <f>Rdiario[[#This Row],[Ingresos Brutos]]-Rdiario[[#This Row],[Transferencia]]</f>
        <v>0</v>
      </c>
      <c r="H352" s="3">
        <f>Rdiario[[#This Row],[Ingresos Brutos]]-Rdiario[[#This Row],[Ganancia]]</f>
        <v>0</v>
      </c>
      <c r="I352" s="3">
        <f>SUMIF(Ventas[Fecha],Rdiario[[#This Row],[Fecha]],Ventas[Total 2])</f>
        <v>0</v>
      </c>
      <c r="J352" s="3">
        <f>SUMIF(Compras[Fecha],Rdiario[[#This Row],[Fecha]],Compras[Monto])</f>
        <v>0</v>
      </c>
      <c r="K352" s="3">
        <f>SUMIF(TGastos[Fecha],Rdiario[[#This Row],[Fecha]],TGastos[Monto])</f>
        <v>0</v>
      </c>
      <c r="L352" s="3">
        <f>Rdiario[[#This Row],[Ingresos Brutos]]-Rdiario[[#This Row],[Compras]]-Rdiario[[#This Row],[Gastos]]</f>
        <v>0</v>
      </c>
      <c r="M352" s="3">
        <f>Rdiario[[#This Row],[Ganancia]]-Rdiario[[#This Row],[Compras]]-Rdiario[[#This Row],[Gastos]]</f>
        <v>0</v>
      </c>
      <c r="P352" s="9"/>
    </row>
    <row r="353" spans="2:16">
      <c r="B353" s="4">
        <v>45641</v>
      </c>
      <c r="C35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3" s="49" t="s">
        <v>41</v>
      </c>
      <c r="E353" s="3">
        <f>SUMIF(Ventas[Fecha],Rdiario[[#This Row],[Fecha]],Ventas[Total])</f>
        <v>0</v>
      </c>
      <c r="F353" s="46">
        <f>SUMIF(Ventas[Fecha],Rdiario[[#This Row],[Fecha]],Ventas[Total 4])</f>
        <v>0</v>
      </c>
      <c r="G353" s="46">
        <f>Rdiario[[#This Row],[Ingresos Brutos]]-Rdiario[[#This Row],[Transferencia]]</f>
        <v>0</v>
      </c>
      <c r="H353" s="3">
        <f>Rdiario[[#This Row],[Ingresos Brutos]]-Rdiario[[#This Row],[Ganancia]]</f>
        <v>0</v>
      </c>
      <c r="I353" s="3">
        <f>SUMIF(Ventas[Fecha],Rdiario[[#This Row],[Fecha]],Ventas[Total 2])</f>
        <v>0</v>
      </c>
      <c r="J353" s="3">
        <f>SUMIF(Compras[Fecha],Rdiario[[#This Row],[Fecha]],Compras[Monto])</f>
        <v>0</v>
      </c>
      <c r="K353" s="3">
        <f>SUMIF(TGastos[Fecha],Rdiario[[#This Row],[Fecha]],TGastos[Monto])</f>
        <v>0</v>
      </c>
      <c r="L353" s="3">
        <f>Rdiario[[#This Row],[Ingresos Brutos]]-Rdiario[[#This Row],[Compras]]-Rdiario[[#This Row],[Gastos]]</f>
        <v>0</v>
      </c>
      <c r="M353" s="3">
        <f>Rdiario[[#This Row],[Ganancia]]-Rdiario[[#This Row],[Compras]]-Rdiario[[#This Row],[Gastos]]</f>
        <v>0</v>
      </c>
      <c r="P353" s="9"/>
    </row>
    <row r="354" spans="2:16">
      <c r="B354" s="4">
        <v>45642</v>
      </c>
      <c r="C35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4" s="49" t="s">
        <v>42</v>
      </c>
      <c r="E354" s="3">
        <f>SUMIF(Ventas[Fecha],Rdiario[[#This Row],[Fecha]],Ventas[Total])</f>
        <v>0</v>
      </c>
      <c r="F354" s="46">
        <f>SUMIF(Ventas[Fecha],Rdiario[[#This Row],[Fecha]],Ventas[Total 4])</f>
        <v>0</v>
      </c>
      <c r="G354" s="46">
        <f>Rdiario[[#This Row],[Ingresos Brutos]]-Rdiario[[#This Row],[Transferencia]]</f>
        <v>0</v>
      </c>
      <c r="H354" s="3">
        <f>Rdiario[[#This Row],[Ingresos Brutos]]-Rdiario[[#This Row],[Ganancia]]</f>
        <v>0</v>
      </c>
      <c r="I354" s="3">
        <f>SUMIF(Ventas[Fecha],Rdiario[[#This Row],[Fecha]],Ventas[Total 2])</f>
        <v>0</v>
      </c>
      <c r="J354" s="3">
        <f>SUMIF(Compras[Fecha],Rdiario[[#This Row],[Fecha]],Compras[Monto])</f>
        <v>0</v>
      </c>
      <c r="K354" s="3">
        <f>SUMIF(TGastos[Fecha],Rdiario[[#This Row],[Fecha]],TGastos[Monto])</f>
        <v>0</v>
      </c>
      <c r="L354" s="3">
        <f>Rdiario[[#This Row],[Ingresos Brutos]]-Rdiario[[#This Row],[Compras]]-Rdiario[[#This Row],[Gastos]]</f>
        <v>0</v>
      </c>
      <c r="M354" s="3">
        <f>Rdiario[[#This Row],[Ganancia]]-Rdiario[[#This Row],[Compras]]-Rdiario[[#This Row],[Gastos]]</f>
        <v>0</v>
      </c>
      <c r="P354" s="9"/>
    </row>
    <row r="355" spans="2:16">
      <c r="B355" s="4">
        <v>45643</v>
      </c>
      <c r="C35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5" s="49" t="s">
        <v>43</v>
      </c>
      <c r="E355" s="3">
        <f>SUMIF(Ventas[Fecha],Rdiario[[#This Row],[Fecha]],Ventas[Total])</f>
        <v>0</v>
      </c>
      <c r="F355" s="46">
        <f>SUMIF(Ventas[Fecha],Rdiario[[#This Row],[Fecha]],Ventas[Total 4])</f>
        <v>0</v>
      </c>
      <c r="G355" s="46">
        <f>Rdiario[[#This Row],[Ingresos Brutos]]-Rdiario[[#This Row],[Transferencia]]</f>
        <v>0</v>
      </c>
      <c r="H355" s="3">
        <f>Rdiario[[#This Row],[Ingresos Brutos]]-Rdiario[[#This Row],[Ganancia]]</f>
        <v>0</v>
      </c>
      <c r="I355" s="3">
        <f>SUMIF(Ventas[Fecha],Rdiario[[#This Row],[Fecha]],Ventas[Total 2])</f>
        <v>0</v>
      </c>
      <c r="J355" s="3">
        <f>SUMIF(Compras[Fecha],Rdiario[[#This Row],[Fecha]],Compras[Monto])</f>
        <v>0</v>
      </c>
      <c r="K355" s="3">
        <f>SUMIF(TGastos[Fecha],Rdiario[[#This Row],[Fecha]],TGastos[Monto])</f>
        <v>0</v>
      </c>
      <c r="L355" s="3">
        <f>Rdiario[[#This Row],[Ingresos Brutos]]-Rdiario[[#This Row],[Compras]]-Rdiario[[#This Row],[Gastos]]</f>
        <v>0</v>
      </c>
      <c r="M355" s="3">
        <f>Rdiario[[#This Row],[Ganancia]]-Rdiario[[#This Row],[Compras]]-Rdiario[[#This Row],[Gastos]]</f>
        <v>0</v>
      </c>
      <c r="P355" s="9"/>
    </row>
    <row r="356" spans="2:16">
      <c r="B356" s="4">
        <v>45644</v>
      </c>
      <c r="C35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6" s="49" t="s">
        <v>44</v>
      </c>
      <c r="E356" s="3">
        <f>SUMIF(Ventas[Fecha],Rdiario[[#This Row],[Fecha]],Ventas[Total])</f>
        <v>0</v>
      </c>
      <c r="F356" s="46">
        <f>SUMIF(Ventas[Fecha],Rdiario[[#This Row],[Fecha]],Ventas[Total 4])</f>
        <v>0</v>
      </c>
      <c r="G356" s="46">
        <f>Rdiario[[#This Row],[Ingresos Brutos]]-Rdiario[[#This Row],[Transferencia]]</f>
        <v>0</v>
      </c>
      <c r="H356" s="3">
        <f>Rdiario[[#This Row],[Ingresos Brutos]]-Rdiario[[#This Row],[Ganancia]]</f>
        <v>0</v>
      </c>
      <c r="I356" s="3">
        <f>SUMIF(Ventas[Fecha],Rdiario[[#This Row],[Fecha]],Ventas[Total 2])</f>
        <v>0</v>
      </c>
      <c r="J356" s="3">
        <f>SUMIF(Compras[Fecha],Rdiario[[#This Row],[Fecha]],Compras[Monto])</f>
        <v>0</v>
      </c>
      <c r="K356" s="3">
        <f>SUMIF(TGastos[Fecha],Rdiario[[#This Row],[Fecha]],TGastos[Monto])</f>
        <v>0</v>
      </c>
      <c r="L356" s="3">
        <f>Rdiario[[#This Row],[Ingresos Brutos]]-Rdiario[[#This Row],[Compras]]-Rdiario[[#This Row],[Gastos]]</f>
        <v>0</v>
      </c>
      <c r="M356" s="3">
        <f>Rdiario[[#This Row],[Ganancia]]-Rdiario[[#This Row],[Compras]]-Rdiario[[#This Row],[Gastos]]</f>
        <v>0</v>
      </c>
      <c r="P356" s="9"/>
    </row>
    <row r="357" spans="2:16">
      <c r="B357" s="4">
        <v>45645</v>
      </c>
      <c r="C35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7" s="49" t="s">
        <v>45</v>
      </c>
      <c r="E357" s="3">
        <f>SUMIF(Ventas[Fecha],Rdiario[[#This Row],[Fecha]],Ventas[Total])</f>
        <v>0</v>
      </c>
      <c r="F357" s="46">
        <f>SUMIF(Ventas[Fecha],Rdiario[[#This Row],[Fecha]],Ventas[Total 4])</f>
        <v>0</v>
      </c>
      <c r="G357" s="46">
        <f>Rdiario[[#This Row],[Ingresos Brutos]]-Rdiario[[#This Row],[Transferencia]]</f>
        <v>0</v>
      </c>
      <c r="H357" s="3">
        <f>Rdiario[[#This Row],[Ingresos Brutos]]-Rdiario[[#This Row],[Ganancia]]</f>
        <v>0</v>
      </c>
      <c r="I357" s="3">
        <f>SUMIF(Ventas[Fecha],Rdiario[[#This Row],[Fecha]],Ventas[Total 2])</f>
        <v>0</v>
      </c>
      <c r="J357" s="3">
        <f>SUMIF(Compras[Fecha],Rdiario[[#This Row],[Fecha]],Compras[Monto])</f>
        <v>0</v>
      </c>
      <c r="K357" s="3">
        <f>SUMIF(TGastos[Fecha],Rdiario[[#This Row],[Fecha]],TGastos[Monto])</f>
        <v>0</v>
      </c>
      <c r="L357" s="3">
        <f>Rdiario[[#This Row],[Ingresos Brutos]]-Rdiario[[#This Row],[Compras]]-Rdiario[[#This Row],[Gastos]]</f>
        <v>0</v>
      </c>
      <c r="M357" s="3">
        <f>Rdiario[[#This Row],[Ganancia]]-Rdiario[[#This Row],[Compras]]-Rdiario[[#This Row],[Gastos]]</f>
        <v>0</v>
      </c>
      <c r="P357" s="9"/>
    </row>
    <row r="358" spans="2:16">
      <c r="B358" s="4">
        <v>45646</v>
      </c>
      <c r="C35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8" s="49" t="s">
        <v>46</v>
      </c>
      <c r="E358" s="3">
        <f>SUMIF(Ventas[Fecha],Rdiario[[#This Row],[Fecha]],Ventas[Total])</f>
        <v>0</v>
      </c>
      <c r="F358" s="46">
        <f>SUMIF(Ventas[Fecha],Rdiario[[#This Row],[Fecha]],Ventas[Total 4])</f>
        <v>0</v>
      </c>
      <c r="G358" s="46">
        <f>Rdiario[[#This Row],[Ingresos Brutos]]-Rdiario[[#This Row],[Transferencia]]</f>
        <v>0</v>
      </c>
      <c r="H358" s="3">
        <f>Rdiario[[#This Row],[Ingresos Brutos]]-Rdiario[[#This Row],[Ganancia]]</f>
        <v>0</v>
      </c>
      <c r="I358" s="3">
        <f>SUMIF(Ventas[Fecha],Rdiario[[#This Row],[Fecha]],Ventas[Total 2])</f>
        <v>0</v>
      </c>
      <c r="J358" s="3">
        <f>SUMIF(Compras[Fecha],Rdiario[[#This Row],[Fecha]],Compras[Monto])</f>
        <v>0</v>
      </c>
      <c r="K358" s="3">
        <f>SUMIF(TGastos[Fecha],Rdiario[[#This Row],[Fecha]],TGastos[Monto])</f>
        <v>0</v>
      </c>
      <c r="L358" s="3">
        <f>Rdiario[[#This Row],[Ingresos Brutos]]-Rdiario[[#This Row],[Compras]]-Rdiario[[#This Row],[Gastos]]</f>
        <v>0</v>
      </c>
      <c r="M358" s="3">
        <f>Rdiario[[#This Row],[Ganancia]]-Rdiario[[#This Row],[Compras]]-Rdiario[[#This Row],[Gastos]]</f>
        <v>0</v>
      </c>
      <c r="P358" s="9"/>
    </row>
    <row r="359" spans="2:16">
      <c r="B359" s="4">
        <v>45647</v>
      </c>
      <c r="C359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59" s="49" t="s">
        <v>47</v>
      </c>
      <c r="E359" s="3">
        <f>SUMIF(Ventas[Fecha],Rdiario[[#This Row],[Fecha]],Ventas[Total])</f>
        <v>0</v>
      </c>
      <c r="F359" s="46">
        <f>SUMIF(Ventas[Fecha],Rdiario[[#This Row],[Fecha]],Ventas[Total 4])</f>
        <v>0</v>
      </c>
      <c r="G359" s="46">
        <f>Rdiario[[#This Row],[Ingresos Brutos]]-Rdiario[[#This Row],[Transferencia]]</f>
        <v>0</v>
      </c>
      <c r="H359" s="3">
        <f>Rdiario[[#This Row],[Ingresos Brutos]]-Rdiario[[#This Row],[Ganancia]]</f>
        <v>0</v>
      </c>
      <c r="I359" s="3">
        <f>SUMIF(Ventas[Fecha],Rdiario[[#This Row],[Fecha]],Ventas[Total 2])</f>
        <v>0</v>
      </c>
      <c r="J359" s="3">
        <f>SUMIF(Compras[Fecha],Rdiario[[#This Row],[Fecha]],Compras[Monto])</f>
        <v>0</v>
      </c>
      <c r="K359" s="3">
        <f>SUMIF(TGastos[Fecha],Rdiario[[#This Row],[Fecha]],TGastos[Monto])</f>
        <v>0</v>
      </c>
      <c r="L359" s="3">
        <f>Rdiario[[#This Row],[Ingresos Brutos]]-Rdiario[[#This Row],[Compras]]-Rdiario[[#This Row],[Gastos]]</f>
        <v>0</v>
      </c>
      <c r="M359" s="3">
        <f>Rdiario[[#This Row],[Ganancia]]-Rdiario[[#This Row],[Compras]]-Rdiario[[#This Row],[Gastos]]</f>
        <v>0</v>
      </c>
      <c r="P359" s="9"/>
    </row>
    <row r="360" spans="2:16">
      <c r="B360" s="4">
        <v>45648</v>
      </c>
      <c r="C360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60" s="49" t="s">
        <v>41</v>
      </c>
      <c r="E360" s="3">
        <f>SUMIF(Ventas[Fecha],Rdiario[[#This Row],[Fecha]],Ventas[Total])</f>
        <v>0</v>
      </c>
      <c r="F360" s="46">
        <f>SUMIF(Ventas[Fecha],Rdiario[[#This Row],[Fecha]],Ventas[Total 4])</f>
        <v>0</v>
      </c>
      <c r="G360" s="46">
        <f>Rdiario[[#This Row],[Ingresos Brutos]]-Rdiario[[#This Row],[Transferencia]]</f>
        <v>0</v>
      </c>
      <c r="H360" s="3">
        <f>Rdiario[[#This Row],[Ingresos Brutos]]-Rdiario[[#This Row],[Ganancia]]</f>
        <v>0</v>
      </c>
      <c r="I360" s="3">
        <f>SUMIF(Ventas[Fecha],Rdiario[[#This Row],[Fecha]],Ventas[Total 2])</f>
        <v>0</v>
      </c>
      <c r="J360" s="3">
        <f>SUMIF(Compras[Fecha],Rdiario[[#This Row],[Fecha]],Compras[Monto])</f>
        <v>0</v>
      </c>
      <c r="K360" s="3">
        <f>SUMIF(TGastos[Fecha],Rdiario[[#This Row],[Fecha]],TGastos[Monto])</f>
        <v>0</v>
      </c>
      <c r="L360" s="3">
        <f>Rdiario[[#This Row],[Ingresos Brutos]]-Rdiario[[#This Row],[Compras]]-Rdiario[[#This Row],[Gastos]]</f>
        <v>0</v>
      </c>
      <c r="M360" s="3">
        <f>Rdiario[[#This Row],[Ganancia]]-Rdiario[[#This Row],[Compras]]-Rdiario[[#This Row],[Gastos]]</f>
        <v>0</v>
      </c>
      <c r="P360" s="9"/>
    </row>
    <row r="361" spans="2:16">
      <c r="B361" s="4">
        <v>45649</v>
      </c>
      <c r="C361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61" s="49" t="s">
        <v>42</v>
      </c>
      <c r="E361" s="3">
        <f>SUMIF(Ventas[Fecha],Rdiario[[#This Row],[Fecha]],Ventas[Total])</f>
        <v>0</v>
      </c>
      <c r="F361" s="46">
        <f>SUMIF(Ventas[Fecha],Rdiario[[#This Row],[Fecha]],Ventas[Total 4])</f>
        <v>0</v>
      </c>
      <c r="G361" s="46">
        <f>Rdiario[[#This Row],[Ingresos Brutos]]-Rdiario[[#This Row],[Transferencia]]</f>
        <v>0</v>
      </c>
      <c r="H361" s="3">
        <f>Rdiario[[#This Row],[Ingresos Brutos]]-Rdiario[[#This Row],[Ganancia]]</f>
        <v>0</v>
      </c>
      <c r="I361" s="3">
        <f>SUMIF(Ventas[Fecha],Rdiario[[#This Row],[Fecha]],Ventas[Total 2])</f>
        <v>0</v>
      </c>
      <c r="J361" s="3">
        <f>SUMIF(Compras[Fecha],Rdiario[[#This Row],[Fecha]],Compras[Monto])</f>
        <v>0</v>
      </c>
      <c r="K361" s="3">
        <f>SUMIF(TGastos[Fecha],Rdiario[[#This Row],[Fecha]],TGastos[Monto])</f>
        <v>0</v>
      </c>
      <c r="L361" s="3">
        <f>Rdiario[[#This Row],[Ingresos Brutos]]-Rdiario[[#This Row],[Compras]]-Rdiario[[#This Row],[Gastos]]</f>
        <v>0</v>
      </c>
      <c r="M361" s="3">
        <f>Rdiario[[#This Row],[Ganancia]]-Rdiario[[#This Row],[Compras]]-Rdiario[[#This Row],[Gastos]]</f>
        <v>0</v>
      </c>
      <c r="P361" s="9"/>
    </row>
    <row r="362" spans="2:16">
      <c r="B362" s="4">
        <v>45650</v>
      </c>
      <c r="C362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62" s="49" t="s">
        <v>43</v>
      </c>
      <c r="E362" s="3">
        <f>SUMIF(Ventas[Fecha],Rdiario[[#This Row],[Fecha]],Ventas[Total])</f>
        <v>0</v>
      </c>
      <c r="F362" s="46">
        <f>SUMIF(Ventas[Fecha],Rdiario[[#This Row],[Fecha]],Ventas[Total 4])</f>
        <v>0</v>
      </c>
      <c r="G362" s="46">
        <f>Rdiario[[#This Row],[Ingresos Brutos]]-Rdiario[[#This Row],[Transferencia]]</f>
        <v>0</v>
      </c>
      <c r="H362" s="3">
        <f>Rdiario[[#This Row],[Ingresos Brutos]]-Rdiario[[#This Row],[Ganancia]]</f>
        <v>0</v>
      </c>
      <c r="I362" s="3">
        <f>SUMIF(Ventas[Fecha],Rdiario[[#This Row],[Fecha]],Ventas[Total 2])</f>
        <v>0</v>
      </c>
      <c r="J362" s="3">
        <f>SUMIF(Compras[Fecha],Rdiario[[#This Row],[Fecha]],Compras[Monto])</f>
        <v>0</v>
      </c>
      <c r="K362" s="3">
        <f>SUMIF(TGastos[Fecha],Rdiario[[#This Row],[Fecha]],TGastos[Monto])</f>
        <v>0</v>
      </c>
      <c r="L362" s="3">
        <f>Rdiario[[#This Row],[Ingresos Brutos]]-Rdiario[[#This Row],[Compras]]-Rdiario[[#This Row],[Gastos]]</f>
        <v>0</v>
      </c>
      <c r="M362" s="3">
        <f>Rdiario[[#This Row],[Ganancia]]-Rdiario[[#This Row],[Compras]]-Rdiario[[#This Row],[Gastos]]</f>
        <v>0</v>
      </c>
      <c r="P362" s="9"/>
    </row>
    <row r="363" spans="2:16">
      <c r="B363" s="4">
        <v>45651</v>
      </c>
      <c r="C363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63" s="49" t="s">
        <v>44</v>
      </c>
      <c r="E363" s="3">
        <f>SUMIF(Ventas[Fecha],Rdiario[[#This Row],[Fecha]],Ventas[Total])</f>
        <v>0</v>
      </c>
      <c r="F363" s="46">
        <f>SUMIF(Ventas[Fecha],Rdiario[[#This Row],[Fecha]],Ventas[Total 4])</f>
        <v>0</v>
      </c>
      <c r="G363" s="46">
        <f>Rdiario[[#This Row],[Ingresos Brutos]]-Rdiario[[#This Row],[Transferencia]]</f>
        <v>0</v>
      </c>
      <c r="H363" s="3">
        <f>Rdiario[[#This Row],[Ingresos Brutos]]-Rdiario[[#This Row],[Ganancia]]</f>
        <v>0</v>
      </c>
      <c r="I363" s="3">
        <f>SUMIF(Ventas[Fecha],Rdiario[[#This Row],[Fecha]],Ventas[Total 2])</f>
        <v>0</v>
      </c>
      <c r="J363" s="3">
        <f>SUMIF(Compras[Fecha],Rdiario[[#This Row],[Fecha]],Compras[Monto])</f>
        <v>0</v>
      </c>
      <c r="K363" s="3">
        <f>SUMIF(TGastos[Fecha],Rdiario[[#This Row],[Fecha]],TGastos[Monto])</f>
        <v>0</v>
      </c>
      <c r="L363" s="3">
        <f>Rdiario[[#This Row],[Ingresos Brutos]]-Rdiario[[#This Row],[Compras]]-Rdiario[[#This Row],[Gastos]]</f>
        <v>0</v>
      </c>
      <c r="M363" s="3">
        <f>Rdiario[[#This Row],[Ganancia]]-Rdiario[[#This Row],[Compras]]-Rdiario[[#This Row],[Gastos]]</f>
        <v>0</v>
      </c>
      <c r="P363" s="9"/>
    </row>
    <row r="364" spans="2:16">
      <c r="B364" s="4">
        <v>45652</v>
      </c>
      <c r="C364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64" s="49" t="s">
        <v>45</v>
      </c>
      <c r="E364" s="3">
        <f>SUMIF(Ventas[Fecha],Rdiario[[#This Row],[Fecha]],Ventas[Total])</f>
        <v>0</v>
      </c>
      <c r="F364" s="46">
        <f>SUMIF(Ventas[Fecha],Rdiario[[#This Row],[Fecha]],Ventas[Total 4])</f>
        <v>0</v>
      </c>
      <c r="G364" s="46">
        <f>Rdiario[[#This Row],[Ingresos Brutos]]-Rdiario[[#This Row],[Transferencia]]</f>
        <v>0</v>
      </c>
      <c r="H364" s="3">
        <f>Rdiario[[#This Row],[Ingresos Brutos]]-Rdiario[[#This Row],[Ganancia]]</f>
        <v>0</v>
      </c>
      <c r="I364" s="3">
        <f>SUMIF(Ventas[Fecha],Rdiario[[#This Row],[Fecha]],Ventas[Total 2])</f>
        <v>0</v>
      </c>
      <c r="J364" s="3">
        <f>SUMIF(Compras[Fecha],Rdiario[[#This Row],[Fecha]],Compras[Monto])</f>
        <v>0</v>
      </c>
      <c r="K364" s="3">
        <f>SUMIF(TGastos[Fecha],Rdiario[[#This Row],[Fecha]],TGastos[Monto])</f>
        <v>0</v>
      </c>
      <c r="L364" s="3">
        <f>Rdiario[[#This Row],[Ingresos Brutos]]-Rdiario[[#This Row],[Compras]]-Rdiario[[#This Row],[Gastos]]</f>
        <v>0</v>
      </c>
      <c r="M364" s="3">
        <f>Rdiario[[#This Row],[Ganancia]]-Rdiario[[#This Row],[Compras]]-Rdiario[[#This Row],[Gastos]]</f>
        <v>0</v>
      </c>
      <c r="P364" s="9"/>
    </row>
    <row r="365" spans="2:16">
      <c r="B365" s="4">
        <v>45653</v>
      </c>
      <c r="C365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65" s="49" t="s">
        <v>46</v>
      </c>
      <c r="E365" s="3">
        <f>SUMIF(Ventas[Fecha],Rdiario[[#This Row],[Fecha]],Ventas[Total])</f>
        <v>0</v>
      </c>
      <c r="F365" s="46">
        <f>SUMIF(Ventas[Fecha],Rdiario[[#This Row],[Fecha]],Ventas[Total 4])</f>
        <v>0</v>
      </c>
      <c r="G365" s="46">
        <f>Rdiario[[#This Row],[Ingresos Brutos]]-Rdiario[[#This Row],[Transferencia]]</f>
        <v>0</v>
      </c>
      <c r="H365" s="3">
        <f>Rdiario[[#This Row],[Ingresos Brutos]]-Rdiario[[#This Row],[Ganancia]]</f>
        <v>0</v>
      </c>
      <c r="I365" s="3">
        <f>SUMIF(Ventas[Fecha],Rdiario[[#This Row],[Fecha]],Ventas[Total 2])</f>
        <v>0</v>
      </c>
      <c r="J365" s="3">
        <f>SUMIF(Compras[Fecha],Rdiario[[#This Row],[Fecha]],Compras[Monto])</f>
        <v>0</v>
      </c>
      <c r="K365" s="3">
        <f>SUMIF(TGastos[Fecha],Rdiario[[#This Row],[Fecha]],TGastos[Monto])</f>
        <v>0</v>
      </c>
      <c r="L365" s="3">
        <f>Rdiario[[#This Row],[Ingresos Brutos]]-Rdiario[[#This Row],[Compras]]-Rdiario[[#This Row],[Gastos]]</f>
        <v>0</v>
      </c>
      <c r="M365" s="3">
        <f>Rdiario[[#This Row],[Ganancia]]-Rdiario[[#This Row],[Compras]]-Rdiario[[#This Row],[Gastos]]</f>
        <v>0</v>
      </c>
      <c r="P365" s="9"/>
    </row>
    <row r="366" spans="2:16">
      <c r="B366" s="4">
        <v>45654</v>
      </c>
      <c r="C366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66" s="49" t="s">
        <v>47</v>
      </c>
      <c r="E366" s="3">
        <f>SUMIF(Ventas[Fecha],Rdiario[[#This Row],[Fecha]],Ventas[Total])</f>
        <v>0</v>
      </c>
      <c r="F366" s="46">
        <f>SUMIF(Ventas[Fecha],Rdiario[[#This Row],[Fecha]],Ventas[Total 4])</f>
        <v>0</v>
      </c>
      <c r="G366" s="46">
        <f>Rdiario[[#This Row],[Ingresos Brutos]]-Rdiario[[#This Row],[Transferencia]]</f>
        <v>0</v>
      </c>
      <c r="H366" s="3">
        <f>Rdiario[[#This Row],[Ingresos Brutos]]-Rdiario[[#This Row],[Ganancia]]</f>
        <v>0</v>
      </c>
      <c r="I366" s="3">
        <f>SUMIF(Ventas[Fecha],Rdiario[[#This Row],[Fecha]],Ventas[Total 2])</f>
        <v>0</v>
      </c>
      <c r="J366" s="3">
        <f>SUMIF(Compras[Fecha],Rdiario[[#This Row],[Fecha]],Compras[Monto])</f>
        <v>0</v>
      </c>
      <c r="K366" s="3">
        <f>SUMIF(TGastos[Fecha],Rdiario[[#This Row],[Fecha]],TGastos[Monto])</f>
        <v>0</v>
      </c>
      <c r="L366" s="3">
        <f>Rdiario[[#This Row],[Ingresos Brutos]]-Rdiario[[#This Row],[Compras]]-Rdiario[[#This Row],[Gastos]]</f>
        <v>0</v>
      </c>
      <c r="M366" s="3">
        <f>Rdiario[[#This Row],[Ganancia]]-Rdiario[[#This Row],[Compras]]-Rdiario[[#This Row],[Gastos]]</f>
        <v>0</v>
      </c>
      <c r="P366" s="9"/>
    </row>
    <row r="367" spans="2:16">
      <c r="B367" s="4">
        <v>45655</v>
      </c>
      <c r="C367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67" s="49" t="s">
        <v>41</v>
      </c>
      <c r="E367" s="3">
        <f>SUMIF(Ventas[Fecha],Rdiario[[#This Row],[Fecha]],Ventas[Total])</f>
        <v>0</v>
      </c>
      <c r="F367" s="46">
        <f>SUMIF(Ventas[Fecha],Rdiario[[#This Row],[Fecha]],Ventas[Total 4])</f>
        <v>0</v>
      </c>
      <c r="G367" s="46">
        <f>Rdiario[[#This Row],[Ingresos Brutos]]-Rdiario[[#This Row],[Transferencia]]</f>
        <v>0</v>
      </c>
      <c r="H367" s="3">
        <f>Rdiario[[#This Row],[Ingresos Brutos]]-Rdiario[[#This Row],[Ganancia]]</f>
        <v>0</v>
      </c>
      <c r="I367" s="3">
        <f>SUMIF(Ventas[Fecha],Rdiario[[#This Row],[Fecha]],Ventas[Total 2])</f>
        <v>0</v>
      </c>
      <c r="J367" s="3">
        <f>SUMIF(Compras[Fecha],Rdiario[[#This Row],[Fecha]],Compras[Monto])</f>
        <v>0</v>
      </c>
      <c r="K367" s="3">
        <f>SUMIF(TGastos[Fecha],Rdiario[[#This Row],[Fecha]],TGastos[Monto])</f>
        <v>0</v>
      </c>
      <c r="L367" s="3">
        <f>Rdiario[[#This Row],[Ingresos Brutos]]-Rdiario[[#This Row],[Compras]]-Rdiario[[#This Row],[Gastos]]</f>
        <v>0</v>
      </c>
      <c r="M367" s="3">
        <f>Rdiario[[#This Row],[Ganancia]]-Rdiario[[#This Row],[Compras]]-Rdiario[[#This Row],[Gastos]]</f>
        <v>0</v>
      </c>
      <c r="P367" s="9"/>
    </row>
    <row r="368" spans="2:16">
      <c r="B368" s="4">
        <v>45656</v>
      </c>
      <c r="C368" t="str">
        <f>IF(MONTH(Rdiario[[#This Row],[Fecha]])=1,"Enero",IF(MONTH(Rdiario[[#This Row],[Fecha]])=2,"Febrero",IF(MONTH(Rdiario[[#This Row],[Fecha]])=3,"Marzo",IF(MONTH(Rdiario[[#This Row],[Fecha]])=4,"Abril",IF(MONTH(Rdiario[[#This Row],[Fecha]])=5,"Mayo",IF(MONTH(Rdiario[[#This Row],[Fecha]])=6,"Junio",IF(MONTH(Rdiario[[#This Row],[Fecha]])=7,"Julio",IF(MONTH(Rdiario[[#This Row],[Fecha]])=8,"Agosto",IF(MONTH(Rdiario[[#This Row],[Fecha]])=9,"Septiembre",IF(MONTH(Rdiario[[#This Row],[Fecha]])=10,"Octubre",IF(MONTH(Rdiario[[#This Row],[Fecha]])=11,"Noviembre","Diciembre")))))))))))</f>
        <v>Diciembre</v>
      </c>
      <c r="D368" s="49" t="s">
        <v>42</v>
      </c>
      <c r="E368" s="3">
        <f>SUMIF(Ventas[Fecha],Rdiario[[#This Row],[Fecha]],Ventas[Total])</f>
        <v>0</v>
      </c>
      <c r="F368" s="46">
        <f>SUMIF(Ventas[Fecha],Rdiario[[#This Row],[Fecha]],Ventas[Total 4])</f>
        <v>0</v>
      </c>
      <c r="G368" s="46">
        <f>Rdiario[[#This Row],[Ingresos Brutos]]-Rdiario[[#This Row],[Transferencia]]</f>
        <v>0</v>
      </c>
      <c r="H368" s="3">
        <f>Rdiario[[#This Row],[Ingresos Brutos]]-Rdiario[[#This Row],[Ganancia]]</f>
        <v>0</v>
      </c>
      <c r="I368" s="3">
        <f>SUMIF(Ventas[Fecha],Rdiario[[#This Row],[Fecha]],Ventas[Total 2])</f>
        <v>0</v>
      </c>
      <c r="J368" s="3">
        <f>SUMIF(Compras[Fecha],Rdiario[[#This Row],[Fecha]],Compras[Monto])</f>
        <v>0</v>
      </c>
      <c r="K368" s="3">
        <f>SUMIF(TGastos[Fecha],Rdiario[[#This Row],[Fecha]],TGastos[Monto])</f>
        <v>0</v>
      </c>
      <c r="L368" s="3">
        <f>Rdiario[[#This Row],[Ingresos Brutos]]-Rdiario[[#This Row],[Compras]]-Rdiario[[#This Row],[Gastos]]</f>
        <v>0</v>
      </c>
      <c r="M368" s="3">
        <f>Rdiario[[#This Row],[Ganancia]]-Rdiario[[#This Row],[Compras]]-Rdiario[[#This Row],[Gastos]]</f>
        <v>0</v>
      </c>
      <c r="P368" s="9"/>
    </row>
  </sheetData>
  <mergeCells count="1">
    <mergeCell ref="B2:M2"/>
  </mergeCells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B1:O48"/>
  <sheetViews>
    <sheetView showGridLines="0" showRowColHeaders="0" workbookViewId="0">
      <pane ySplit="3" topLeftCell="A4" activePane="bottomLeft" state="frozen"/>
      <selection pane="bottomLeft" activeCell="E20" sqref="E20"/>
    </sheetView>
  </sheetViews>
  <sheetFormatPr baseColWidth="10" defaultRowHeight="15"/>
  <cols>
    <col min="1" max="1" width="0.28515625" customWidth="1"/>
    <col min="2" max="2" width="13" customWidth="1"/>
    <col min="3" max="3" width="15.85546875" customWidth="1"/>
    <col min="4" max="4" width="17.42578125" customWidth="1"/>
    <col min="5" max="5" width="17.28515625" customWidth="1"/>
    <col min="6" max="6" width="16.140625" customWidth="1"/>
    <col min="7" max="7" width="16.85546875" customWidth="1"/>
    <col min="8" max="8" width="15.140625" customWidth="1"/>
    <col min="9" max="9" width="17.42578125" style="9" customWidth="1"/>
    <col min="10" max="10" width="15.85546875" customWidth="1"/>
    <col min="11" max="11" width="18.7109375" style="9" customWidth="1"/>
    <col min="12" max="12" width="11.42578125" style="9"/>
    <col min="13" max="13" width="13.5703125" style="9" customWidth="1"/>
    <col min="14" max="15" width="11.42578125" style="9"/>
  </cols>
  <sheetData>
    <row r="1" spans="2:13" ht="115.5" customHeight="1">
      <c r="B1" s="9"/>
      <c r="C1" s="9"/>
      <c r="D1" s="9"/>
      <c r="E1" s="9"/>
      <c r="F1" s="9"/>
      <c r="G1" s="9"/>
      <c r="H1" s="9"/>
      <c r="J1" s="9"/>
    </row>
    <row r="2" spans="2:13" ht="79.5" customHeight="1">
      <c r="B2" s="26" t="s">
        <v>11</v>
      </c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</row>
    <row r="3" spans="2:13" ht="23.25" customHeight="1">
      <c r="B3" s="25" t="s">
        <v>7</v>
      </c>
      <c r="C3" s="25" t="s">
        <v>37</v>
      </c>
      <c r="D3" s="25" t="s">
        <v>60</v>
      </c>
      <c r="E3" s="25" t="s">
        <v>61</v>
      </c>
      <c r="F3" s="25" t="s">
        <v>48</v>
      </c>
      <c r="G3" s="25" t="s">
        <v>8</v>
      </c>
      <c r="H3" s="25" t="s">
        <v>9</v>
      </c>
      <c r="I3" s="25" t="s">
        <v>38</v>
      </c>
      <c r="J3" s="25" t="s">
        <v>39</v>
      </c>
      <c r="K3" s="25" t="s">
        <v>55</v>
      </c>
      <c r="L3" s="25" t="s">
        <v>56</v>
      </c>
      <c r="M3" s="25" t="s">
        <v>57</v>
      </c>
    </row>
    <row r="4" spans="2:13">
      <c r="B4" t="s">
        <v>13</v>
      </c>
      <c r="C4" s="3">
        <f>SUMIF(Rdiario[Mes],Rmensual[[#This Row],[Mes]],Rdiario[Ingresos Brutos])</f>
        <v>0</v>
      </c>
      <c r="D4" s="3">
        <f>SUMIF(Rdiario[Mes],Rmensual[[#This Row],[Mes]],Rdiario[Transferencia])</f>
        <v>0</v>
      </c>
      <c r="E4" s="3">
        <f>SUMIF(Rdiario[Mes],Rmensual[[#This Row],[Mes]],Rdiario[Efectivo])</f>
        <v>0</v>
      </c>
      <c r="F4" s="3">
        <f>SUMIF(Rdiario[Mes],Rmensual[[#This Row],[Mes]],Rdiario[Ganancia])</f>
        <v>0</v>
      </c>
      <c r="G4" s="3">
        <f>SUMIF(Rdiario[Mes],Rmensual[[#This Row],[Mes]],Rdiario[Compras])</f>
        <v>0</v>
      </c>
      <c r="H4" s="3">
        <f>SUMIF(Rdiario[Mes],Rmensual[[#This Row],[Mes]],Rdiario[Gastos])</f>
        <v>0</v>
      </c>
      <c r="I4" s="3">
        <f>Rmensual[[#This Row],[Ingresos Brutos]]-Rmensual[[#This Row],[Compras]]-Rmensual[[#This Row],[Gastos]]</f>
        <v>0</v>
      </c>
      <c r="J4" s="3">
        <f>Rmensual[[#This Row],[Ingresos Finales]]-Rmensual[[#This Row],[Gastos]]</f>
        <v>0</v>
      </c>
      <c r="K4" s="3">
        <f>Rmensual[[#This Row],[Ingresos Brutos]]-Rmensual[[#This Row],[Ingresos Finales]]</f>
        <v>0</v>
      </c>
      <c r="L4" s="3">
        <f>Rmensual[[#This Row],[Ganancias Finales]]*10/100</f>
        <v>0</v>
      </c>
      <c r="M4" s="3">
        <f>Rmensual[[#This Row],[Ganancias Finales]]-Rmensual[[#This Row],[Porcentaje de Ganancias]]</f>
        <v>0</v>
      </c>
    </row>
    <row r="5" spans="2:13">
      <c r="B5" t="s">
        <v>14</v>
      </c>
      <c r="C5" s="3">
        <f>SUMIF(Rdiario[Mes],Rmensual[[#This Row],[Mes]],Rdiario[Ingresos Brutos])</f>
        <v>0</v>
      </c>
      <c r="D5" s="3">
        <f>SUMIF(Rdiario[Mes],Rmensual[[#This Row],[Mes]],Rdiario[Transferencia])</f>
        <v>0</v>
      </c>
      <c r="E5" s="3">
        <f>SUMIF(Rdiario[Mes],Rmensual[[#This Row],[Mes]],Rdiario[Efectivo])</f>
        <v>0</v>
      </c>
      <c r="F5" s="3">
        <f>SUMIF(Rdiario[Mes],Rmensual[[#This Row],[Mes]],Rdiario[Ganancia])</f>
        <v>0</v>
      </c>
      <c r="G5" s="3">
        <f>SUMIF(Rdiario[Mes],Rmensual[[#This Row],[Mes]],Rdiario[Compras])</f>
        <v>0</v>
      </c>
      <c r="H5" s="3">
        <f>SUMIF(Rdiario[Mes],Rmensual[[#This Row],[Mes]],Rdiario[Gastos])</f>
        <v>0</v>
      </c>
      <c r="I5" s="3">
        <f>Rmensual[[#This Row],[Ingresos Brutos]]-Rmensual[[#This Row],[Compras]]-Rmensual[[#This Row],[Gastos]]</f>
        <v>0</v>
      </c>
      <c r="J5" s="3">
        <f>Rmensual[[#This Row],[Ingresos Finales]]-Rmensual[[#This Row],[Gastos]]</f>
        <v>0</v>
      </c>
      <c r="K5" s="3">
        <f>Rmensual[[#This Row],[Ingresos Brutos]]-Rmensual[[#This Row],[Ingresos Finales]]</f>
        <v>0</v>
      </c>
      <c r="L5" s="3">
        <f>Rmensual[[#This Row],[Ganancias Finales]]*10/100</f>
        <v>0</v>
      </c>
      <c r="M5" s="3">
        <f>Rmensual[[#This Row],[Ganancias Finales]]-Rmensual[[#This Row],[Porcentaje de Ganancias]]</f>
        <v>0</v>
      </c>
    </row>
    <row r="6" spans="2:13">
      <c r="B6" t="s">
        <v>15</v>
      </c>
      <c r="C6" s="3">
        <f>SUMIF(Rdiario[Mes],Rmensual[[#This Row],[Mes]],Rdiario[Ingresos Brutos])</f>
        <v>0</v>
      </c>
      <c r="D6" s="3">
        <f>SUMIF(Rdiario[Mes],Rmensual[[#This Row],[Mes]],Rdiario[Transferencia])</f>
        <v>0</v>
      </c>
      <c r="E6" s="3">
        <f>SUMIF(Rdiario[Mes],Rmensual[[#This Row],[Mes]],Rdiario[Efectivo])</f>
        <v>0</v>
      </c>
      <c r="F6" s="3">
        <f>SUMIF(Rdiario[Mes],Rmensual[[#This Row],[Mes]],Rdiario[Ganancia])</f>
        <v>0</v>
      </c>
      <c r="G6" s="3">
        <f>SUMIF(Rdiario[Mes],Rmensual[[#This Row],[Mes]],Rdiario[Compras])</f>
        <v>0</v>
      </c>
      <c r="H6" s="3">
        <f>SUMIF(Rdiario[Mes],Rmensual[[#This Row],[Mes]],Rdiario[Gastos])</f>
        <v>0</v>
      </c>
      <c r="I6" s="3">
        <f>Rmensual[[#This Row],[Ingresos Brutos]]-Rmensual[[#This Row],[Compras]]-Rmensual[[#This Row],[Gastos]]</f>
        <v>0</v>
      </c>
      <c r="J6" s="3">
        <f>Rmensual[[#This Row],[Ingresos Finales]]-Rmensual[[#This Row],[Gastos]]</f>
        <v>0</v>
      </c>
      <c r="K6" s="3">
        <f>Rmensual[[#This Row],[Ingresos Brutos]]-Rmensual[[#This Row],[Ingresos Finales]]</f>
        <v>0</v>
      </c>
      <c r="L6" s="3">
        <f>Rmensual[[#This Row],[Ganancias Finales]]*10/100</f>
        <v>0</v>
      </c>
      <c r="M6" s="3">
        <f>Rmensual[[#This Row],[Ganancias Finales]]-Rmensual[[#This Row],[Porcentaje de Ganancias]]</f>
        <v>0</v>
      </c>
    </row>
    <row r="7" spans="2:13">
      <c r="B7" t="s">
        <v>16</v>
      </c>
      <c r="C7" s="3">
        <f>SUMIF(Rdiario[Mes],Rmensual[[#This Row],[Mes]],Rdiario[Ingresos Brutos])</f>
        <v>0</v>
      </c>
      <c r="D7" s="3">
        <f>SUMIF(Rdiario[Mes],Rmensual[[#This Row],[Mes]],Rdiario[Transferencia])</f>
        <v>0</v>
      </c>
      <c r="E7" s="3">
        <f>SUMIF(Rdiario[Mes],Rmensual[[#This Row],[Mes]],Rdiario[Efectivo])</f>
        <v>0</v>
      </c>
      <c r="F7" s="3">
        <f>SUMIF(Rdiario[Mes],Rmensual[[#This Row],[Mes]],Rdiario[Ganancia])</f>
        <v>0</v>
      </c>
      <c r="G7" s="3">
        <f>SUMIF(Rdiario[Mes],Rmensual[[#This Row],[Mes]],Rdiario[Compras])</f>
        <v>0</v>
      </c>
      <c r="H7" s="3">
        <f>SUMIF(Rdiario[Mes],Rmensual[[#This Row],[Mes]],Rdiario[Gastos])</f>
        <v>0</v>
      </c>
      <c r="I7" s="3">
        <f>Rmensual[[#This Row],[Ingresos Brutos]]-Rmensual[[#This Row],[Compras]]-Rmensual[[#This Row],[Gastos]]</f>
        <v>0</v>
      </c>
      <c r="J7" s="3">
        <f>Rmensual[[#This Row],[Ingresos Finales]]-Rmensual[[#This Row],[Gastos]]</f>
        <v>0</v>
      </c>
      <c r="K7" s="3">
        <f>Rmensual[[#This Row],[Ingresos Brutos]]-Rmensual[[#This Row],[Ingresos Finales]]</f>
        <v>0</v>
      </c>
      <c r="L7" s="3">
        <f>Rmensual[[#This Row],[Ganancias Finales]]*10/100</f>
        <v>0</v>
      </c>
      <c r="M7" s="3">
        <f>Rmensual[[#This Row],[Ganancias Finales]]-Rmensual[[#This Row],[Porcentaje de Ganancias]]</f>
        <v>0</v>
      </c>
    </row>
    <row r="8" spans="2:13">
      <c r="B8" t="s">
        <v>17</v>
      </c>
      <c r="C8" s="3">
        <f>SUMIF(Rdiario[Mes],Rmensual[[#This Row],[Mes]],Rdiario[Ingresos Brutos])</f>
        <v>0</v>
      </c>
      <c r="D8" s="3">
        <f>SUMIF(Rdiario[Mes],Rmensual[[#This Row],[Mes]],Rdiario[Transferencia])</f>
        <v>0</v>
      </c>
      <c r="E8" s="3">
        <f>SUMIF(Rdiario[Mes],Rmensual[[#This Row],[Mes]],Rdiario[Efectivo])</f>
        <v>0</v>
      </c>
      <c r="F8" s="3">
        <f>SUMIF(Rdiario[Mes],Rmensual[[#This Row],[Mes]],Rdiario[Ganancia])</f>
        <v>0</v>
      </c>
      <c r="G8" s="3">
        <f>SUMIF(Rdiario[Mes],Rmensual[[#This Row],[Mes]],Rdiario[Compras])</f>
        <v>0</v>
      </c>
      <c r="H8" s="3">
        <f>SUMIF(Rdiario[Mes],Rmensual[[#This Row],[Mes]],Rdiario[Gastos])</f>
        <v>0</v>
      </c>
      <c r="I8" s="3">
        <f>Rmensual[[#This Row],[Ingresos Brutos]]-Rmensual[[#This Row],[Compras]]-Rmensual[[#This Row],[Gastos]]</f>
        <v>0</v>
      </c>
      <c r="J8" s="3">
        <f>Rmensual[[#This Row],[Ingresos Finales]]-Rmensual[[#This Row],[Gastos]]</f>
        <v>0</v>
      </c>
      <c r="K8" s="3">
        <f>Rmensual[[#This Row],[Ingresos Brutos]]-Rmensual[[#This Row],[Ingresos Finales]]</f>
        <v>0</v>
      </c>
      <c r="L8" s="3">
        <f>Rmensual[[#This Row],[Ganancias Finales]]*10/100</f>
        <v>0</v>
      </c>
      <c r="M8" s="3">
        <f>Rmensual[[#This Row],[Ganancias Finales]]-Rmensual[[#This Row],[Porcentaje de Ganancias]]</f>
        <v>0</v>
      </c>
    </row>
    <row r="9" spans="2:13">
      <c r="B9" t="s">
        <v>18</v>
      </c>
      <c r="C9" s="3">
        <f>SUMIF(Rdiario[Mes],Rmensual[[#This Row],[Mes]],Rdiario[Ingresos Brutos])</f>
        <v>3500</v>
      </c>
      <c r="D9" s="3">
        <f>SUMIF(Rdiario[Mes],Rmensual[[#This Row],[Mes]],Rdiario[Transferencia])</f>
        <v>1500</v>
      </c>
      <c r="E9" s="3">
        <f>SUMIF(Rdiario[Mes],Rmensual[[#This Row],[Mes]],Rdiario[Efectivo])</f>
        <v>2000</v>
      </c>
      <c r="F9" s="3">
        <f>SUMIF(Rdiario[Mes],Rmensual[[#This Row],[Mes]],Rdiario[Ganancia])</f>
        <v>1828</v>
      </c>
      <c r="G9" s="3">
        <f>SUMIF(Rdiario[Mes],Rmensual[[#This Row],[Mes]],Rdiario[Compras])</f>
        <v>2508</v>
      </c>
      <c r="H9" s="3">
        <f>SUMIF(Rdiario[Mes],Rmensual[[#This Row],[Mes]],Rdiario[Gastos])</f>
        <v>0</v>
      </c>
      <c r="I9" s="3">
        <f>Rmensual[[#This Row],[Ingresos Brutos]]-Rmensual[[#This Row],[Compras]]-Rmensual[[#This Row],[Gastos]]</f>
        <v>992</v>
      </c>
      <c r="J9" s="3">
        <f>Rmensual[[#This Row],[Ingresos Finales]]-Rmensual[[#This Row],[Gastos]]</f>
        <v>1828</v>
      </c>
      <c r="K9" s="3">
        <f>Rmensual[[#This Row],[Ingresos Brutos]]-Rmensual[[#This Row],[Ingresos Finales]]</f>
        <v>1672</v>
      </c>
      <c r="L9" s="3">
        <f>Rmensual[[#This Row],[Ganancias Finales]]*10/100</f>
        <v>182.8</v>
      </c>
      <c r="M9" s="3">
        <f>Rmensual[[#This Row],[Ganancias Finales]]-Rmensual[[#This Row],[Porcentaje de Ganancias]]</f>
        <v>1645.2</v>
      </c>
    </row>
    <row r="10" spans="2:13">
      <c r="B10" t="s">
        <v>19</v>
      </c>
      <c r="C10" s="3">
        <f>SUMIF(Rdiario[Mes],Rmensual[[#This Row],[Mes]],Rdiario[Ingresos Brutos])</f>
        <v>0</v>
      </c>
      <c r="D10" s="3">
        <f>SUMIF(Rdiario[Mes],Rmensual[[#This Row],[Mes]],Rdiario[Transferencia])</f>
        <v>0</v>
      </c>
      <c r="E10" s="3">
        <f>SUMIF(Rdiario[Mes],Rmensual[[#This Row],[Mes]],Rdiario[Efectivo])</f>
        <v>0</v>
      </c>
      <c r="F10" s="3">
        <f>SUMIF(Rdiario[Mes],Rmensual[[#This Row],[Mes]],Rdiario[Ganancia])</f>
        <v>0</v>
      </c>
      <c r="G10" s="3">
        <f>SUMIF(Rdiario[Mes],Rmensual[[#This Row],[Mes]],Rdiario[Compras])</f>
        <v>0</v>
      </c>
      <c r="H10" s="3">
        <f>SUMIF(Rdiario[Mes],Rmensual[[#This Row],[Mes]],Rdiario[Gastos])</f>
        <v>0</v>
      </c>
      <c r="I10" s="3">
        <f>Rmensual[[#This Row],[Ingresos Brutos]]-Rmensual[[#This Row],[Compras]]-Rmensual[[#This Row],[Gastos]]</f>
        <v>0</v>
      </c>
      <c r="J10" s="3">
        <f>Rmensual[[#This Row],[Ingresos Finales]]-Rmensual[[#This Row],[Gastos]]</f>
        <v>0</v>
      </c>
      <c r="K10" s="3">
        <f>Rmensual[[#This Row],[Ingresos Brutos]]-Rmensual[[#This Row],[Ingresos Finales]]</f>
        <v>0</v>
      </c>
      <c r="L10" s="3">
        <f>Rmensual[[#This Row],[Ganancias Finales]]*10/100</f>
        <v>0</v>
      </c>
      <c r="M10" s="3">
        <f>Rmensual[[#This Row],[Ganancias Finales]]-Rmensual[[#This Row],[Porcentaje de Ganancias]]</f>
        <v>0</v>
      </c>
    </row>
    <row r="11" spans="2:13">
      <c r="B11" t="s">
        <v>20</v>
      </c>
      <c r="C11" s="3">
        <f>SUMIF(Rdiario[Mes],Rmensual[[#This Row],[Mes]],Rdiario[Ingresos Brutos])</f>
        <v>0</v>
      </c>
      <c r="D11" s="3">
        <f>SUMIF(Rdiario[Mes],Rmensual[[#This Row],[Mes]],Rdiario[Transferencia])</f>
        <v>0</v>
      </c>
      <c r="E11" s="3">
        <f>SUMIF(Rdiario[Mes],Rmensual[[#This Row],[Mes]],Rdiario[Efectivo])</f>
        <v>0</v>
      </c>
      <c r="F11" s="3">
        <f>SUMIF(Rdiario[Mes],Rmensual[[#This Row],[Mes]],Rdiario[Ganancia])</f>
        <v>0</v>
      </c>
      <c r="G11" s="3">
        <f>SUMIF(Rdiario[Mes],Rmensual[[#This Row],[Mes]],Rdiario[Compras])</f>
        <v>0</v>
      </c>
      <c r="H11" s="3">
        <f>SUMIF(Rdiario[Mes],Rmensual[[#This Row],[Mes]],Rdiario[Gastos])</f>
        <v>0</v>
      </c>
      <c r="I11" s="3">
        <f>Rmensual[[#This Row],[Ingresos Brutos]]-Rmensual[[#This Row],[Compras]]-Rmensual[[#This Row],[Gastos]]</f>
        <v>0</v>
      </c>
      <c r="J11" s="3">
        <f>Rmensual[[#This Row],[Ingresos Finales]]-Rmensual[[#This Row],[Gastos]]</f>
        <v>0</v>
      </c>
      <c r="K11" s="3">
        <f>Rmensual[[#This Row],[Ingresos Brutos]]-Rmensual[[#This Row],[Ingresos Finales]]</f>
        <v>0</v>
      </c>
      <c r="L11" s="3">
        <f>Rmensual[[#This Row],[Ganancias Finales]]*10/100</f>
        <v>0</v>
      </c>
      <c r="M11" s="3">
        <f>Rmensual[[#This Row],[Ganancias Finales]]-Rmensual[[#This Row],[Porcentaje de Ganancias]]</f>
        <v>0</v>
      </c>
    </row>
    <row r="12" spans="2:13">
      <c r="B12" t="s">
        <v>21</v>
      </c>
      <c r="C12" s="3">
        <f>SUMIF(Rdiario[Mes],Rmensual[[#This Row],[Mes]],Rdiario[Ingresos Brutos])</f>
        <v>0</v>
      </c>
      <c r="D12" s="3">
        <f>SUMIF(Rdiario[Mes],Rmensual[[#This Row],[Mes]],Rdiario[Transferencia])</f>
        <v>0</v>
      </c>
      <c r="E12" s="3">
        <f>SUMIF(Rdiario[Mes],Rmensual[[#This Row],[Mes]],Rdiario[Efectivo])</f>
        <v>0</v>
      </c>
      <c r="F12" s="3">
        <f>SUMIF(Rdiario[Mes],Rmensual[[#This Row],[Mes]],Rdiario[Ganancia])</f>
        <v>0</v>
      </c>
      <c r="G12" s="3">
        <f>SUMIF(Rdiario[Mes],Rmensual[[#This Row],[Mes]],Rdiario[Compras])</f>
        <v>0</v>
      </c>
      <c r="H12" s="3">
        <f>SUMIF(Rdiario[Mes],Rmensual[[#This Row],[Mes]],Rdiario[Gastos])</f>
        <v>0</v>
      </c>
      <c r="I12" s="3">
        <f>Rmensual[[#This Row],[Ingresos Brutos]]-Rmensual[[#This Row],[Compras]]-Rmensual[[#This Row],[Gastos]]</f>
        <v>0</v>
      </c>
      <c r="J12" s="3">
        <f>Rmensual[[#This Row],[Ingresos Finales]]-Rmensual[[#This Row],[Gastos]]</f>
        <v>0</v>
      </c>
      <c r="K12" s="3">
        <f>Rmensual[[#This Row],[Ingresos Brutos]]-Rmensual[[#This Row],[Ingresos Finales]]</f>
        <v>0</v>
      </c>
      <c r="L12" s="3">
        <f>Rmensual[[#This Row],[Ganancias Finales]]*10/100</f>
        <v>0</v>
      </c>
      <c r="M12" s="3">
        <f>Rmensual[[#This Row],[Ganancias Finales]]-Rmensual[[#This Row],[Porcentaje de Ganancias]]</f>
        <v>0</v>
      </c>
    </row>
    <row r="13" spans="2:13">
      <c r="B13" t="s">
        <v>22</v>
      </c>
      <c r="C13" s="3">
        <f>SUMIF(Rdiario[Mes],Rmensual[[#This Row],[Mes]],Rdiario[Ingresos Brutos])</f>
        <v>0</v>
      </c>
      <c r="D13" s="3">
        <f>SUMIF(Rdiario[Mes],Rmensual[[#This Row],[Mes]],Rdiario[Transferencia])</f>
        <v>0</v>
      </c>
      <c r="E13" s="3">
        <f>SUMIF(Rdiario[Mes],Rmensual[[#This Row],[Mes]],Rdiario[Efectivo])</f>
        <v>0</v>
      </c>
      <c r="F13" s="3">
        <f>SUMIF(Rdiario[Mes],Rmensual[[#This Row],[Mes]],Rdiario[Ganancia])</f>
        <v>0</v>
      </c>
      <c r="G13" s="3">
        <f>SUMIF(Rdiario[Mes],Rmensual[[#This Row],[Mes]],Rdiario[Compras])</f>
        <v>0</v>
      </c>
      <c r="H13" s="3">
        <f>SUMIF(Rdiario[Mes],Rmensual[[#This Row],[Mes]],Rdiario[Gastos])</f>
        <v>0</v>
      </c>
      <c r="I13" s="3">
        <f>Rmensual[[#This Row],[Ingresos Brutos]]-Rmensual[[#This Row],[Compras]]-Rmensual[[#This Row],[Gastos]]</f>
        <v>0</v>
      </c>
      <c r="J13" s="3">
        <f>Rmensual[[#This Row],[Ingresos Finales]]-Rmensual[[#This Row],[Gastos]]</f>
        <v>0</v>
      </c>
      <c r="K13" s="3">
        <f>Rmensual[[#This Row],[Ingresos Brutos]]-Rmensual[[#This Row],[Ingresos Finales]]</f>
        <v>0</v>
      </c>
      <c r="L13" s="3">
        <f>Rmensual[[#This Row],[Ganancias Finales]]*10/100</f>
        <v>0</v>
      </c>
      <c r="M13" s="3">
        <f>Rmensual[[#This Row],[Ganancias Finales]]-Rmensual[[#This Row],[Porcentaje de Ganancias]]</f>
        <v>0</v>
      </c>
    </row>
    <row r="14" spans="2:13">
      <c r="B14" t="s">
        <v>23</v>
      </c>
      <c r="C14" s="3">
        <f>SUMIF(Rdiario[Mes],Rmensual[[#This Row],[Mes]],Rdiario[Ingresos Brutos])</f>
        <v>0</v>
      </c>
      <c r="D14" s="3">
        <f>SUMIF(Rdiario[Mes],Rmensual[[#This Row],[Mes]],Rdiario[Transferencia])</f>
        <v>0</v>
      </c>
      <c r="E14" s="3">
        <f>SUMIF(Rdiario[Mes],Rmensual[[#This Row],[Mes]],Rdiario[Efectivo])</f>
        <v>0</v>
      </c>
      <c r="F14" s="3">
        <f>SUMIF(Rdiario[Mes],Rmensual[[#This Row],[Mes]],Rdiario[Ganancia])</f>
        <v>0</v>
      </c>
      <c r="G14" s="3">
        <f>SUMIF(Rdiario[Mes],Rmensual[[#This Row],[Mes]],Rdiario[Compras])</f>
        <v>0</v>
      </c>
      <c r="H14" s="3">
        <f>SUMIF(Rdiario[Mes],Rmensual[[#This Row],[Mes]],Rdiario[Gastos])</f>
        <v>0</v>
      </c>
      <c r="I14" s="3">
        <f>Rmensual[[#This Row],[Ingresos Brutos]]-Rmensual[[#This Row],[Compras]]-Rmensual[[#This Row],[Gastos]]</f>
        <v>0</v>
      </c>
      <c r="J14" s="3">
        <f>Rmensual[[#This Row],[Ingresos Finales]]-Rmensual[[#This Row],[Gastos]]</f>
        <v>0</v>
      </c>
      <c r="K14" s="3">
        <f>Rmensual[[#This Row],[Ingresos Brutos]]-Rmensual[[#This Row],[Ingresos Finales]]</f>
        <v>0</v>
      </c>
      <c r="L14" s="3">
        <f>Rmensual[[#This Row],[Ganancias Finales]]*10/100</f>
        <v>0</v>
      </c>
      <c r="M14" s="3">
        <f>Rmensual[[#This Row],[Ganancias Finales]]-Rmensual[[#This Row],[Porcentaje de Ganancias]]</f>
        <v>0</v>
      </c>
    </row>
    <row r="15" spans="2:13">
      <c r="B15" t="s">
        <v>24</v>
      </c>
      <c r="C15" s="3">
        <f>SUMIF(Rdiario[Mes],Rmensual[[#This Row],[Mes]],Rdiario[Ingresos Brutos])</f>
        <v>0</v>
      </c>
      <c r="D15" s="3">
        <f>SUMIF(Rdiario[Mes],Rmensual[[#This Row],[Mes]],Rdiario[Transferencia])</f>
        <v>0</v>
      </c>
      <c r="E15" s="3">
        <f>SUMIF(Rdiario[Mes],Rmensual[[#This Row],[Mes]],Rdiario[Efectivo])</f>
        <v>0</v>
      </c>
      <c r="F15" s="3">
        <f>SUMIF(Rdiario[Mes],Rmensual[[#This Row],[Mes]],Rdiario[Ganancia])</f>
        <v>0</v>
      </c>
      <c r="G15" s="3">
        <f>SUMIF(Rdiario[Mes],Rmensual[[#This Row],[Mes]],Rdiario[Compras])</f>
        <v>0</v>
      </c>
      <c r="H15" s="3">
        <f>SUMIF(Rdiario[Mes],Rmensual[[#This Row],[Mes]],Rdiario[Gastos])</f>
        <v>0</v>
      </c>
      <c r="I15" s="3">
        <f>Rmensual[[#This Row],[Ingresos Brutos]]-Rmensual[[#This Row],[Compras]]-Rmensual[[#This Row],[Gastos]]</f>
        <v>0</v>
      </c>
      <c r="J15" s="3">
        <f>Rmensual[[#This Row],[Ingresos Finales]]-Rmensual[[#This Row],[Gastos]]</f>
        <v>0</v>
      </c>
      <c r="K15" s="3">
        <f>Rmensual[[#This Row],[Ingresos Brutos]]-Rmensual[[#This Row],[Ingresos Finales]]</f>
        <v>0</v>
      </c>
      <c r="L15" s="3">
        <f>Rmensual[[#This Row],[Ganancias Finales]]*10/100</f>
        <v>0</v>
      </c>
      <c r="M15" s="3">
        <f>Rmensual[[#This Row],[Ganancias Finales]]-Rmensual[[#This Row],[Porcentaje de Ganancias]]</f>
        <v>0</v>
      </c>
    </row>
    <row r="16" spans="2:13" s="9" customFormat="1"/>
    <row r="17" s="9" customFormat="1"/>
    <row r="18" s="9" customFormat="1"/>
    <row r="19" s="9" customFormat="1"/>
    <row r="20" s="9" customFormat="1"/>
    <row r="21" s="9" customFormat="1"/>
    <row r="22" s="9" customFormat="1"/>
    <row r="23" s="9" customFormat="1"/>
    <row r="24" s="9" customFormat="1"/>
    <row r="25" s="9" customFormat="1"/>
    <row r="26" s="9" customFormat="1"/>
    <row r="27" s="9" customFormat="1"/>
    <row r="28" s="9" customFormat="1"/>
    <row r="29" s="9" customFormat="1"/>
    <row r="30" s="9" customFormat="1"/>
    <row r="31" s="9" customFormat="1"/>
    <row r="32" s="9" customFormat="1"/>
    <row r="33" s="9" customFormat="1"/>
    <row r="34" s="9" customFormat="1"/>
    <row r="35" s="9" customFormat="1"/>
    <row r="36" s="9" customFormat="1"/>
    <row r="37" s="9" customFormat="1"/>
    <row r="38" s="9" customFormat="1"/>
    <row r="39" s="9" customFormat="1"/>
    <row r="40" s="9" customFormat="1"/>
    <row r="41" s="9" customFormat="1"/>
    <row r="42" s="9" customFormat="1"/>
    <row r="43" s="9" customFormat="1"/>
    <row r="44" s="9" customFormat="1"/>
    <row r="45" s="9" customFormat="1"/>
    <row r="46" s="9" customFormat="1"/>
    <row r="47" s="9" customFormat="1"/>
    <row r="48" s="9" customFormat="1"/>
  </sheetData>
  <mergeCells count="1">
    <mergeCell ref="B2:M2"/>
  </mergeCells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R901"/>
  <sheetViews>
    <sheetView showGridLines="0" showRowColHeaders="0" zoomScale="96" zoomScaleNormal="96" workbookViewId="0">
      <pane ySplit="3" topLeftCell="A4" activePane="bottomLeft" state="frozen"/>
      <selection pane="bottomLeft" activeCell="E9" sqref="E9"/>
    </sheetView>
  </sheetViews>
  <sheetFormatPr baseColWidth="10" defaultRowHeight="15"/>
  <cols>
    <col min="1" max="1" width="34.28515625" hidden="1" customWidth="1"/>
    <col min="2" max="2" width="8.28515625" customWidth="1"/>
    <col min="3" max="3" width="54.7109375" customWidth="1"/>
    <col min="4" max="4" width="18.5703125" customWidth="1"/>
    <col min="5" max="5" width="21" customWidth="1"/>
    <col min="6" max="6" width="14.5703125" customWidth="1"/>
    <col min="7" max="7" width="13.7109375" style="5" customWidth="1"/>
    <col min="8" max="8" width="7.140625" style="5" bestFit="1" customWidth="1"/>
    <col min="9" max="9" width="11" style="5" bestFit="1" customWidth="1"/>
    <col min="10" max="10" width="11.85546875" customWidth="1"/>
    <col min="11" max="11" width="14.140625" style="9" bestFit="1" customWidth="1"/>
    <col min="12" max="12" width="15" style="9" bestFit="1" customWidth="1"/>
    <col min="13" max="13" width="16.5703125" style="9" customWidth="1"/>
    <col min="14" max="14" width="18" style="9" customWidth="1"/>
    <col min="15" max="15" width="17.85546875" style="9" customWidth="1"/>
    <col min="16" max="17" width="11.42578125" style="9"/>
  </cols>
  <sheetData>
    <row r="1" spans="2:17" ht="143.25" customHeight="1">
      <c r="B1" s="22">
        <f>MAX(Stock[Codigo])+1</f>
        <v>2</v>
      </c>
      <c r="C1" s="22"/>
      <c r="D1" s="22"/>
      <c r="E1" s="22"/>
      <c r="F1" s="22"/>
      <c r="G1" s="22"/>
      <c r="H1" s="22"/>
      <c r="I1" s="22"/>
      <c r="J1" s="22"/>
    </row>
    <row r="2" spans="2:17" ht="75" customHeight="1">
      <c r="B2" s="26" t="s">
        <v>33</v>
      </c>
      <c r="C2" s="45"/>
      <c r="D2" s="45"/>
      <c r="E2" s="45"/>
      <c r="F2" s="45"/>
      <c r="G2" s="45"/>
      <c r="H2" s="45"/>
      <c r="I2" s="45"/>
      <c r="J2" s="45"/>
      <c r="K2" s="45"/>
      <c r="L2" s="45"/>
      <c r="M2" s="24"/>
      <c r="N2" s="24"/>
      <c r="O2" s="24"/>
    </row>
    <row r="3" spans="2:17">
      <c r="B3" s="25" t="s">
        <v>30</v>
      </c>
      <c r="C3" s="25" t="s">
        <v>1</v>
      </c>
      <c r="D3" s="48" t="s">
        <v>12</v>
      </c>
      <c r="E3" s="48" t="s">
        <v>54</v>
      </c>
      <c r="F3" s="48" t="s">
        <v>75</v>
      </c>
      <c r="G3" s="48" t="s">
        <v>26</v>
      </c>
      <c r="H3" s="48" t="s">
        <v>27</v>
      </c>
      <c r="I3" s="48" t="s">
        <v>31</v>
      </c>
      <c r="J3" s="48" t="s">
        <v>86</v>
      </c>
      <c r="K3" s="48" t="s">
        <v>51</v>
      </c>
      <c r="L3" s="48" t="s">
        <v>63</v>
      </c>
      <c r="Q3"/>
    </row>
    <row r="4" spans="2:17">
      <c r="B4" s="50">
        <v>1</v>
      </c>
      <c r="C4" t="s">
        <v>25</v>
      </c>
      <c r="D4" s="51">
        <v>836</v>
      </c>
      <c r="E4" s="14">
        <v>2000</v>
      </c>
      <c r="F4" s="50">
        <f>Stock[Entradas]-Stock[Salidas]-Stock[Usados]-Tabla9[Cantidad]</f>
        <v>10</v>
      </c>
      <c r="G4" s="5">
        <f>SUMIFS(Compras[Cantidad],Compras[Codigo],Stock[Codigo])</f>
        <v>17</v>
      </c>
      <c r="H4" s="5">
        <f>SUMIFS(Ventas[Cantidad],Ventas[Codigo],Stock[[#This Row],[Codigo]])</f>
        <v>2</v>
      </c>
      <c r="I4" s="6">
        <f>Stock[[#This Row],[Stock]]*Stock[[#This Row],[Precio de Compra]]</f>
        <v>8360</v>
      </c>
      <c r="J4" s="20">
        <f>SUMIFS(Tabla9[[#This Row],[Cantidad]],Tabla9[[#This Row],[Código]],Stock[[#This Row],[Codigo]])</f>
        <v>4</v>
      </c>
      <c r="K4" s="2">
        <f>SUMIFS(ProdDesc[Cantidad],ProdDesc[Codigo],Stock[Codigo])</f>
        <v>1</v>
      </c>
      <c r="L4" s="14">
        <f>Stock[Stock]*Stock[Precio de Venta]</f>
        <v>20000</v>
      </c>
      <c r="Q4"/>
    </row>
    <row r="5" spans="2:17" s="9" customFormat="1">
      <c r="G5" s="10"/>
      <c r="H5" s="10"/>
      <c r="I5" s="10"/>
    </row>
    <row r="6" spans="2:17" s="9" customFormat="1">
      <c r="G6" s="10"/>
      <c r="H6" s="10"/>
      <c r="I6" s="10"/>
    </row>
    <row r="7" spans="2:17" s="9" customFormat="1">
      <c r="G7" s="10"/>
      <c r="H7" s="10"/>
      <c r="I7" s="10"/>
    </row>
    <row r="8" spans="2:17" s="9" customFormat="1">
      <c r="G8" s="10"/>
      <c r="H8" s="10"/>
      <c r="I8" s="10"/>
    </row>
    <row r="9" spans="2:17" s="9" customFormat="1">
      <c r="G9" s="10"/>
      <c r="H9" s="10"/>
      <c r="I9" s="10"/>
    </row>
    <row r="10" spans="2:17" s="9" customFormat="1">
      <c r="G10" s="10"/>
      <c r="H10" s="10"/>
      <c r="I10" s="10"/>
    </row>
    <row r="11" spans="2:17" s="9" customFormat="1">
      <c r="G11" s="10"/>
      <c r="H11" s="10"/>
      <c r="I11" s="10"/>
    </row>
    <row r="12" spans="2:17" s="9" customFormat="1">
      <c r="G12" s="10"/>
      <c r="H12" s="10"/>
      <c r="I12" s="10"/>
    </row>
    <row r="13" spans="2:17" s="9" customFormat="1">
      <c r="G13" s="10"/>
      <c r="H13" s="10"/>
      <c r="I13" s="10"/>
    </row>
    <row r="14" spans="2:17" s="9" customFormat="1">
      <c r="G14" s="10"/>
      <c r="H14" s="10"/>
      <c r="I14" s="10"/>
    </row>
    <row r="15" spans="2:17" s="9" customFormat="1">
      <c r="G15" s="10"/>
      <c r="H15" s="10"/>
      <c r="I15" s="10"/>
    </row>
    <row r="16" spans="2:17" s="9" customFormat="1">
      <c r="G16" s="10"/>
      <c r="H16" s="10"/>
      <c r="I16" s="10"/>
    </row>
    <row r="17" spans="7:9" s="9" customFormat="1">
      <c r="G17" s="10"/>
      <c r="H17" s="10"/>
      <c r="I17" s="10"/>
    </row>
    <row r="18" spans="7:9" s="9" customFormat="1">
      <c r="G18" s="10"/>
      <c r="H18" s="10"/>
      <c r="I18" s="10"/>
    </row>
    <row r="19" spans="7:9" s="9" customFormat="1">
      <c r="G19" s="10"/>
      <c r="H19" s="10"/>
      <c r="I19" s="10"/>
    </row>
    <row r="20" spans="7:9" s="9" customFormat="1">
      <c r="G20" s="10"/>
      <c r="H20" s="10"/>
      <c r="I20" s="10"/>
    </row>
    <row r="21" spans="7:9" s="9" customFormat="1">
      <c r="G21" s="10"/>
      <c r="H21" s="10"/>
      <c r="I21" s="10"/>
    </row>
    <row r="22" spans="7:9" s="9" customFormat="1">
      <c r="G22" s="10"/>
      <c r="H22" s="10"/>
      <c r="I22" s="10"/>
    </row>
    <row r="23" spans="7:9" s="9" customFormat="1">
      <c r="G23" s="10"/>
      <c r="H23" s="10"/>
      <c r="I23" s="10"/>
    </row>
    <row r="24" spans="7:9" s="9" customFormat="1">
      <c r="G24" s="10"/>
      <c r="H24" s="10"/>
      <c r="I24" s="10"/>
    </row>
    <row r="25" spans="7:9" s="9" customFormat="1">
      <c r="G25" s="10"/>
      <c r="H25" s="10"/>
      <c r="I25" s="10"/>
    </row>
    <row r="26" spans="7:9" s="9" customFormat="1">
      <c r="G26" s="10"/>
      <c r="H26" s="10"/>
      <c r="I26" s="10"/>
    </row>
    <row r="27" spans="7:9" s="9" customFormat="1">
      <c r="G27" s="10"/>
      <c r="H27" s="10"/>
      <c r="I27" s="10"/>
    </row>
    <row r="28" spans="7:9" s="9" customFormat="1">
      <c r="G28" s="10"/>
      <c r="H28" s="10"/>
      <c r="I28" s="10"/>
    </row>
    <row r="29" spans="7:9" s="9" customFormat="1">
      <c r="G29" s="10"/>
      <c r="H29" s="10"/>
      <c r="I29" s="10"/>
    </row>
    <row r="30" spans="7:9" s="9" customFormat="1">
      <c r="G30" s="10"/>
      <c r="H30" s="10"/>
      <c r="I30" s="10"/>
    </row>
    <row r="31" spans="7:9" s="9" customFormat="1">
      <c r="G31" s="10"/>
      <c r="H31" s="10"/>
      <c r="I31" s="10"/>
    </row>
    <row r="32" spans="7:9" s="9" customFormat="1">
      <c r="G32" s="10"/>
      <c r="H32" s="10"/>
      <c r="I32" s="10"/>
    </row>
    <row r="33" spans="7:9" s="9" customFormat="1">
      <c r="G33" s="10"/>
      <c r="H33" s="10"/>
      <c r="I33" s="10"/>
    </row>
    <row r="34" spans="7:9" s="9" customFormat="1">
      <c r="G34" s="10"/>
      <c r="H34" s="10"/>
      <c r="I34" s="10"/>
    </row>
    <row r="35" spans="7:9" s="9" customFormat="1">
      <c r="G35" s="10"/>
      <c r="H35" s="10"/>
      <c r="I35" s="10"/>
    </row>
    <row r="36" spans="7:9" s="9" customFormat="1">
      <c r="G36" s="10"/>
      <c r="H36" s="10"/>
      <c r="I36" s="10"/>
    </row>
    <row r="37" spans="7:9" s="9" customFormat="1">
      <c r="G37" s="10"/>
      <c r="H37" s="10"/>
      <c r="I37" s="10"/>
    </row>
    <row r="38" spans="7:9" s="9" customFormat="1">
      <c r="G38" s="10"/>
      <c r="H38" s="10"/>
      <c r="I38" s="10"/>
    </row>
    <row r="39" spans="7:9" s="9" customFormat="1">
      <c r="G39" s="10"/>
      <c r="H39" s="10"/>
      <c r="I39" s="10"/>
    </row>
    <row r="40" spans="7:9" s="9" customFormat="1">
      <c r="G40" s="10"/>
      <c r="H40" s="10"/>
      <c r="I40" s="10"/>
    </row>
    <row r="41" spans="7:9" s="9" customFormat="1">
      <c r="G41" s="10"/>
      <c r="H41" s="10"/>
      <c r="I41" s="10"/>
    </row>
    <row r="42" spans="7:9" s="9" customFormat="1">
      <c r="G42" s="10"/>
      <c r="H42" s="10"/>
      <c r="I42" s="10"/>
    </row>
    <row r="43" spans="7:9" s="9" customFormat="1">
      <c r="G43" s="10"/>
      <c r="H43" s="10"/>
      <c r="I43" s="10"/>
    </row>
    <row r="44" spans="7:9" s="9" customFormat="1">
      <c r="G44" s="10"/>
      <c r="H44" s="10"/>
      <c r="I44" s="10"/>
    </row>
    <row r="45" spans="7:9" s="9" customFormat="1">
      <c r="G45" s="10"/>
      <c r="H45" s="10"/>
      <c r="I45" s="10"/>
    </row>
    <row r="46" spans="7:9" s="9" customFormat="1">
      <c r="G46" s="10"/>
      <c r="H46" s="10"/>
      <c r="I46" s="10"/>
    </row>
    <row r="47" spans="7:9" s="9" customFormat="1">
      <c r="G47" s="10"/>
      <c r="H47" s="10"/>
      <c r="I47" s="10"/>
    </row>
    <row r="48" spans="7:9" s="9" customFormat="1">
      <c r="G48" s="10"/>
      <c r="H48" s="10"/>
      <c r="I48" s="10"/>
    </row>
    <row r="49" spans="7:9" s="9" customFormat="1">
      <c r="G49" s="10"/>
      <c r="H49" s="10"/>
      <c r="I49" s="10"/>
    </row>
    <row r="50" spans="7:9" s="9" customFormat="1">
      <c r="G50" s="10"/>
      <c r="H50" s="10"/>
      <c r="I50" s="10"/>
    </row>
    <row r="51" spans="7:9" s="9" customFormat="1">
      <c r="G51" s="10"/>
      <c r="H51" s="10"/>
      <c r="I51" s="10"/>
    </row>
    <row r="52" spans="7:9" s="9" customFormat="1">
      <c r="G52" s="10"/>
      <c r="H52" s="10"/>
      <c r="I52" s="10"/>
    </row>
    <row r="53" spans="7:9" s="9" customFormat="1">
      <c r="G53" s="10"/>
      <c r="H53" s="10"/>
      <c r="I53" s="10"/>
    </row>
    <row r="54" spans="7:9" s="9" customFormat="1">
      <c r="G54" s="10"/>
      <c r="H54" s="10"/>
      <c r="I54" s="10"/>
    </row>
    <row r="55" spans="7:9" s="9" customFormat="1">
      <c r="G55" s="10"/>
      <c r="H55" s="10"/>
      <c r="I55" s="10"/>
    </row>
    <row r="56" spans="7:9" s="9" customFormat="1">
      <c r="G56" s="10"/>
      <c r="H56" s="10"/>
      <c r="I56" s="10"/>
    </row>
    <row r="57" spans="7:9" s="9" customFormat="1">
      <c r="G57" s="10"/>
      <c r="H57" s="10"/>
      <c r="I57" s="10"/>
    </row>
    <row r="58" spans="7:9" s="9" customFormat="1">
      <c r="G58" s="10"/>
      <c r="H58" s="10"/>
      <c r="I58" s="10"/>
    </row>
    <row r="59" spans="7:9" s="9" customFormat="1">
      <c r="G59" s="10"/>
      <c r="H59" s="10"/>
      <c r="I59" s="10"/>
    </row>
    <row r="60" spans="7:9" s="9" customFormat="1">
      <c r="G60" s="10"/>
      <c r="H60" s="10"/>
      <c r="I60" s="10"/>
    </row>
    <row r="61" spans="7:9" s="9" customFormat="1">
      <c r="G61" s="10"/>
      <c r="H61" s="10"/>
      <c r="I61" s="10"/>
    </row>
    <row r="62" spans="7:9" s="9" customFormat="1">
      <c r="G62" s="10"/>
      <c r="H62" s="10"/>
      <c r="I62" s="10"/>
    </row>
    <row r="63" spans="7:9" s="9" customFormat="1">
      <c r="G63" s="10"/>
      <c r="H63" s="10"/>
      <c r="I63" s="10"/>
    </row>
    <row r="64" spans="7:9" s="9" customFormat="1">
      <c r="G64" s="10"/>
      <c r="H64" s="10"/>
      <c r="I64" s="10"/>
    </row>
    <row r="65" spans="7:9" s="9" customFormat="1">
      <c r="G65" s="10"/>
      <c r="H65" s="10"/>
      <c r="I65" s="10"/>
    </row>
    <row r="66" spans="7:9" s="9" customFormat="1">
      <c r="G66" s="10"/>
      <c r="H66" s="10"/>
      <c r="I66" s="10"/>
    </row>
    <row r="67" spans="7:9" s="9" customFormat="1">
      <c r="G67" s="10"/>
      <c r="H67" s="10"/>
      <c r="I67" s="10"/>
    </row>
    <row r="68" spans="7:9" s="9" customFormat="1">
      <c r="G68" s="10"/>
      <c r="H68" s="10"/>
      <c r="I68" s="10"/>
    </row>
    <row r="69" spans="7:9" s="9" customFormat="1">
      <c r="G69" s="10"/>
      <c r="H69" s="10"/>
      <c r="I69" s="10"/>
    </row>
    <row r="70" spans="7:9" s="9" customFormat="1">
      <c r="G70" s="10"/>
      <c r="H70" s="10"/>
      <c r="I70" s="10"/>
    </row>
    <row r="71" spans="7:9" s="9" customFormat="1">
      <c r="G71" s="10"/>
      <c r="H71" s="10"/>
      <c r="I71" s="10"/>
    </row>
    <row r="72" spans="7:9" s="9" customFormat="1">
      <c r="G72" s="10"/>
      <c r="H72" s="10"/>
      <c r="I72" s="10"/>
    </row>
    <row r="73" spans="7:9" s="9" customFormat="1">
      <c r="G73" s="10"/>
      <c r="H73" s="10"/>
      <c r="I73" s="10"/>
    </row>
    <row r="74" spans="7:9" s="9" customFormat="1">
      <c r="G74" s="10"/>
      <c r="H74" s="10"/>
      <c r="I74" s="10"/>
    </row>
    <row r="75" spans="7:9" s="9" customFormat="1">
      <c r="G75" s="10"/>
      <c r="H75" s="10"/>
      <c r="I75" s="10"/>
    </row>
    <row r="76" spans="7:9" s="9" customFormat="1">
      <c r="G76" s="10"/>
      <c r="H76" s="10"/>
      <c r="I76" s="10"/>
    </row>
    <row r="77" spans="7:9" s="9" customFormat="1">
      <c r="G77" s="10"/>
      <c r="H77" s="10"/>
      <c r="I77" s="10"/>
    </row>
    <row r="78" spans="7:9" s="9" customFormat="1">
      <c r="G78" s="10"/>
      <c r="H78" s="10"/>
      <c r="I78" s="10"/>
    </row>
    <row r="79" spans="7:9" s="9" customFormat="1">
      <c r="G79" s="10"/>
      <c r="H79" s="10"/>
      <c r="I79" s="10"/>
    </row>
    <row r="80" spans="7:9" s="9" customFormat="1">
      <c r="G80" s="10"/>
      <c r="H80" s="10"/>
      <c r="I80" s="10"/>
    </row>
    <row r="81" spans="7:9" s="9" customFormat="1">
      <c r="G81" s="10"/>
      <c r="H81" s="10"/>
      <c r="I81" s="10"/>
    </row>
    <row r="82" spans="7:9" s="9" customFormat="1">
      <c r="G82" s="10"/>
      <c r="H82" s="10"/>
      <c r="I82" s="10"/>
    </row>
    <row r="83" spans="7:9" s="9" customFormat="1">
      <c r="G83" s="10"/>
      <c r="H83" s="10"/>
      <c r="I83" s="10"/>
    </row>
    <row r="84" spans="7:9" s="9" customFormat="1">
      <c r="G84" s="10"/>
      <c r="H84" s="10"/>
      <c r="I84" s="10"/>
    </row>
    <row r="85" spans="7:9" s="9" customFormat="1">
      <c r="G85" s="10"/>
      <c r="H85" s="10"/>
      <c r="I85" s="10"/>
    </row>
    <row r="86" spans="7:9" s="9" customFormat="1">
      <c r="G86" s="10"/>
      <c r="H86" s="10"/>
      <c r="I86" s="10"/>
    </row>
    <row r="87" spans="7:9" s="9" customFormat="1">
      <c r="G87" s="10"/>
      <c r="H87" s="10"/>
      <c r="I87" s="10"/>
    </row>
    <row r="88" spans="7:9" s="9" customFormat="1">
      <c r="G88" s="10"/>
      <c r="H88" s="10"/>
      <c r="I88" s="10"/>
    </row>
    <row r="89" spans="7:9" s="9" customFormat="1">
      <c r="G89" s="10"/>
      <c r="H89" s="10"/>
      <c r="I89" s="10"/>
    </row>
    <row r="90" spans="7:9" s="9" customFormat="1">
      <c r="G90" s="10"/>
      <c r="H90" s="10"/>
      <c r="I90" s="10"/>
    </row>
    <row r="91" spans="7:9" s="9" customFormat="1">
      <c r="G91" s="10"/>
      <c r="H91" s="10"/>
      <c r="I91" s="10"/>
    </row>
    <row r="92" spans="7:9" s="9" customFormat="1">
      <c r="G92" s="10"/>
      <c r="H92" s="10"/>
      <c r="I92" s="10"/>
    </row>
    <row r="93" spans="7:9" s="9" customFormat="1">
      <c r="G93" s="10"/>
      <c r="H93" s="10"/>
      <c r="I93" s="10"/>
    </row>
    <row r="94" spans="7:9" s="9" customFormat="1">
      <c r="G94" s="10"/>
      <c r="H94" s="10"/>
      <c r="I94" s="10"/>
    </row>
    <row r="95" spans="7:9" s="9" customFormat="1">
      <c r="G95" s="10"/>
      <c r="H95" s="10"/>
      <c r="I95" s="10"/>
    </row>
    <row r="96" spans="7:9" s="9" customFormat="1">
      <c r="G96" s="10"/>
      <c r="H96" s="10"/>
      <c r="I96" s="10"/>
    </row>
    <row r="97" spans="7:9" s="9" customFormat="1">
      <c r="G97" s="10"/>
      <c r="H97" s="10"/>
      <c r="I97" s="10"/>
    </row>
    <row r="98" spans="7:9" s="9" customFormat="1">
      <c r="G98" s="10"/>
      <c r="H98" s="10"/>
      <c r="I98" s="10"/>
    </row>
    <row r="99" spans="7:9" s="9" customFormat="1">
      <c r="G99" s="10"/>
      <c r="H99" s="10"/>
      <c r="I99" s="10"/>
    </row>
    <row r="100" spans="7:9" s="9" customFormat="1">
      <c r="G100" s="10"/>
      <c r="H100" s="10"/>
      <c r="I100" s="10"/>
    </row>
    <row r="101" spans="7:9" s="9" customFormat="1">
      <c r="G101" s="10"/>
      <c r="H101" s="10"/>
      <c r="I101" s="10"/>
    </row>
    <row r="102" spans="7:9" s="9" customFormat="1">
      <c r="G102" s="10"/>
      <c r="H102" s="10"/>
      <c r="I102" s="10"/>
    </row>
    <row r="103" spans="7:9" s="9" customFormat="1">
      <c r="G103" s="10"/>
      <c r="H103" s="10"/>
      <c r="I103" s="10"/>
    </row>
    <row r="104" spans="7:9" s="9" customFormat="1">
      <c r="G104" s="10"/>
      <c r="H104" s="10"/>
      <c r="I104" s="10"/>
    </row>
    <row r="105" spans="7:9" s="9" customFormat="1">
      <c r="G105" s="10"/>
      <c r="H105" s="10"/>
      <c r="I105" s="10"/>
    </row>
    <row r="106" spans="7:9" s="9" customFormat="1">
      <c r="G106" s="10"/>
      <c r="H106" s="10"/>
      <c r="I106" s="10"/>
    </row>
    <row r="107" spans="7:9" s="9" customFormat="1">
      <c r="G107" s="10"/>
      <c r="H107" s="10"/>
      <c r="I107" s="10"/>
    </row>
    <row r="108" spans="7:9" s="9" customFormat="1">
      <c r="G108" s="10"/>
      <c r="H108" s="10"/>
      <c r="I108" s="10"/>
    </row>
    <row r="109" spans="7:9" s="9" customFormat="1">
      <c r="G109" s="10"/>
      <c r="H109" s="10"/>
      <c r="I109" s="10"/>
    </row>
    <row r="110" spans="7:9" s="9" customFormat="1">
      <c r="G110" s="10"/>
      <c r="H110" s="10"/>
      <c r="I110" s="10"/>
    </row>
    <row r="111" spans="7:9" s="9" customFormat="1">
      <c r="G111" s="10"/>
      <c r="H111" s="10"/>
      <c r="I111" s="10"/>
    </row>
    <row r="112" spans="7:9" s="9" customFormat="1">
      <c r="G112" s="10"/>
      <c r="H112" s="10"/>
      <c r="I112" s="10"/>
    </row>
    <row r="113" spans="7:9" s="9" customFormat="1">
      <c r="G113" s="10"/>
      <c r="H113" s="10"/>
      <c r="I113" s="10"/>
    </row>
    <row r="114" spans="7:9" s="9" customFormat="1">
      <c r="G114" s="10"/>
      <c r="H114" s="10"/>
      <c r="I114" s="10"/>
    </row>
    <row r="115" spans="7:9" s="9" customFormat="1">
      <c r="G115" s="10"/>
      <c r="H115" s="10"/>
      <c r="I115" s="10"/>
    </row>
    <row r="116" spans="7:9" s="9" customFormat="1">
      <c r="G116" s="10"/>
      <c r="H116" s="10"/>
      <c r="I116" s="10"/>
    </row>
    <row r="117" spans="7:9" s="9" customFormat="1">
      <c r="G117" s="10"/>
      <c r="H117" s="10"/>
      <c r="I117" s="10"/>
    </row>
    <row r="118" spans="7:9" s="9" customFormat="1">
      <c r="G118" s="10"/>
      <c r="H118" s="10"/>
      <c r="I118" s="10"/>
    </row>
    <row r="119" spans="7:9" s="9" customFormat="1">
      <c r="G119" s="10"/>
      <c r="H119" s="10"/>
      <c r="I119" s="10"/>
    </row>
    <row r="120" spans="7:9" s="9" customFormat="1">
      <c r="G120" s="10"/>
      <c r="H120" s="10"/>
      <c r="I120" s="10"/>
    </row>
    <row r="121" spans="7:9" s="9" customFormat="1">
      <c r="G121" s="10"/>
      <c r="H121" s="10"/>
      <c r="I121" s="10"/>
    </row>
    <row r="122" spans="7:9" s="9" customFormat="1">
      <c r="G122" s="10"/>
      <c r="H122" s="10"/>
      <c r="I122" s="10"/>
    </row>
    <row r="123" spans="7:9" s="9" customFormat="1">
      <c r="G123" s="10"/>
      <c r="H123" s="10"/>
      <c r="I123" s="10"/>
    </row>
    <row r="124" spans="7:9" s="9" customFormat="1">
      <c r="G124" s="10"/>
      <c r="H124" s="10"/>
      <c r="I124" s="10"/>
    </row>
    <row r="125" spans="7:9" s="9" customFormat="1">
      <c r="G125" s="10"/>
      <c r="H125" s="10"/>
      <c r="I125" s="10"/>
    </row>
    <row r="126" spans="7:9" s="9" customFormat="1">
      <c r="G126" s="10"/>
      <c r="H126" s="10"/>
      <c r="I126" s="10"/>
    </row>
    <row r="127" spans="7:9" s="9" customFormat="1">
      <c r="G127" s="10"/>
      <c r="H127" s="10"/>
      <c r="I127" s="10"/>
    </row>
    <row r="128" spans="7:9" s="9" customFormat="1">
      <c r="G128" s="10"/>
      <c r="H128" s="10"/>
      <c r="I128" s="10"/>
    </row>
    <row r="129" spans="7:9" s="9" customFormat="1">
      <c r="G129" s="10"/>
      <c r="H129" s="10"/>
      <c r="I129" s="10"/>
    </row>
    <row r="130" spans="7:9" s="9" customFormat="1">
      <c r="G130" s="10"/>
      <c r="H130" s="10"/>
      <c r="I130" s="10"/>
    </row>
    <row r="131" spans="7:9" s="9" customFormat="1">
      <c r="G131" s="10"/>
      <c r="H131" s="10"/>
      <c r="I131" s="10"/>
    </row>
    <row r="132" spans="7:9" s="9" customFormat="1">
      <c r="G132" s="10"/>
      <c r="H132" s="10"/>
      <c r="I132" s="10"/>
    </row>
    <row r="133" spans="7:9" s="9" customFormat="1">
      <c r="G133" s="10"/>
      <c r="H133" s="10"/>
      <c r="I133" s="10"/>
    </row>
    <row r="134" spans="7:9" s="9" customFormat="1">
      <c r="G134" s="10"/>
      <c r="H134" s="10"/>
      <c r="I134" s="10"/>
    </row>
    <row r="135" spans="7:9" s="9" customFormat="1">
      <c r="G135" s="10"/>
      <c r="H135" s="10"/>
      <c r="I135" s="10"/>
    </row>
    <row r="136" spans="7:9" s="9" customFormat="1">
      <c r="G136" s="10"/>
      <c r="H136" s="10"/>
      <c r="I136" s="10"/>
    </row>
    <row r="137" spans="7:9" s="9" customFormat="1">
      <c r="G137" s="10"/>
      <c r="H137" s="10"/>
      <c r="I137" s="10"/>
    </row>
    <row r="138" spans="7:9" s="9" customFormat="1">
      <c r="G138" s="10"/>
      <c r="H138" s="10"/>
      <c r="I138" s="10"/>
    </row>
    <row r="139" spans="7:9" s="9" customFormat="1">
      <c r="G139" s="10"/>
      <c r="H139" s="10"/>
      <c r="I139" s="10"/>
    </row>
    <row r="140" spans="7:9" s="9" customFormat="1">
      <c r="G140" s="10"/>
      <c r="H140" s="10"/>
      <c r="I140" s="10"/>
    </row>
    <row r="141" spans="7:9" s="9" customFormat="1">
      <c r="G141" s="10"/>
      <c r="H141" s="10"/>
      <c r="I141" s="10"/>
    </row>
    <row r="142" spans="7:9" s="9" customFormat="1">
      <c r="G142" s="10"/>
      <c r="H142" s="10"/>
      <c r="I142" s="10"/>
    </row>
    <row r="143" spans="7:9" s="9" customFormat="1">
      <c r="G143" s="10"/>
      <c r="H143" s="10"/>
      <c r="I143" s="10"/>
    </row>
    <row r="144" spans="7:9" s="9" customFormat="1">
      <c r="G144" s="10"/>
      <c r="H144" s="10"/>
      <c r="I144" s="10"/>
    </row>
    <row r="145" spans="7:9" s="9" customFormat="1">
      <c r="G145" s="10"/>
      <c r="H145" s="10"/>
      <c r="I145" s="10"/>
    </row>
    <row r="146" spans="7:9" s="9" customFormat="1">
      <c r="G146" s="10"/>
      <c r="H146" s="10"/>
      <c r="I146" s="10"/>
    </row>
    <row r="147" spans="7:9" s="9" customFormat="1">
      <c r="G147" s="10"/>
      <c r="H147" s="10"/>
      <c r="I147" s="10"/>
    </row>
    <row r="148" spans="7:9" s="9" customFormat="1">
      <c r="G148" s="10"/>
      <c r="H148" s="10"/>
      <c r="I148" s="10"/>
    </row>
    <row r="149" spans="7:9" s="9" customFormat="1">
      <c r="G149" s="10"/>
      <c r="H149" s="10"/>
      <c r="I149" s="10"/>
    </row>
    <row r="150" spans="7:9" s="9" customFormat="1">
      <c r="G150" s="10"/>
      <c r="H150" s="10"/>
      <c r="I150" s="10"/>
    </row>
    <row r="151" spans="7:9" s="9" customFormat="1">
      <c r="G151" s="10"/>
      <c r="H151" s="10"/>
      <c r="I151" s="10"/>
    </row>
    <row r="152" spans="7:9" s="9" customFormat="1">
      <c r="G152" s="10"/>
      <c r="H152" s="10"/>
      <c r="I152" s="10"/>
    </row>
    <row r="153" spans="7:9" s="9" customFormat="1">
      <c r="G153" s="10"/>
      <c r="H153" s="10"/>
      <c r="I153" s="10"/>
    </row>
    <row r="154" spans="7:9" s="9" customFormat="1">
      <c r="G154" s="10"/>
      <c r="H154" s="10"/>
      <c r="I154" s="10"/>
    </row>
    <row r="155" spans="7:9" s="9" customFormat="1">
      <c r="G155" s="10"/>
      <c r="H155" s="10"/>
      <c r="I155" s="10"/>
    </row>
    <row r="156" spans="7:9" s="9" customFormat="1">
      <c r="G156" s="10"/>
      <c r="H156" s="10"/>
      <c r="I156" s="10"/>
    </row>
    <row r="157" spans="7:9" s="9" customFormat="1">
      <c r="G157" s="10"/>
      <c r="H157" s="10"/>
      <c r="I157" s="10"/>
    </row>
    <row r="158" spans="7:9" s="9" customFormat="1">
      <c r="G158" s="10"/>
      <c r="H158" s="10"/>
      <c r="I158" s="10"/>
    </row>
    <row r="159" spans="7:9" s="9" customFormat="1">
      <c r="G159" s="10"/>
      <c r="H159" s="10"/>
      <c r="I159" s="10"/>
    </row>
    <row r="160" spans="7:9" s="9" customFormat="1">
      <c r="G160" s="10"/>
      <c r="H160" s="10"/>
      <c r="I160" s="10"/>
    </row>
    <row r="161" spans="7:9" s="9" customFormat="1">
      <c r="G161" s="10"/>
      <c r="H161" s="10"/>
      <c r="I161" s="10"/>
    </row>
    <row r="162" spans="7:9" s="9" customFormat="1">
      <c r="G162" s="10"/>
      <c r="H162" s="10"/>
      <c r="I162" s="10"/>
    </row>
    <row r="163" spans="7:9" s="9" customFormat="1">
      <c r="G163" s="10"/>
      <c r="H163" s="10"/>
      <c r="I163" s="10"/>
    </row>
    <row r="164" spans="7:9" s="9" customFormat="1">
      <c r="G164" s="10"/>
      <c r="H164" s="10"/>
      <c r="I164" s="10"/>
    </row>
    <row r="165" spans="7:9" s="9" customFormat="1">
      <c r="G165" s="10"/>
      <c r="H165" s="10"/>
      <c r="I165" s="10"/>
    </row>
    <row r="166" spans="7:9" s="9" customFormat="1">
      <c r="G166" s="10"/>
      <c r="H166" s="10"/>
      <c r="I166" s="10"/>
    </row>
    <row r="167" spans="7:9" s="9" customFormat="1">
      <c r="G167" s="10"/>
      <c r="H167" s="10"/>
      <c r="I167" s="10"/>
    </row>
    <row r="168" spans="7:9" s="9" customFormat="1">
      <c r="G168" s="10"/>
      <c r="H168" s="10"/>
      <c r="I168" s="10"/>
    </row>
    <row r="169" spans="7:9" s="9" customFormat="1">
      <c r="G169" s="10"/>
      <c r="H169" s="10"/>
      <c r="I169" s="10"/>
    </row>
    <row r="170" spans="7:9" s="9" customFormat="1">
      <c r="G170" s="10"/>
      <c r="H170" s="10"/>
      <c r="I170" s="10"/>
    </row>
    <row r="171" spans="7:9" s="9" customFormat="1">
      <c r="G171" s="10"/>
      <c r="H171" s="10"/>
      <c r="I171" s="10"/>
    </row>
    <row r="172" spans="7:9" s="9" customFormat="1">
      <c r="G172" s="10"/>
      <c r="H172" s="10"/>
      <c r="I172" s="10"/>
    </row>
    <row r="173" spans="7:9" s="9" customFormat="1">
      <c r="G173" s="10"/>
      <c r="H173" s="10"/>
      <c r="I173" s="10"/>
    </row>
    <row r="174" spans="7:9" s="9" customFormat="1">
      <c r="G174" s="10"/>
      <c r="H174" s="10"/>
      <c r="I174" s="10"/>
    </row>
    <row r="175" spans="7:9" s="9" customFormat="1">
      <c r="G175" s="10"/>
      <c r="H175" s="10"/>
      <c r="I175" s="10"/>
    </row>
    <row r="176" spans="7:9" s="9" customFormat="1">
      <c r="G176" s="10"/>
      <c r="H176" s="10"/>
      <c r="I176" s="10"/>
    </row>
    <row r="177" spans="7:9" s="9" customFormat="1">
      <c r="G177" s="10"/>
      <c r="H177" s="10"/>
      <c r="I177" s="10"/>
    </row>
    <row r="178" spans="7:9" s="9" customFormat="1">
      <c r="G178" s="10"/>
      <c r="H178" s="10"/>
      <c r="I178" s="10"/>
    </row>
    <row r="179" spans="7:9" s="9" customFormat="1">
      <c r="G179" s="10"/>
      <c r="H179" s="10"/>
      <c r="I179" s="10"/>
    </row>
    <row r="180" spans="7:9" s="9" customFormat="1">
      <c r="G180" s="10"/>
      <c r="H180" s="10"/>
      <c r="I180" s="10"/>
    </row>
    <row r="181" spans="7:9" s="9" customFormat="1">
      <c r="G181" s="10"/>
      <c r="H181" s="10"/>
      <c r="I181" s="10"/>
    </row>
    <row r="182" spans="7:9" s="9" customFormat="1">
      <c r="G182" s="10"/>
      <c r="H182" s="10"/>
      <c r="I182" s="10"/>
    </row>
    <row r="183" spans="7:9" s="9" customFormat="1">
      <c r="G183" s="10"/>
      <c r="H183" s="10"/>
      <c r="I183" s="10"/>
    </row>
    <row r="184" spans="7:9" s="9" customFormat="1">
      <c r="G184" s="10"/>
      <c r="H184" s="10"/>
      <c r="I184" s="10"/>
    </row>
    <row r="185" spans="7:9" s="9" customFormat="1">
      <c r="G185" s="10"/>
      <c r="H185" s="10"/>
      <c r="I185" s="10"/>
    </row>
    <row r="186" spans="7:9" s="9" customFormat="1">
      <c r="G186" s="10"/>
      <c r="H186" s="10"/>
      <c r="I186" s="10"/>
    </row>
    <row r="187" spans="7:9" s="9" customFormat="1">
      <c r="G187" s="10"/>
      <c r="H187" s="10"/>
      <c r="I187" s="10"/>
    </row>
    <row r="188" spans="7:9" s="9" customFormat="1">
      <c r="G188" s="10"/>
      <c r="H188" s="10"/>
      <c r="I188" s="10"/>
    </row>
    <row r="189" spans="7:9" s="9" customFormat="1">
      <c r="G189" s="10"/>
      <c r="H189" s="10"/>
      <c r="I189" s="10"/>
    </row>
    <row r="190" spans="7:9" s="9" customFormat="1">
      <c r="G190" s="10"/>
      <c r="H190" s="10"/>
      <c r="I190" s="10"/>
    </row>
    <row r="191" spans="7:9" s="9" customFormat="1">
      <c r="G191" s="10"/>
      <c r="H191" s="10"/>
      <c r="I191" s="10"/>
    </row>
    <row r="192" spans="7:9" s="9" customFormat="1">
      <c r="G192" s="10"/>
      <c r="H192" s="10"/>
      <c r="I192" s="10"/>
    </row>
    <row r="193" spans="7:17" s="9" customFormat="1">
      <c r="G193" s="10"/>
      <c r="H193" s="10"/>
      <c r="I193" s="10"/>
    </row>
    <row r="194" spans="7:17" s="9" customFormat="1">
      <c r="G194" s="10"/>
      <c r="H194" s="10"/>
      <c r="I194" s="10"/>
    </row>
    <row r="195" spans="7:17" s="9" customFormat="1">
      <c r="G195" s="10"/>
      <c r="H195" s="10"/>
      <c r="I195" s="10"/>
    </row>
    <row r="196" spans="7:17" s="9" customFormat="1">
      <c r="G196" s="10"/>
      <c r="H196" s="10"/>
      <c r="I196" s="10"/>
    </row>
    <row r="197" spans="7:17">
      <c r="Q197"/>
    </row>
    <row r="198" spans="7:17">
      <c r="Q198"/>
    </row>
    <row r="199" spans="7:17">
      <c r="Q199"/>
    </row>
    <row r="200" spans="7:17">
      <c r="Q200"/>
    </row>
    <row r="201" spans="7:17">
      <c r="Q201"/>
    </row>
    <row r="202" spans="7:17">
      <c r="Q202"/>
    </row>
    <row r="203" spans="7:17">
      <c r="Q203"/>
    </row>
    <row r="204" spans="7:17">
      <c r="Q204"/>
    </row>
    <row r="205" spans="7:17">
      <c r="Q205"/>
    </row>
    <row r="206" spans="7:17">
      <c r="Q206"/>
    </row>
    <row r="207" spans="7:17">
      <c r="Q207"/>
    </row>
    <row r="208" spans="7:17">
      <c r="Q208"/>
    </row>
    <row r="209" spans="17:17">
      <c r="Q209"/>
    </row>
    <row r="210" spans="17:17">
      <c r="Q210"/>
    </row>
    <row r="211" spans="17:17">
      <c r="Q211"/>
    </row>
    <row r="212" spans="17:17">
      <c r="Q212"/>
    </row>
    <row r="213" spans="17:17">
      <c r="Q213"/>
    </row>
    <row r="214" spans="17:17">
      <c r="Q214"/>
    </row>
    <row r="215" spans="17:17">
      <c r="Q215"/>
    </row>
    <row r="216" spans="17:17">
      <c r="Q216"/>
    </row>
    <row r="217" spans="17:17">
      <c r="Q217"/>
    </row>
    <row r="218" spans="17:17">
      <c r="Q218"/>
    </row>
    <row r="219" spans="17:17">
      <c r="Q219"/>
    </row>
    <row r="220" spans="17:17">
      <c r="Q220"/>
    </row>
    <row r="221" spans="17:17">
      <c r="Q221"/>
    </row>
    <row r="222" spans="17:17">
      <c r="Q222"/>
    </row>
    <row r="223" spans="17:17">
      <c r="Q223"/>
    </row>
    <row r="224" spans="17:17">
      <c r="Q224"/>
    </row>
    <row r="225" spans="17:17">
      <c r="Q225"/>
    </row>
    <row r="226" spans="17:17">
      <c r="Q226"/>
    </row>
    <row r="227" spans="17:17">
      <c r="Q227"/>
    </row>
    <row r="228" spans="17:17">
      <c r="Q228"/>
    </row>
    <row r="229" spans="17:17">
      <c r="Q229"/>
    </row>
    <row r="230" spans="17:17">
      <c r="Q230"/>
    </row>
    <row r="231" spans="17:17">
      <c r="Q231"/>
    </row>
    <row r="232" spans="17:17">
      <c r="Q232"/>
    </row>
    <row r="233" spans="17:17">
      <c r="Q233"/>
    </row>
    <row r="234" spans="17:17">
      <c r="Q234"/>
    </row>
    <row r="235" spans="17:17">
      <c r="Q235"/>
    </row>
    <row r="236" spans="17:17">
      <c r="Q236"/>
    </row>
    <row r="237" spans="17:17">
      <c r="Q237"/>
    </row>
    <row r="238" spans="17:17">
      <c r="Q238"/>
    </row>
    <row r="239" spans="17:17">
      <c r="Q239"/>
    </row>
    <row r="240" spans="17:17">
      <c r="Q240"/>
    </row>
    <row r="241" spans="17:17">
      <c r="Q241"/>
    </row>
    <row r="242" spans="17:17">
      <c r="Q242"/>
    </row>
    <row r="243" spans="17:17">
      <c r="Q243"/>
    </row>
    <row r="244" spans="17:17">
      <c r="Q244"/>
    </row>
    <row r="245" spans="17:17">
      <c r="Q245"/>
    </row>
    <row r="246" spans="17:17">
      <c r="Q246"/>
    </row>
    <row r="247" spans="17:17">
      <c r="Q247"/>
    </row>
    <row r="248" spans="17:17">
      <c r="Q248"/>
    </row>
    <row r="249" spans="17:17">
      <c r="Q249"/>
    </row>
    <row r="250" spans="17:17">
      <c r="Q250"/>
    </row>
    <row r="251" spans="17:17">
      <c r="Q251"/>
    </row>
    <row r="252" spans="17:17">
      <c r="Q252"/>
    </row>
    <row r="253" spans="17:17">
      <c r="Q253"/>
    </row>
    <row r="254" spans="17:17">
      <c r="Q254"/>
    </row>
    <row r="255" spans="17:17">
      <c r="Q255"/>
    </row>
    <row r="256" spans="17:17">
      <c r="Q256"/>
    </row>
    <row r="257" spans="17:17">
      <c r="Q257"/>
    </row>
    <row r="258" spans="17:17">
      <c r="Q258"/>
    </row>
    <row r="259" spans="17:17">
      <c r="Q259"/>
    </row>
    <row r="260" spans="17:17">
      <c r="Q260"/>
    </row>
    <row r="261" spans="17:17">
      <c r="Q261"/>
    </row>
    <row r="262" spans="17:17">
      <c r="Q262"/>
    </row>
    <row r="263" spans="17:17">
      <c r="Q263"/>
    </row>
    <row r="264" spans="17:17">
      <c r="Q264"/>
    </row>
    <row r="265" spans="17:17">
      <c r="Q265"/>
    </row>
    <row r="266" spans="17:17">
      <c r="Q266"/>
    </row>
    <row r="267" spans="17:17">
      <c r="Q267"/>
    </row>
    <row r="268" spans="17:17">
      <c r="Q268"/>
    </row>
    <row r="269" spans="17:17">
      <c r="Q269"/>
    </row>
    <row r="270" spans="17:17">
      <c r="Q270"/>
    </row>
    <row r="271" spans="17:17">
      <c r="Q271"/>
    </row>
    <row r="272" spans="17:17">
      <c r="Q272"/>
    </row>
    <row r="273" spans="17:17">
      <c r="Q273"/>
    </row>
    <row r="274" spans="17:17">
      <c r="Q274"/>
    </row>
    <row r="275" spans="17:17">
      <c r="Q275"/>
    </row>
    <row r="276" spans="17:17">
      <c r="Q276"/>
    </row>
    <row r="277" spans="17:17">
      <c r="Q277"/>
    </row>
    <row r="278" spans="17:17">
      <c r="Q278"/>
    </row>
    <row r="279" spans="17:17">
      <c r="Q279"/>
    </row>
    <row r="280" spans="17:17">
      <c r="Q280"/>
    </row>
    <row r="281" spans="17:17">
      <c r="Q281"/>
    </row>
    <row r="282" spans="17:17">
      <c r="Q282"/>
    </row>
    <row r="283" spans="17:17">
      <c r="Q283"/>
    </row>
    <row r="284" spans="17:17">
      <c r="Q284"/>
    </row>
    <row r="285" spans="17:17">
      <c r="Q285"/>
    </row>
    <row r="286" spans="17:17">
      <c r="Q286"/>
    </row>
    <row r="287" spans="17:17">
      <c r="Q287"/>
    </row>
    <row r="288" spans="17:17">
      <c r="Q288"/>
    </row>
    <row r="289" spans="17:17">
      <c r="Q289"/>
    </row>
    <row r="290" spans="17:17">
      <c r="Q290"/>
    </row>
    <row r="291" spans="17:17">
      <c r="Q291"/>
    </row>
    <row r="292" spans="17:17">
      <c r="Q292"/>
    </row>
    <row r="293" spans="17:17">
      <c r="Q293"/>
    </row>
    <row r="294" spans="17:17">
      <c r="Q294"/>
    </row>
    <row r="295" spans="17:17">
      <c r="Q295"/>
    </row>
    <row r="296" spans="17:17">
      <c r="Q296"/>
    </row>
    <row r="297" spans="17:17">
      <c r="Q297"/>
    </row>
    <row r="298" spans="17:17">
      <c r="Q298"/>
    </row>
    <row r="299" spans="17:17">
      <c r="Q299"/>
    </row>
    <row r="300" spans="17:17">
      <c r="Q300"/>
    </row>
    <row r="301" spans="17:17">
      <c r="Q301"/>
    </row>
    <row r="302" spans="17:17">
      <c r="Q302"/>
    </row>
    <row r="303" spans="17:17">
      <c r="Q303"/>
    </row>
    <row r="304" spans="17:17">
      <c r="Q304"/>
    </row>
    <row r="305" spans="17:17">
      <c r="Q305"/>
    </row>
    <row r="306" spans="17:17">
      <c r="Q306"/>
    </row>
    <row r="307" spans="17:17">
      <c r="Q307"/>
    </row>
    <row r="308" spans="17:17">
      <c r="Q308"/>
    </row>
    <row r="309" spans="17:17">
      <c r="Q309"/>
    </row>
    <row r="310" spans="17:17">
      <c r="Q310"/>
    </row>
    <row r="311" spans="17:17">
      <c r="Q311"/>
    </row>
    <row r="312" spans="17:17">
      <c r="Q312"/>
    </row>
    <row r="313" spans="17:17">
      <c r="Q313"/>
    </row>
    <row r="314" spans="17:17">
      <c r="Q314"/>
    </row>
    <row r="315" spans="17:17">
      <c r="Q315"/>
    </row>
    <row r="316" spans="17:17">
      <c r="Q316"/>
    </row>
    <row r="317" spans="17:17">
      <c r="Q317"/>
    </row>
    <row r="318" spans="17:17">
      <c r="Q318"/>
    </row>
    <row r="319" spans="17:17">
      <c r="Q319"/>
    </row>
    <row r="320" spans="17:17">
      <c r="Q320"/>
    </row>
    <row r="321" spans="17:17">
      <c r="Q321"/>
    </row>
    <row r="322" spans="17:17">
      <c r="Q322"/>
    </row>
    <row r="323" spans="17:17">
      <c r="Q323"/>
    </row>
    <row r="324" spans="17:17">
      <c r="Q324"/>
    </row>
    <row r="325" spans="17:17">
      <c r="Q325"/>
    </row>
    <row r="326" spans="17:17">
      <c r="Q326"/>
    </row>
    <row r="327" spans="17:17">
      <c r="Q327"/>
    </row>
    <row r="328" spans="17:17">
      <c r="Q328"/>
    </row>
    <row r="329" spans="17:17">
      <c r="Q329"/>
    </row>
    <row r="330" spans="17:17">
      <c r="Q330"/>
    </row>
    <row r="331" spans="17:17">
      <c r="Q331"/>
    </row>
    <row r="332" spans="17:17">
      <c r="Q332"/>
    </row>
    <row r="333" spans="17:17">
      <c r="Q333"/>
    </row>
    <row r="334" spans="17:17">
      <c r="Q334"/>
    </row>
    <row r="335" spans="17:17">
      <c r="Q335"/>
    </row>
    <row r="336" spans="17:17">
      <c r="Q336"/>
    </row>
    <row r="337" spans="17:17">
      <c r="Q337"/>
    </row>
    <row r="338" spans="17:17">
      <c r="Q338"/>
    </row>
    <row r="339" spans="17:17">
      <c r="Q339"/>
    </row>
    <row r="340" spans="17:17">
      <c r="Q340"/>
    </row>
    <row r="341" spans="17:17">
      <c r="Q341"/>
    </row>
    <row r="342" spans="17:17">
      <c r="Q342"/>
    </row>
    <row r="343" spans="17:17">
      <c r="Q343"/>
    </row>
    <row r="344" spans="17:17">
      <c r="Q344"/>
    </row>
    <row r="345" spans="17:17">
      <c r="Q345"/>
    </row>
    <row r="346" spans="17:17">
      <c r="Q346"/>
    </row>
    <row r="347" spans="17:17">
      <c r="Q347"/>
    </row>
    <row r="348" spans="17:17">
      <c r="Q348"/>
    </row>
    <row r="349" spans="17:17">
      <c r="Q349"/>
    </row>
    <row r="350" spans="17:17">
      <c r="Q350"/>
    </row>
    <row r="351" spans="17:17">
      <c r="Q351"/>
    </row>
    <row r="352" spans="17:17">
      <c r="Q352"/>
    </row>
    <row r="353" spans="17:17">
      <c r="Q353"/>
    </row>
    <row r="354" spans="17:17">
      <c r="Q354"/>
    </row>
    <row r="355" spans="17:17">
      <c r="Q355"/>
    </row>
    <row r="356" spans="17:17">
      <c r="Q356"/>
    </row>
    <row r="357" spans="17:17">
      <c r="Q357"/>
    </row>
    <row r="358" spans="17:17">
      <c r="Q358"/>
    </row>
    <row r="359" spans="17:17">
      <c r="Q359"/>
    </row>
    <row r="360" spans="17:17">
      <c r="Q360"/>
    </row>
    <row r="361" spans="17:17">
      <c r="Q361"/>
    </row>
    <row r="362" spans="17:17">
      <c r="Q362"/>
    </row>
    <row r="363" spans="17:17">
      <c r="Q363"/>
    </row>
    <row r="364" spans="17:17">
      <c r="Q364"/>
    </row>
    <row r="365" spans="17:17">
      <c r="Q365"/>
    </row>
    <row r="366" spans="17:17">
      <c r="Q366"/>
    </row>
    <row r="367" spans="17:17">
      <c r="Q367"/>
    </row>
    <row r="368" spans="17:17">
      <c r="Q368"/>
    </row>
    <row r="369" spans="17:17">
      <c r="Q369"/>
    </row>
    <row r="370" spans="17:17">
      <c r="Q370"/>
    </row>
    <row r="371" spans="17:17">
      <c r="Q371"/>
    </row>
    <row r="372" spans="17:17">
      <c r="Q372"/>
    </row>
    <row r="373" spans="17:17">
      <c r="Q373"/>
    </row>
    <row r="374" spans="17:17">
      <c r="Q374"/>
    </row>
    <row r="375" spans="17:17">
      <c r="Q375"/>
    </row>
    <row r="376" spans="17:17">
      <c r="Q376"/>
    </row>
    <row r="377" spans="17:17">
      <c r="Q377"/>
    </row>
    <row r="378" spans="17:17">
      <c r="Q378"/>
    </row>
    <row r="379" spans="17:17">
      <c r="Q379"/>
    </row>
    <row r="380" spans="17:17">
      <c r="Q380"/>
    </row>
    <row r="381" spans="17:17">
      <c r="Q381"/>
    </row>
    <row r="382" spans="17:17">
      <c r="Q382"/>
    </row>
    <row r="383" spans="17:17">
      <c r="Q383"/>
    </row>
    <row r="384" spans="17:17">
      <c r="Q384"/>
    </row>
    <row r="385" spans="17:17">
      <c r="Q385"/>
    </row>
    <row r="386" spans="17:17">
      <c r="Q386"/>
    </row>
    <row r="387" spans="17:17">
      <c r="Q387"/>
    </row>
    <row r="388" spans="17:17">
      <c r="Q388"/>
    </row>
    <row r="389" spans="17:17">
      <c r="Q389"/>
    </row>
    <row r="390" spans="17:17">
      <c r="Q390"/>
    </row>
    <row r="391" spans="17:17">
      <c r="Q391"/>
    </row>
    <row r="392" spans="17:17">
      <c r="Q392"/>
    </row>
    <row r="393" spans="17:17">
      <c r="Q393"/>
    </row>
    <row r="394" spans="17:17">
      <c r="Q394"/>
    </row>
    <row r="395" spans="17:17">
      <c r="Q395"/>
    </row>
    <row r="396" spans="17:17">
      <c r="Q396"/>
    </row>
    <row r="397" spans="17:17">
      <c r="Q397"/>
    </row>
    <row r="398" spans="17:17">
      <c r="Q398"/>
    </row>
    <row r="399" spans="17:17">
      <c r="Q399"/>
    </row>
    <row r="400" spans="17:17">
      <c r="Q400"/>
    </row>
    <row r="401" spans="17:17">
      <c r="Q401"/>
    </row>
    <row r="402" spans="17:17">
      <c r="Q402"/>
    </row>
    <row r="403" spans="17:17">
      <c r="Q403"/>
    </row>
    <row r="404" spans="17:17">
      <c r="Q404"/>
    </row>
    <row r="405" spans="17:17">
      <c r="Q405"/>
    </row>
    <row r="406" spans="17:17">
      <c r="Q406"/>
    </row>
    <row r="407" spans="17:17">
      <c r="Q407"/>
    </row>
    <row r="408" spans="17:17">
      <c r="Q408"/>
    </row>
    <row r="409" spans="17:17">
      <c r="Q409"/>
    </row>
    <row r="410" spans="17:17">
      <c r="Q410"/>
    </row>
    <row r="411" spans="17:17">
      <c r="Q411"/>
    </row>
    <row r="412" spans="17:17">
      <c r="Q412"/>
    </row>
    <row r="413" spans="17:17">
      <c r="Q413"/>
    </row>
    <row r="414" spans="17:17">
      <c r="Q414"/>
    </row>
    <row r="415" spans="17:17">
      <c r="Q415"/>
    </row>
    <row r="416" spans="17:17">
      <c r="Q416"/>
    </row>
    <row r="417" spans="12:17">
      <c r="Q417"/>
    </row>
    <row r="418" spans="12:17">
      <c r="Q418"/>
    </row>
    <row r="419" spans="12:17">
      <c r="Q419"/>
    </row>
    <row r="420" spans="12:17">
      <c r="Q420"/>
    </row>
    <row r="421" spans="12:17">
      <c r="Q421"/>
    </row>
    <row r="422" spans="12:17">
      <c r="Q422"/>
    </row>
    <row r="423" spans="12:17">
      <c r="Q423"/>
    </row>
    <row r="424" spans="12:17">
      <c r="Q424"/>
    </row>
    <row r="425" spans="12:17">
      <c r="Q425"/>
    </row>
    <row r="426" spans="12:17">
      <c r="Q426"/>
    </row>
    <row r="427" spans="12:17">
      <c r="Q427"/>
    </row>
    <row r="428" spans="12:17">
      <c r="Q428"/>
    </row>
    <row r="429" spans="12:17">
      <c r="Q429"/>
    </row>
    <row r="430" spans="12:17">
      <c r="L430" s="10"/>
      <c r="Q430"/>
    </row>
    <row r="431" spans="12:17">
      <c r="L431" s="10"/>
      <c r="Q431"/>
    </row>
    <row r="432" spans="12:17">
      <c r="L432" s="10"/>
      <c r="Q432"/>
    </row>
    <row r="433" spans="12:17">
      <c r="L433" s="10"/>
      <c r="Q433"/>
    </row>
    <row r="434" spans="12:17">
      <c r="L434" s="10"/>
      <c r="Q434"/>
    </row>
    <row r="435" spans="12:17">
      <c r="Q435"/>
    </row>
    <row r="436" spans="12:17">
      <c r="Q436"/>
    </row>
    <row r="437" spans="12:17">
      <c r="Q437"/>
    </row>
    <row r="438" spans="12:17">
      <c r="Q438"/>
    </row>
    <row r="439" spans="12:17">
      <c r="Q439"/>
    </row>
    <row r="440" spans="12:17">
      <c r="Q440"/>
    </row>
    <row r="441" spans="12:17">
      <c r="Q441"/>
    </row>
    <row r="442" spans="12:17">
      <c r="Q442"/>
    </row>
    <row r="443" spans="12:17">
      <c r="Q443"/>
    </row>
    <row r="444" spans="12:17">
      <c r="Q444"/>
    </row>
    <row r="445" spans="12:17">
      <c r="Q445"/>
    </row>
    <row r="446" spans="12:17">
      <c r="Q446"/>
    </row>
    <row r="447" spans="12:17">
      <c r="Q447"/>
    </row>
    <row r="448" spans="12:17">
      <c r="Q448"/>
    </row>
    <row r="449" spans="17:17">
      <c r="Q449"/>
    </row>
    <row r="450" spans="17:17">
      <c r="Q450"/>
    </row>
    <row r="451" spans="17:17">
      <c r="Q451"/>
    </row>
    <row r="452" spans="17:17">
      <c r="Q452"/>
    </row>
    <row r="453" spans="17:17">
      <c r="Q453"/>
    </row>
    <row r="454" spans="17:17">
      <c r="Q454"/>
    </row>
    <row r="455" spans="17:17">
      <c r="Q455"/>
    </row>
    <row r="456" spans="17:17">
      <c r="Q456"/>
    </row>
    <row r="457" spans="17:17">
      <c r="Q457"/>
    </row>
    <row r="458" spans="17:17">
      <c r="Q458"/>
    </row>
    <row r="459" spans="17:17">
      <c r="Q459"/>
    </row>
    <row r="460" spans="17:17">
      <c r="Q460"/>
    </row>
    <row r="461" spans="17:17">
      <c r="Q461"/>
    </row>
    <row r="462" spans="17:17">
      <c r="Q462"/>
    </row>
    <row r="463" spans="17:17">
      <c r="Q463"/>
    </row>
    <row r="464" spans="17:17">
      <c r="Q464"/>
    </row>
    <row r="465" spans="17:17">
      <c r="Q465"/>
    </row>
    <row r="466" spans="17:17">
      <c r="Q466"/>
    </row>
    <row r="467" spans="17:17">
      <c r="Q467"/>
    </row>
    <row r="468" spans="17:17">
      <c r="Q468"/>
    </row>
    <row r="469" spans="17:17">
      <c r="Q469"/>
    </row>
    <row r="470" spans="17:17">
      <c r="Q470"/>
    </row>
    <row r="471" spans="17:17">
      <c r="Q471"/>
    </row>
    <row r="472" spans="17:17">
      <c r="Q472"/>
    </row>
    <row r="473" spans="17:17">
      <c r="Q473"/>
    </row>
    <row r="474" spans="17:17">
      <c r="Q474"/>
    </row>
    <row r="475" spans="17:17">
      <c r="Q475"/>
    </row>
    <row r="476" spans="17:17">
      <c r="Q476"/>
    </row>
    <row r="477" spans="17:17">
      <c r="Q477"/>
    </row>
    <row r="478" spans="17:17">
      <c r="Q478"/>
    </row>
    <row r="479" spans="17:17">
      <c r="Q479"/>
    </row>
    <row r="480" spans="17:17">
      <c r="Q480"/>
    </row>
    <row r="481" spans="17:17">
      <c r="Q481"/>
    </row>
    <row r="482" spans="17:17">
      <c r="Q482"/>
    </row>
    <row r="483" spans="17:17">
      <c r="Q483"/>
    </row>
    <row r="484" spans="17:17">
      <c r="Q484"/>
    </row>
    <row r="485" spans="17:17">
      <c r="Q485"/>
    </row>
    <row r="486" spans="17:17">
      <c r="Q486"/>
    </row>
    <row r="487" spans="17:17">
      <c r="Q487"/>
    </row>
    <row r="488" spans="17:17">
      <c r="Q488"/>
    </row>
    <row r="489" spans="17:17">
      <c r="Q489"/>
    </row>
    <row r="490" spans="17:17">
      <c r="Q490"/>
    </row>
    <row r="491" spans="17:17">
      <c r="Q491"/>
    </row>
    <row r="492" spans="17:17">
      <c r="Q492"/>
    </row>
    <row r="493" spans="17:17">
      <c r="Q493"/>
    </row>
    <row r="494" spans="17:17">
      <c r="Q494"/>
    </row>
    <row r="495" spans="17:17">
      <c r="Q495"/>
    </row>
    <row r="496" spans="17:17">
      <c r="Q496"/>
    </row>
    <row r="497" spans="17:17">
      <c r="Q497"/>
    </row>
    <row r="498" spans="17:17">
      <c r="Q498"/>
    </row>
    <row r="499" spans="17:17">
      <c r="Q499"/>
    </row>
    <row r="500" spans="17:17">
      <c r="Q500"/>
    </row>
    <row r="501" spans="17:17">
      <c r="Q501"/>
    </row>
    <row r="502" spans="17:17">
      <c r="Q502"/>
    </row>
    <row r="503" spans="17:17">
      <c r="Q503"/>
    </row>
    <row r="504" spans="17:17">
      <c r="Q504"/>
    </row>
    <row r="505" spans="17:17">
      <c r="Q505"/>
    </row>
    <row r="506" spans="17:17">
      <c r="Q506"/>
    </row>
    <row r="507" spans="17:17">
      <c r="Q507"/>
    </row>
    <row r="508" spans="17:17">
      <c r="Q508"/>
    </row>
    <row r="509" spans="17:17">
      <c r="Q509"/>
    </row>
    <row r="510" spans="17:17">
      <c r="Q510"/>
    </row>
    <row r="511" spans="17:17">
      <c r="Q511"/>
    </row>
    <row r="512" spans="17:17">
      <c r="Q512"/>
    </row>
    <row r="513" spans="17:17">
      <c r="Q513"/>
    </row>
    <row r="514" spans="17:17">
      <c r="Q514"/>
    </row>
    <row r="515" spans="17:17">
      <c r="Q515"/>
    </row>
    <row r="516" spans="17:17">
      <c r="Q516"/>
    </row>
    <row r="517" spans="17:17">
      <c r="Q517"/>
    </row>
    <row r="518" spans="17:17">
      <c r="Q518"/>
    </row>
    <row r="519" spans="17:17">
      <c r="Q519"/>
    </row>
    <row r="520" spans="17:17">
      <c r="Q520"/>
    </row>
    <row r="521" spans="17:17">
      <c r="Q521"/>
    </row>
    <row r="522" spans="17:17">
      <c r="Q522"/>
    </row>
    <row r="523" spans="17:17">
      <c r="Q523"/>
    </row>
    <row r="524" spans="17:17">
      <c r="Q524"/>
    </row>
    <row r="525" spans="17:17">
      <c r="Q525"/>
    </row>
    <row r="526" spans="17:17">
      <c r="Q526"/>
    </row>
    <row r="527" spans="17:17">
      <c r="Q527"/>
    </row>
    <row r="528" spans="17:17">
      <c r="Q528"/>
    </row>
    <row r="529" spans="17:17">
      <c r="Q529"/>
    </row>
    <row r="530" spans="17:17">
      <c r="Q530"/>
    </row>
    <row r="531" spans="17:17">
      <c r="Q531"/>
    </row>
    <row r="532" spans="17:17">
      <c r="Q532"/>
    </row>
    <row r="533" spans="17:17">
      <c r="Q533"/>
    </row>
    <row r="534" spans="17:17">
      <c r="Q534"/>
    </row>
    <row r="535" spans="17:17">
      <c r="Q535"/>
    </row>
    <row r="536" spans="17:17">
      <c r="Q536"/>
    </row>
    <row r="537" spans="17:17">
      <c r="Q537"/>
    </row>
    <row r="538" spans="17:17">
      <c r="Q538"/>
    </row>
    <row r="539" spans="17:17">
      <c r="Q539"/>
    </row>
    <row r="540" spans="17:17">
      <c r="Q540"/>
    </row>
    <row r="541" spans="17:17">
      <c r="Q541"/>
    </row>
    <row r="542" spans="17:17">
      <c r="Q542"/>
    </row>
    <row r="543" spans="17:17">
      <c r="Q543"/>
    </row>
    <row r="544" spans="17:17">
      <c r="Q544"/>
    </row>
    <row r="545" spans="17:17">
      <c r="Q545"/>
    </row>
    <row r="546" spans="17:17">
      <c r="Q546"/>
    </row>
    <row r="547" spans="17:17">
      <c r="Q547"/>
    </row>
    <row r="548" spans="17:17">
      <c r="Q548"/>
    </row>
    <row r="549" spans="17:17">
      <c r="Q549"/>
    </row>
    <row r="550" spans="17:17">
      <c r="Q550"/>
    </row>
    <row r="551" spans="17:17">
      <c r="Q551"/>
    </row>
    <row r="552" spans="17:17">
      <c r="Q552"/>
    </row>
    <row r="553" spans="17:17">
      <c r="Q553"/>
    </row>
    <row r="554" spans="17:17">
      <c r="Q554"/>
    </row>
    <row r="555" spans="17:17">
      <c r="Q555"/>
    </row>
    <row r="556" spans="17:17">
      <c r="Q556"/>
    </row>
    <row r="557" spans="17:17">
      <c r="Q557"/>
    </row>
    <row r="558" spans="17:17">
      <c r="Q558"/>
    </row>
    <row r="559" spans="17:17">
      <c r="Q559"/>
    </row>
    <row r="560" spans="17:17">
      <c r="Q560"/>
    </row>
    <row r="561" spans="17:17">
      <c r="Q561"/>
    </row>
    <row r="562" spans="17:17">
      <c r="Q562"/>
    </row>
    <row r="563" spans="17:17">
      <c r="Q563"/>
    </row>
    <row r="564" spans="17:17">
      <c r="Q564"/>
    </row>
    <row r="565" spans="17:17">
      <c r="Q565"/>
    </row>
    <row r="566" spans="17:17">
      <c r="Q566"/>
    </row>
    <row r="567" spans="17:17">
      <c r="Q567"/>
    </row>
    <row r="568" spans="17:17">
      <c r="Q568"/>
    </row>
    <row r="569" spans="17:17">
      <c r="Q569"/>
    </row>
    <row r="570" spans="17:17">
      <c r="Q570"/>
    </row>
    <row r="571" spans="17:17">
      <c r="Q571"/>
    </row>
    <row r="572" spans="17:17">
      <c r="Q572"/>
    </row>
    <row r="573" spans="17:17">
      <c r="Q573"/>
    </row>
    <row r="574" spans="17:17">
      <c r="Q574"/>
    </row>
    <row r="575" spans="17:17">
      <c r="Q575"/>
    </row>
    <row r="576" spans="17:17">
      <c r="Q576"/>
    </row>
    <row r="577" spans="17:17">
      <c r="Q577"/>
    </row>
    <row r="578" spans="17:17">
      <c r="Q578"/>
    </row>
    <row r="579" spans="17:17">
      <c r="Q579"/>
    </row>
    <row r="580" spans="17:17">
      <c r="Q580"/>
    </row>
    <row r="581" spans="17:17">
      <c r="Q581"/>
    </row>
    <row r="582" spans="17:17">
      <c r="Q582"/>
    </row>
    <row r="583" spans="17:17">
      <c r="Q583"/>
    </row>
    <row r="584" spans="17:17">
      <c r="Q584"/>
    </row>
    <row r="585" spans="17:17">
      <c r="Q585"/>
    </row>
    <row r="586" spans="17:17">
      <c r="Q586"/>
    </row>
    <row r="587" spans="17:17">
      <c r="Q587"/>
    </row>
    <row r="588" spans="17:17">
      <c r="Q588"/>
    </row>
    <row r="589" spans="17:17">
      <c r="Q589"/>
    </row>
    <row r="590" spans="17:17">
      <c r="Q590"/>
    </row>
    <row r="591" spans="17:17">
      <c r="Q591"/>
    </row>
    <row r="592" spans="17:17">
      <c r="Q592"/>
    </row>
    <row r="593" spans="17:17">
      <c r="Q593"/>
    </row>
    <row r="594" spans="17:17">
      <c r="Q594"/>
    </row>
    <row r="595" spans="17:17">
      <c r="Q595"/>
    </row>
    <row r="596" spans="17:17">
      <c r="Q596"/>
    </row>
    <row r="597" spans="17:17">
      <c r="Q597"/>
    </row>
    <row r="598" spans="17:17">
      <c r="Q598"/>
    </row>
    <row r="599" spans="17:17">
      <c r="Q599"/>
    </row>
    <row r="600" spans="17:17">
      <c r="Q600"/>
    </row>
    <row r="601" spans="17:17">
      <c r="Q601"/>
    </row>
    <row r="602" spans="17:17">
      <c r="Q602"/>
    </row>
    <row r="603" spans="17:17">
      <c r="Q603"/>
    </row>
    <row r="604" spans="17:17">
      <c r="Q604"/>
    </row>
    <row r="605" spans="17:17">
      <c r="Q605"/>
    </row>
    <row r="606" spans="17:17">
      <c r="Q606"/>
    </row>
    <row r="607" spans="17:17">
      <c r="Q607"/>
    </row>
    <row r="608" spans="17:17">
      <c r="Q608"/>
    </row>
    <row r="609" spans="17:17">
      <c r="Q609"/>
    </row>
    <row r="610" spans="17:17">
      <c r="Q610"/>
    </row>
    <row r="611" spans="17:17">
      <c r="Q611"/>
    </row>
    <row r="612" spans="17:17">
      <c r="Q612"/>
    </row>
    <row r="613" spans="17:17">
      <c r="Q613"/>
    </row>
    <row r="614" spans="17:17">
      <c r="Q614"/>
    </row>
    <row r="615" spans="17:17">
      <c r="Q615"/>
    </row>
    <row r="616" spans="17:17">
      <c r="Q616"/>
    </row>
    <row r="617" spans="17:17">
      <c r="Q617"/>
    </row>
    <row r="618" spans="17:17">
      <c r="Q618"/>
    </row>
    <row r="619" spans="17:17">
      <c r="Q619"/>
    </row>
    <row r="620" spans="17:17">
      <c r="Q620"/>
    </row>
    <row r="621" spans="17:17">
      <c r="Q621"/>
    </row>
    <row r="622" spans="17:17">
      <c r="Q622"/>
    </row>
    <row r="623" spans="17:17">
      <c r="Q623"/>
    </row>
    <row r="624" spans="17:17">
      <c r="Q624"/>
    </row>
    <row r="625" spans="17:17">
      <c r="Q625"/>
    </row>
    <row r="626" spans="17:17">
      <c r="Q626"/>
    </row>
    <row r="627" spans="17:17">
      <c r="Q627"/>
    </row>
    <row r="628" spans="17:17">
      <c r="Q628"/>
    </row>
    <row r="629" spans="17:17">
      <c r="Q629"/>
    </row>
    <row r="630" spans="17:17">
      <c r="Q630"/>
    </row>
    <row r="631" spans="17:17">
      <c r="Q631"/>
    </row>
    <row r="632" spans="17:17">
      <c r="Q632"/>
    </row>
    <row r="633" spans="17:17">
      <c r="Q633"/>
    </row>
    <row r="634" spans="17:17">
      <c r="Q634"/>
    </row>
    <row r="635" spans="17:17">
      <c r="Q635"/>
    </row>
    <row r="636" spans="17:17">
      <c r="Q636"/>
    </row>
    <row r="637" spans="17:17">
      <c r="Q637"/>
    </row>
    <row r="638" spans="17:17">
      <c r="Q638"/>
    </row>
    <row r="639" spans="17:17">
      <c r="Q639"/>
    </row>
    <row r="640" spans="17:17">
      <c r="Q640"/>
    </row>
    <row r="641" spans="17:17">
      <c r="Q641"/>
    </row>
    <row r="642" spans="17:17">
      <c r="Q642"/>
    </row>
    <row r="643" spans="17:17">
      <c r="Q643"/>
    </row>
    <row r="644" spans="17:17">
      <c r="Q644"/>
    </row>
    <row r="645" spans="17:17">
      <c r="Q645"/>
    </row>
    <row r="646" spans="17:17">
      <c r="Q646"/>
    </row>
    <row r="647" spans="17:17">
      <c r="Q647"/>
    </row>
    <row r="648" spans="17:17">
      <c r="Q648"/>
    </row>
    <row r="649" spans="17:17">
      <c r="Q649"/>
    </row>
    <row r="650" spans="17:17">
      <c r="Q650"/>
    </row>
    <row r="651" spans="17:17">
      <c r="Q651"/>
    </row>
    <row r="652" spans="17:17">
      <c r="Q652"/>
    </row>
    <row r="653" spans="17:17">
      <c r="Q653"/>
    </row>
    <row r="654" spans="17:17">
      <c r="Q654"/>
    </row>
    <row r="655" spans="17:17">
      <c r="Q655"/>
    </row>
    <row r="656" spans="17:17">
      <c r="Q656"/>
    </row>
    <row r="657" spans="17:17">
      <c r="Q657"/>
    </row>
    <row r="658" spans="17:17">
      <c r="Q658"/>
    </row>
    <row r="659" spans="17:17">
      <c r="Q659"/>
    </row>
    <row r="660" spans="17:17">
      <c r="Q660"/>
    </row>
    <row r="661" spans="17:17">
      <c r="Q661"/>
    </row>
    <row r="662" spans="17:17">
      <c r="Q662"/>
    </row>
    <row r="663" spans="17:17">
      <c r="Q663"/>
    </row>
    <row r="664" spans="17:17">
      <c r="Q664"/>
    </row>
    <row r="665" spans="17:17">
      <c r="Q665"/>
    </row>
    <row r="666" spans="17:17">
      <c r="Q666"/>
    </row>
    <row r="667" spans="17:17">
      <c r="Q667"/>
    </row>
    <row r="668" spans="17:17">
      <c r="Q668"/>
    </row>
    <row r="669" spans="17:17">
      <c r="Q669"/>
    </row>
    <row r="670" spans="17:17">
      <c r="Q670"/>
    </row>
    <row r="671" spans="17:17">
      <c r="Q671"/>
    </row>
    <row r="672" spans="17:17">
      <c r="Q672"/>
    </row>
    <row r="673" spans="17:17">
      <c r="Q673"/>
    </row>
    <row r="674" spans="17:17">
      <c r="Q674"/>
    </row>
    <row r="675" spans="17:17">
      <c r="Q675"/>
    </row>
    <row r="676" spans="17:17">
      <c r="Q676"/>
    </row>
    <row r="677" spans="17:17">
      <c r="Q677"/>
    </row>
    <row r="678" spans="17:17">
      <c r="Q678"/>
    </row>
    <row r="679" spans="17:17">
      <c r="Q679"/>
    </row>
    <row r="680" spans="17:17">
      <c r="Q680"/>
    </row>
    <row r="681" spans="17:17">
      <c r="Q681"/>
    </row>
    <row r="682" spans="17:17">
      <c r="Q682"/>
    </row>
    <row r="683" spans="17:17">
      <c r="Q683"/>
    </row>
    <row r="684" spans="17:17">
      <c r="Q684"/>
    </row>
    <row r="685" spans="17:17">
      <c r="Q685"/>
    </row>
    <row r="686" spans="17:17">
      <c r="Q686"/>
    </row>
    <row r="687" spans="17:17">
      <c r="Q687"/>
    </row>
    <row r="688" spans="17:17">
      <c r="Q688"/>
    </row>
    <row r="689" spans="1:17">
      <c r="Q689"/>
    </row>
    <row r="690" spans="1:17">
      <c r="Q690"/>
    </row>
    <row r="691" spans="1:17">
      <c r="Q691"/>
    </row>
    <row r="692" spans="1:17">
      <c r="Q692"/>
    </row>
    <row r="693" spans="1:17">
      <c r="Q693"/>
    </row>
    <row r="694" spans="1:17">
      <c r="Q694"/>
    </row>
    <row r="695" spans="1:17">
      <c r="Q695"/>
    </row>
    <row r="696" spans="1:17">
      <c r="A696" t="s">
        <v>49</v>
      </c>
      <c r="Q696"/>
    </row>
    <row r="697" spans="1:17">
      <c r="Q697"/>
    </row>
    <row r="698" spans="1:17">
      <c r="Q698"/>
    </row>
    <row r="699" spans="1:17">
      <c r="Q699"/>
    </row>
    <row r="700" spans="1:17">
      <c r="Q700"/>
    </row>
    <row r="701" spans="1:17">
      <c r="Q701"/>
    </row>
    <row r="702" spans="1:17">
      <c r="Q702"/>
    </row>
    <row r="703" spans="1:17">
      <c r="Q703"/>
    </row>
    <row r="704" spans="1:17">
      <c r="Q704"/>
    </row>
    <row r="705" spans="17:17">
      <c r="Q705"/>
    </row>
    <row r="706" spans="17:17">
      <c r="Q706"/>
    </row>
    <row r="707" spans="17:17">
      <c r="Q707"/>
    </row>
    <row r="708" spans="17:17">
      <c r="Q708"/>
    </row>
    <row r="709" spans="17:17">
      <c r="Q709"/>
    </row>
    <row r="710" spans="17:17">
      <c r="Q710"/>
    </row>
    <row r="711" spans="17:17">
      <c r="Q711"/>
    </row>
    <row r="712" spans="17:17">
      <c r="Q712"/>
    </row>
    <row r="713" spans="17:17">
      <c r="Q713"/>
    </row>
    <row r="714" spans="17:17">
      <c r="Q714"/>
    </row>
    <row r="715" spans="17:17">
      <c r="Q715"/>
    </row>
    <row r="716" spans="17:17">
      <c r="Q716"/>
    </row>
    <row r="717" spans="17:17">
      <c r="Q717"/>
    </row>
    <row r="718" spans="17:17">
      <c r="Q718"/>
    </row>
    <row r="719" spans="17:17">
      <c r="Q719"/>
    </row>
    <row r="720" spans="17:17">
      <c r="Q720"/>
    </row>
    <row r="721" spans="17:17">
      <c r="Q721"/>
    </row>
    <row r="722" spans="17:17">
      <c r="Q722"/>
    </row>
    <row r="723" spans="17:17">
      <c r="Q723"/>
    </row>
    <row r="724" spans="17:17">
      <c r="Q724"/>
    </row>
    <row r="725" spans="17:17">
      <c r="Q725"/>
    </row>
    <row r="726" spans="17:17">
      <c r="Q726"/>
    </row>
    <row r="727" spans="17:17">
      <c r="Q727"/>
    </row>
    <row r="728" spans="17:17">
      <c r="Q728"/>
    </row>
    <row r="729" spans="17:17">
      <c r="Q729"/>
    </row>
    <row r="730" spans="17:17">
      <c r="Q730"/>
    </row>
    <row r="731" spans="17:17">
      <c r="Q731"/>
    </row>
    <row r="732" spans="17:17">
      <c r="Q732"/>
    </row>
    <row r="733" spans="17:17">
      <c r="Q733"/>
    </row>
    <row r="734" spans="17:17">
      <c r="Q734"/>
    </row>
    <row r="735" spans="17:17">
      <c r="Q735"/>
    </row>
    <row r="736" spans="17:17">
      <c r="Q736"/>
    </row>
    <row r="737" spans="17:17">
      <c r="Q737"/>
    </row>
    <row r="738" spans="17:17">
      <c r="Q738"/>
    </row>
    <row r="739" spans="17:17">
      <c r="Q739"/>
    </row>
    <row r="740" spans="17:17">
      <c r="Q740"/>
    </row>
    <row r="741" spans="17:17">
      <c r="Q741"/>
    </row>
    <row r="742" spans="17:17">
      <c r="Q742"/>
    </row>
    <row r="743" spans="17:17">
      <c r="Q743"/>
    </row>
    <row r="744" spans="17:17">
      <c r="Q744"/>
    </row>
    <row r="745" spans="17:17">
      <c r="Q745"/>
    </row>
    <row r="746" spans="17:17">
      <c r="Q746"/>
    </row>
    <row r="747" spans="17:17">
      <c r="Q747"/>
    </row>
    <row r="748" spans="17:17">
      <c r="Q748"/>
    </row>
    <row r="749" spans="17:17">
      <c r="Q749"/>
    </row>
    <row r="750" spans="17:17">
      <c r="Q750"/>
    </row>
    <row r="751" spans="17:17">
      <c r="Q751"/>
    </row>
    <row r="752" spans="17:17">
      <c r="Q752"/>
    </row>
    <row r="753" spans="17:17">
      <c r="Q753"/>
    </row>
    <row r="754" spans="17:17">
      <c r="Q754"/>
    </row>
    <row r="755" spans="17:17">
      <c r="Q755"/>
    </row>
    <row r="756" spans="17:17">
      <c r="Q756"/>
    </row>
    <row r="757" spans="17:17">
      <c r="Q757"/>
    </row>
    <row r="758" spans="17:17">
      <c r="Q758"/>
    </row>
    <row r="759" spans="17:17">
      <c r="Q759"/>
    </row>
    <row r="760" spans="17:17">
      <c r="Q760"/>
    </row>
    <row r="761" spans="17:17">
      <c r="Q761"/>
    </row>
    <row r="762" spans="17:17">
      <c r="Q762"/>
    </row>
    <row r="763" spans="17:17">
      <c r="Q763"/>
    </row>
    <row r="764" spans="17:17">
      <c r="Q764"/>
    </row>
    <row r="765" spans="17:17">
      <c r="Q765"/>
    </row>
    <row r="766" spans="17:17">
      <c r="Q766"/>
    </row>
    <row r="767" spans="17:17">
      <c r="Q767"/>
    </row>
    <row r="768" spans="17:17">
      <c r="Q768"/>
    </row>
    <row r="769" spans="17:17">
      <c r="Q769"/>
    </row>
    <row r="770" spans="17:17">
      <c r="Q770"/>
    </row>
    <row r="771" spans="17:17">
      <c r="Q771"/>
    </row>
    <row r="772" spans="17:17">
      <c r="Q772"/>
    </row>
    <row r="773" spans="17:17">
      <c r="Q773"/>
    </row>
    <row r="774" spans="17:17">
      <c r="Q774"/>
    </row>
    <row r="775" spans="17:17">
      <c r="Q775"/>
    </row>
    <row r="776" spans="17:17">
      <c r="Q776"/>
    </row>
    <row r="777" spans="17:17">
      <c r="Q777"/>
    </row>
    <row r="778" spans="17:17">
      <c r="Q778"/>
    </row>
    <row r="779" spans="17:17">
      <c r="Q779"/>
    </row>
    <row r="780" spans="17:17">
      <c r="Q780"/>
    </row>
    <row r="781" spans="17:17">
      <c r="Q781"/>
    </row>
    <row r="782" spans="17:17">
      <c r="Q782"/>
    </row>
    <row r="783" spans="17:17">
      <c r="Q783"/>
    </row>
    <row r="784" spans="17:17">
      <c r="Q784"/>
    </row>
    <row r="785" spans="17:17">
      <c r="Q785"/>
    </row>
    <row r="786" spans="17:17">
      <c r="Q786"/>
    </row>
    <row r="787" spans="17:17">
      <c r="Q787"/>
    </row>
    <row r="788" spans="17:17">
      <c r="Q788"/>
    </row>
    <row r="789" spans="17:17">
      <c r="Q789"/>
    </row>
    <row r="790" spans="17:17">
      <c r="Q790"/>
    </row>
    <row r="791" spans="17:17">
      <c r="Q791"/>
    </row>
    <row r="792" spans="17:17">
      <c r="Q792"/>
    </row>
    <row r="793" spans="17:17">
      <c r="Q793"/>
    </row>
    <row r="794" spans="17:17">
      <c r="Q794"/>
    </row>
    <row r="795" spans="17:17">
      <c r="Q795"/>
    </row>
    <row r="796" spans="17:17">
      <c r="Q796"/>
    </row>
    <row r="797" spans="17:17">
      <c r="Q797"/>
    </row>
    <row r="798" spans="17:17">
      <c r="Q798"/>
    </row>
    <row r="799" spans="17:17">
      <c r="Q799"/>
    </row>
    <row r="800" spans="17:17">
      <c r="Q800"/>
    </row>
    <row r="801" spans="17:17">
      <c r="Q801"/>
    </row>
    <row r="802" spans="17:17">
      <c r="Q802"/>
    </row>
    <row r="803" spans="17:17">
      <c r="Q803"/>
    </row>
    <row r="804" spans="17:17">
      <c r="Q804"/>
    </row>
    <row r="805" spans="17:17">
      <c r="Q805"/>
    </row>
    <row r="806" spans="17:17">
      <c r="Q806"/>
    </row>
    <row r="807" spans="17:17">
      <c r="Q807"/>
    </row>
    <row r="808" spans="17:17">
      <c r="Q808"/>
    </row>
    <row r="809" spans="17:17">
      <c r="Q809"/>
    </row>
    <row r="810" spans="17:17">
      <c r="Q810"/>
    </row>
    <row r="811" spans="17:17">
      <c r="Q811"/>
    </row>
    <row r="812" spans="17:17">
      <c r="Q812"/>
    </row>
    <row r="813" spans="17:17">
      <c r="Q813"/>
    </row>
    <row r="814" spans="17:17">
      <c r="Q814"/>
    </row>
    <row r="815" spans="17:17">
      <c r="Q815"/>
    </row>
    <row r="816" spans="17:17">
      <c r="Q816"/>
    </row>
    <row r="817" spans="17:17">
      <c r="Q817"/>
    </row>
    <row r="818" spans="17:17">
      <c r="Q818"/>
    </row>
    <row r="819" spans="17:17">
      <c r="Q819"/>
    </row>
    <row r="820" spans="17:17">
      <c r="Q820"/>
    </row>
    <row r="821" spans="17:17">
      <c r="Q821"/>
    </row>
    <row r="822" spans="17:17">
      <c r="Q822"/>
    </row>
    <row r="823" spans="17:17">
      <c r="Q823"/>
    </row>
    <row r="824" spans="17:17">
      <c r="Q824"/>
    </row>
    <row r="825" spans="17:17">
      <c r="Q825"/>
    </row>
    <row r="826" spans="17:17">
      <c r="Q826"/>
    </row>
    <row r="827" spans="17:17">
      <c r="Q827"/>
    </row>
    <row r="828" spans="17:17">
      <c r="Q828"/>
    </row>
    <row r="829" spans="17:17">
      <c r="Q829"/>
    </row>
    <row r="830" spans="17:17">
      <c r="Q830"/>
    </row>
    <row r="831" spans="17:17">
      <c r="Q831"/>
    </row>
    <row r="832" spans="17:17">
      <c r="Q832"/>
    </row>
    <row r="833" spans="17:17">
      <c r="Q833"/>
    </row>
    <row r="834" spans="17:17">
      <c r="Q834"/>
    </row>
    <row r="835" spans="17:17">
      <c r="Q835"/>
    </row>
    <row r="836" spans="17:17">
      <c r="Q836"/>
    </row>
    <row r="837" spans="17:17">
      <c r="Q837"/>
    </row>
    <row r="838" spans="17:17">
      <c r="Q838"/>
    </row>
    <row r="839" spans="17:17">
      <c r="Q839"/>
    </row>
    <row r="840" spans="17:17">
      <c r="Q840"/>
    </row>
    <row r="841" spans="17:17">
      <c r="Q841"/>
    </row>
    <row r="842" spans="17:17">
      <c r="Q842"/>
    </row>
    <row r="843" spans="17:17">
      <c r="Q843"/>
    </row>
    <row r="844" spans="17:17">
      <c r="Q844"/>
    </row>
    <row r="845" spans="17:17">
      <c r="Q845"/>
    </row>
    <row r="846" spans="17:17">
      <c r="Q846"/>
    </row>
    <row r="847" spans="17:17">
      <c r="Q847"/>
    </row>
    <row r="848" spans="17:17">
      <c r="Q848"/>
    </row>
    <row r="849" spans="17:17">
      <c r="Q849"/>
    </row>
    <row r="850" spans="17:17">
      <c r="Q850"/>
    </row>
    <row r="851" spans="17:17">
      <c r="Q851"/>
    </row>
    <row r="852" spans="17:17">
      <c r="Q852"/>
    </row>
    <row r="853" spans="17:17">
      <c r="Q853"/>
    </row>
    <row r="854" spans="17:17">
      <c r="Q854"/>
    </row>
    <row r="855" spans="17:17">
      <c r="Q855"/>
    </row>
    <row r="856" spans="17:17">
      <c r="Q856"/>
    </row>
    <row r="857" spans="17:17">
      <c r="Q857"/>
    </row>
    <row r="858" spans="17:17">
      <c r="Q858"/>
    </row>
    <row r="859" spans="17:17">
      <c r="Q859"/>
    </row>
    <row r="860" spans="17:17">
      <c r="Q860"/>
    </row>
    <row r="861" spans="17:17">
      <c r="Q861"/>
    </row>
    <row r="862" spans="17:17">
      <c r="Q862"/>
    </row>
    <row r="863" spans="17:17">
      <c r="Q863"/>
    </row>
    <row r="864" spans="17:17">
      <c r="Q864"/>
    </row>
    <row r="865" spans="17:17">
      <c r="Q865"/>
    </row>
    <row r="866" spans="17:17">
      <c r="Q866"/>
    </row>
    <row r="867" spans="17:17">
      <c r="Q867"/>
    </row>
    <row r="868" spans="17:17">
      <c r="Q868"/>
    </row>
    <row r="869" spans="17:17">
      <c r="Q869"/>
    </row>
    <row r="870" spans="17:17">
      <c r="Q870"/>
    </row>
    <row r="871" spans="17:17">
      <c r="Q871"/>
    </row>
    <row r="872" spans="17:17">
      <c r="Q872"/>
    </row>
    <row r="873" spans="17:17">
      <c r="Q873"/>
    </row>
    <row r="874" spans="17:17">
      <c r="Q874"/>
    </row>
    <row r="875" spans="17:17">
      <c r="Q875"/>
    </row>
    <row r="876" spans="17:17">
      <c r="Q876"/>
    </row>
    <row r="877" spans="17:17">
      <c r="Q877"/>
    </row>
    <row r="878" spans="17:17">
      <c r="Q878"/>
    </row>
    <row r="879" spans="17:17">
      <c r="Q879"/>
    </row>
    <row r="880" spans="17:17">
      <c r="Q880"/>
    </row>
    <row r="881" spans="17:17">
      <c r="Q881"/>
    </row>
    <row r="882" spans="17:17">
      <c r="Q882"/>
    </row>
    <row r="883" spans="17:17">
      <c r="Q883"/>
    </row>
    <row r="884" spans="17:17">
      <c r="Q884"/>
    </row>
    <row r="885" spans="17:17">
      <c r="Q885"/>
    </row>
    <row r="886" spans="17:17">
      <c r="Q886"/>
    </row>
    <row r="887" spans="17:17">
      <c r="Q887"/>
    </row>
    <row r="888" spans="17:17">
      <c r="Q888"/>
    </row>
    <row r="889" spans="17:17">
      <c r="Q889"/>
    </row>
    <row r="890" spans="17:17">
      <c r="Q890"/>
    </row>
    <row r="891" spans="17:17">
      <c r="Q891"/>
    </row>
    <row r="892" spans="17:17">
      <c r="Q892"/>
    </row>
    <row r="893" spans="17:17">
      <c r="Q893"/>
    </row>
    <row r="894" spans="17:17">
      <c r="Q894"/>
    </row>
    <row r="895" spans="17:17">
      <c r="Q895"/>
    </row>
    <row r="896" spans="17:17">
      <c r="Q896"/>
    </row>
    <row r="897" spans="17:18">
      <c r="Q897"/>
    </row>
    <row r="898" spans="17:18">
      <c r="Q898"/>
    </row>
    <row r="899" spans="17:18">
      <c r="Q899"/>
    </row>
    <row r="900" spans="17:18">
      <c r="R900" s="9"/>
    </row>
    <row r="901" spans="17:18">
      <c r="R901" s="9"/>
    </row>
  </sheetData>
  <mergeCells count="2">
    <mergeCell ref="B1:J1"/>
    <mergeCell ref="B2:L2"/>
  </mergeCells>
  <phoneticPr fontId="2" type="noConversion"/>
  <conditionalFormatting sqref="B4:J4">
    <cfRule type="expression" dxfId="1" priority="4">
      <formula>$F4&lt;=0</formula>
    </cfRule>
  </conditionalFormatting>
  <conditionalFormatting sqref="L4">
    <cfRule type="expression" dxfId="0" priority="5">
      <formula>#REF!&lt;=0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I214"/>
  <sheetViews>
    <sheetView showGridLines="0" showRowColHeaders="0" workbookViewId="0">
      <pane ySplit="3" topLeftCell="A4" activePane="bottomLeft" state="frozen"/>
      <selection activeCell="B1" sqref="B1"/>
      <selection pane="bottomLeft" activeCell="G8" sqref="G8"/>
    </sheetView>
  </sheetViews>
  <sheetFormatPr baseColWidth="10" defaultRowHeight="15"/>
  <cols>
    <col min="1" max="1" width="44.42578125" hidden="1" customWidth="1"/>
    <col min="2" max="2" width="18.42578125" customWidth="1"/>
    <col min="3" max="3" width="66.7109375" customWidth="1"/>
    <col min="4" max="4" width="23.7109375" customWidth="1"/>
    <col min="5" max="5" width="15.5703125" customWidth="1"/>
    <col min="6" max="6" width="23" customWidth="1"/>
    <col min="7" max="7" width="40.85546875" customWidth="1"/>
    <col min="8" max="9" width="11.42578125" style="9"/>
  </cols>
  <sheetData>
    <row r="1" spans="2:7" ht="143.25" customHeight="1">
      <c r="B1" s="9"/>
      <c r="C1" s="9"/>
      <c r="D1" s="9"/>
      <c r="E1" s="9"/>
      <c r="F1" s="9"/>
      <c r="G1" s="9"/>
    </row>
    <row r="2" spans="2:7" ht="73.5" customHeight="1">
      <c r="B2" s="55" t="s">
        <v>52</v>
      </c>
      <c r="C2" s="52"/>
      <c r="D2" s="52"/>
      <c r="E2" s="52"/>
      <c r="F2" s="52"/>
      <c r="G2" s="52"/>
    </row>
    <row r="3" spans="2:7" ht="15" customHeight="1">
      <c r="B3" s="25" t="s">
        <v>30</v>
      </c>
      <c r="C3" s="25" t="s">
        <v>1</v>
      </c>
      <c r="D3" s="25" t="s">
        <v>50</v>
      </c>
      <c r="E3" s="25" t="s">
        <v>29</v>
      </c>
      <c r="F3" s="25" t="s">
        <v>0</v>
      </c>
      <c r="G3" s="53" t="s">
        <v>53</v>
      </c>
    </row>
    <row r="4" spans="2:7" ht="15" customHeight="1">
      <c r="B4" s="41">
        <v>1</v>
      </c>
      <c r="C4" s="15" t="str">
        <f>VLOOKUP(ProdDesc[[#This Row],[Codigo]],Stock[],2,FALSE)</f>
        <v>CropSecret 250ml Full Roots</v>
      </c>
      <c r="D4" s="44">
        <f>VLOOKUP(ProdDesc[[#This Row],[Codigo]],Stock[],3,FALSE)</f>
        <v>836</v>
      </c>
      <c r="E4" s="16">
        <v>1</v>
      </c>
      <c r="F4" s="54">
        <v>44928</v>
      </c>
      <c r="G4" s="17" t="s">
        <v>88</v>
      </c>
    </row>
    <row r="5" spans="2:7" s="9" customFormat="1" ht="15" customHeight="1"/>
    <row r="6" spans="2:7" s="9" customFormat="1" ht="15" customHeight="1"/>
    <row r="7" spans="2:7" s="9" customFormat="1" ht="15" customHeight="1"/>
    <row r="8" spans="2:7" s="9" customFormat="1" ht="15" customHeight="1"/>
    <row r="9" spans="2:7" s="9" customFormat="1" ht="15" customHeight="1"/>
    <row r="10" spans="2:7" s="9" customFormat="1" ht="15" customHeight="1"/>
    <row r="11" spans="2:7" s="9" customFormat="1" ht="15" customHeight="1"/>
    <row r="12" spans="2:7" s="9" customFormat="1" ht="15" customHeight="1"/>
    <row r="13" spans="2:7" s="9" customFormat="1" ht="15" customHeight="1"/>
    <row r="14" spans="2:7" s="9" customFormat="1" ht="15" customHeight="1"/>
    <row r="15" spans="2:7" s="9" customFormat="1" ht="15" customHeight="1"/>
    <row r="16" spans="2:7" s="9" customFormat="1" ht="15" customHeight="1"/>
    <row r="17" s="9" customFormat="1" ht="15" customHeight="1"/>
    <row r="18" s="9" customFormat="1" ht="15" customHeight="1"/>
    <row r="19" s="9" customFormat="1" ht="15" customHeight="1"/>
    <row r="20" s="9" customFormat="1" ht="15" customHeight="1"/>
    <row r="21" s="9" customFormat="1" ht="15" customHeight="1"/>
    <row r="22" s="9" customFormat="1" ht="15" customHeight="1"/>
    <row r="23" s="9" customFormat="1" ht="15" customHeight="1"/>
    <row r="24" s="9" customFormat="1" ht="15" customHeight="1"/>
    <row r="25" s="9" customFormat="1" ht="15" customHeight="1"/>
    <row r="26" s="9" customFormat="1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5" customHeight="1"/>
    <row r="147" ht="15" customHeight="1"/>
    <row r="148" ht="15" customHeight="1"/>
    <row r="149" ht="15" customHeight="1"/>
    <row r="150" ht="15" customHeight="1"/>
    <row r="151" ht="15" customHeight="1"/>
    <row r="152" ht="15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</sheetData>
  <mergeCells count="1">
    <mergeCell ref="B2:G2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M35"/>
  <sheetViews>
    <sheetView showGridLines="0" showRowColHeaders="0" workbookViewId="0">
      <selection activeCell="C9" sqref="C9"/>
    </sheetView>
  </sheetViews>
  <sheetFormatPr baseColWidth="10" defaultRowHeight="15"/>
  <cols>
    <col min="1" max="1" width="4.42578125" style="9" customWidth="1"/>
    <col min="2" max="2" width="21.85546875" customWidth="1"/>
    <col min="3" max="3" width="25" customWidth="1"/>
    <col min="4" max="4" width="30.42578125" customWidth="1"/>
    <col min="5" max="5" width="29.42578125" customWidth="1"/>
    <col min="6" max="6" width="25.85546875" style="9" customWidth="1"/>
    <col min="7" max="7" width="23.7109375" style="9" customWidth="1"/>
    <col min="8" max="8" width="26" style="9" customWidth="1"/>
    <col min="9" max="13" width="11.42578125" style="9"/>
  </cols>
  <sheetData>
    <row r="1" spans="2:8" s="9" customFormat="1" ht="141" customHeight="1"/>
    <row r="2" spans="2:8" ht="69" customHeight="1">
      <c r="B2" s="55" t="s">
        <v>64</v>
      </c>
      <c r="C2" s="52"/>
      <c r="D2" s="52"/>
      <c r="E2" s="52"/>
      <c r="F2" s="21"/>
      <c r="G2" s="21"/>
      <c r="H2" s="21"/>
    </row>
    <row r="3" spans="2:8">
      <c r="B3" s="25" t="s">
        <v>73</v>
      </c>
      <c r="C3" s="25" t="s">
        <v>74</v>
      </c>
      <c r="D3" s="25" t="s">
        <v>62</v>
      </c>
      <c r="E3" s="25" t="s">
        <v>72</v>
      </c>
    </row>
    <row r="4" spans="2:8">
      <c r="B4" s="3">
        <f>SUM(Stock[Inversion])</f>
        <v>8360</v>
      </c>
      <c r="C4" s="3">
        <f>SUM(Stock[Inversion Venta])</f>
        <v>20000</v>
      </c>
      <c r="D4">
        <f>Stock[[#This Row],[Codigo]]</f>
        <v>1</v>
      </c>
      <c r="E4">
        <f>SUM(Stock[Stock])</f>
        <v>10</v>
      </c>
    </row>
    <row r="5" spans="2:8" s="9" customFormat="1"/>
    <row r="6" spans="2:8" s="9" customFormat="1"/>
    <row r="7" spans="2:8" s="9" customFormat="1"/>
    <row r="8" spans="2:8" s="9" customFormat="1"/>
    <row r="9" spans="2:8" s="9" customFormat="1"/>
    <row r="10" spans="2:8" s="9" customFormat="1"/>
    <row r="11" spans="2:8" s="9" customFormat="1"/>
    <row r="12" spans="2:8" s="9" customFormat="1"/>
    <row r="13" spans="2:8" s="9" customFormat="1"/>
    <row r="14" spans="2:8" s="9" customFormat="1"/>
    <row r="15" spans="2:8" s="9" customFormat="1"/>
    <row r="16" spans="2:8" s="9" customFormat="1"/>
    <row r="17" s="9" customFormat="1"/>
    <row r="18" s="9" customFormat="1"/>
    <row r="19" s="9" customFormat="1"/>
    <row r="20" s="9" customFormat="1"/>
    <row r="21" s="9" customFormat="1"/>
    <row r="22" s="9" customFormat="1"/>
    <row r="23" s="9" customFormat="1"/>
    <row r="24" s="9" customFormat="1"/>
    <row r="25" s="9" customFormat="1"/>
    <row r="26" s="9" customFormat="1"/>
    <row r="27" s="9" customFormat="1"/>
    <row r="28" s="9" customFormat="1"/>
    <row r="29" s="9" customFormat="1"/>
    <row r="30" s="9" customFormat="1"/>
    <row r="31" s="9" customFormat="1"/>
    <row r="32" s="9" customFormat="1"/>
    <row r="33" s="9" customFormat="1"/>
    <row r="34" s="9" customFormat="1"/>
    <row r="35" s="9" customFormat="1"/>
  </sheetData>
  <mergeCells count="1">
    <mergeCell ref="B2:E2"/>
  </mergeCells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5D84-5EBC-4E30-A3AE-7485C8707B2D}">
  <sheetPr codeName="Hoja10"/>
  <dimension ref="A1:AP433"/>
  <sheetViews>
    <sheetView showGridLines="0" showRowColHeaders="0" tabSelected="1" workbookViewId="0">
      <selection activeCell="F11" sqref="F11"/>
    </sheetView>
  </sheetViews>
  <sheetFormatPr baseColWidth="10" defaultRowHeight="15"/>
  <cols>
    <col min="1" max="1" width="2" style="9" customWidth="1"/>
    <col min="3" max="3" width="15.85546875" customWidth="1"/>
    <col min="4" max="4" width="29.28515625" customWidth="1"/>
    <col min="5" max="5" width="11.28515625" customWidth="1"/>
    <col min="6" max="6" width="11.140625" style="9" customWidth="1"/>
    <col min="7" max="7" width="10.140625" customWidth="1"/>
    <col min="8" max="8" width="12.5703125" style="9" customWidth="1"/>
    <col min="9" max="9" width="4.140625" style="30" customWidth="1"/>
    <col min="10" max="10" width="17.140625" style="9" customWidth="1"/>
    <col min="11" max="11" width="9" customWidth="1"/>
    <col min="12" max="12" width="9" style="9" customWidth="1"/>
    <col min="13" max="13" width="3.28515625" style="9" customWidth="1"/>
    <col min="14" max="14" width="11.5703125" style="9" bestFit="1" customWidth="1"/>
    <col min="15" max="15" width="11.5703125" bestFit="1" customWidth="1"/>
    <col min="16" max="16" width="9.5703125" bestFit="1" customWidth="1"/>
    <col min="17" max="17" width="12.85546875" style="9" hidden="1" customWidth="1"/>
    <col min="18" max="18" width="0" style="9" hidden="1" customWidth="1"/>
    <col min="19" max="39" width="11.42578125" style="9"/>
  </cols>
  <sheetData>
    <row r="1" spans="1:42" s="9" customFormat="1" ht="140.25" customHeight="1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</row>
    <row r="2" spans="1:42" ht="71.25" customHeight="1">
      <c r="B2" s="55" t="s">
        <v>80</v>
      </c>
      <c r="C2" s="55"/>
      <c r="D2" s="55"/>
      <c r="E2" s="55"/>
      <c r="F2" s="55"/>
      <c r="G2" s="55"/>
      <c r="H2" s="55"/>
      <c r="J2" s="55" t="s">
        <v>79</v>
      </c>
      <c r="K2" s="55"/>
      <c r="L2" s="55"/>
      <c r="N2" s="55" t="s">
        <v>89</v>
      </c>
      <c r="O2" s="57"/>
      <c r="P2" s="57"/>
      <c r="Q2" s="57"/>
      <c r="R2" s="57"/>
      <c r="S2" s="57"/>
    </row>
    <row r="3" spans="1:42">
      <c r="B3" s="25" t="s">
        <v>0</v>
      </c>
      <c r="C3" s="25" t="s">
        <v>76</v>
      </c>
      <c r="D3" s="25" t="s">
        <v>1</v>
      </c>
      <c r="E3" s="25" t="s">
        <v>29</v>
      </c>
      <c r="F3" s="25" t="s">
        <v>85</v>
      </c>
      <c r="G3" s="25" t="s">
        <v>50</v>
      </c>
      <c r="H3" s="25" t="s">
        <v>34</v>
      </c>
      <c r="J3" s="25" t="s">
        <v>0</v>
      </c>
      <c r="K3" s="25" t="s">
        <v>76</v>
      </c>
      <c r="L3" s="25" t="s">
        <v>78</v>
      </c>
      <c r="N3" s="25" t="s">
        <v>76</v>
      </c>
      <c r="O3" s="25" t="s">
        <v>84</v>
      </c>
      <c r="P3" s="25" t="s">
        <v>83</v>
      </c>
      <c r="Q3" s="25" t="s">
        <v>82</v>
      </c>
      <c r="R3" s="25" t="s">
        <v>81</v>
      </c>
      <c r="S3" s="25" t="s">
        <v>77</v>
      </c>
      <c r="AN3" s="9"/>
      <c r="AO3" s="9"/>
      <c r="AP3" s="9"/>
    </row>
    <row r="4" spans="1:42" s="9" customFormat="1">
      <c r="B4" s="56">
        <v>45388</v>
      </c>
      <c r="C4" s="35" t="s">
        <v>90</v>
      </c>
      <c r="D4" s="35" t="s">
        <v>25</v>
      </c>
      <c r="E4" s="35">
        <v>4</v>
      </c>
      <c r="F4" s="35">
        <v>1</v>
      </c>
      <c r="G4" s="44">
        <v>2000</v>
      </c>
      <c r="H4" s="44">
        <f>Tabla9[Precio]*Tabla9[Cantidad]</f>
        <v>8000</v>
      </c>
      <c r="I4" s="30"/>
      <c r="J4" s="56">
        <v>45388</v>
      </c>
      <c r="K4" s="35" t="s">
        <v>90</v>
      </c>
      <c r="L4" s="44">
        <v>234</v>
      </c>
      <c r="N4" s="35" t="s">
        <v>90</v>
      </c>
      <c r="O4" s="35" t="s">
        <v>91</v>
      </c>
      <c r="P4" s="35">
        <v>32232</v>
      </c>
      <c r="Q4" s="28">
        <f>SUMIFS(Tabla11[Pagó],Tabla11[Nombre],Deudor[Nombre])</f>
        <v>234</v>
      </c>
      <c r="R4" s="28">
        <f>SUMIFS(Tabla9[Total],Tabla9[Nombre],Deudor[Nombre])</f>
        <v>8000</v>
      </c>
      <c r="S4" s="44">
        <f>Deudor[Debe bruto]-Deudor[Pago Bruto]</f>
        <v>7766</v>
      </c>
    </row>
    <row r="5" spans="1:42" s="9" customFormat="1">
      <c r="I5" s="30"/>
    </row>
    <row r="6" spans="1:42" s="9" customFormat="1">
      <c r="I6" s="30"/>
    </row>
    <row r="7" spans="1:42" s="9" customFormat="1">
      <c r="I7" s="30"/>
    </row>
    <row r="8" spans="1:42" s="9" customFormat="1">
      <c r="I8" s="30"/>
    </row>
    <row r="9" spans="1:42" s="9" customFormat="1">
      <c r="I9" s="30"/>
    </row>
    <row r="10" spans="1:42" s="9" customFormat="1">
      <c r="I10" s="30"/>
    </row>
    <row r="11" spans="1:42" s="9" customFormat="1">
      <c r="I11" s="30"/>
    </row>
    <row r="12" spans="1:42" s="9" customFormat="1">
      <c r="I12" s="30"/>
    </row>
    <row r="13" spans="1:42" s="9" customFormat="1">
      <c r="I13" s="30"/>
    </row>
    <row r="14" spans="1:42" s="9" customFormat="1">
      <c r="I14" s="30"/>
    </row>
    <row r="15" spans="1:42" s="9" customFormat="1">
      <c r="I15" s="30"/>
    </row>
    <row r="16" spans="1:42" s="9" customFormat="1">
      <c r="I16" s="30"/>
    </row>
    <row r="17" spans="9:9" s="9" customFormat="1">
      <c r="I17" s="30"/>
    </row>
    <row r="18" spans="9:9" s="9" customFormat="1">
      <c r="I18" s="30"/>
    </row>
    <row r="19" spans="9:9" s="9" customFormat="1">
      <c r="I19" s="30"/>
    </row>
    <row r="20" spans="9:9" s="9" customFormat="1">
      <c r="I20" s="30"/>
    </row>
    <row r="21" spans="9:9" s="9" customFormat="1">
      <c r="I21" s="30"/>
    </row>
    <row r="22" spans="9:9" s="9" customFormat="1">
      <c r="I22" s="30"/>
    </row>
    <row r="23" spans="9:9" s="9" customFormat="1">
      <c r="I23" s="30"/>
    </row>
    <row r="24" spans="9:9" s="9" customFormat="1">
      <c r="I24" s="30"/>
    </row>
    <row r="25" spans="9:9" s="9" customFormat="1">
      <c r="I25" s="30"/>
    </row>
    <row r="26" spans="9:9" s="9" customFormat="1">
      <c r="I26" s="30"/>
    </row>
    <row r="27" spans="9:9" s="9" customFormat="1">
      <c r="I27" s="30"/>
    </row>
    <row r="28" spans="9:9" s="9" customFormat="1">
      <c r="I28" s="30"/>
    </row>
    <row r="29" spans="9:9" s="9" customFormat="1">
      <c r="I29" s="30"/>
    </row>
    <row r="30" spans="9:9" s="9" customFormat="1">
      <c r="I30" s="30"/>
    </row>
    <row r="31" spans="9:9" s="9" customFormat="1">
      <c r="I31" s="30"/>
    </row>
    <row r="32" spans="9:9" s="9" customFormat="1">
      <c r="I32" s="30"/>
    </row>
    <row r="33" spans="9:9" s="9" customFormat="1">
      <c r="I33" s="30"/>
    </row>
    <row r="34" spans="9:9" s="9" customFormat="1">
      <c r="I34" s="30"/>
    </row>
    <row r="35" spans="9:9" s="9" customFormat="1">
      <c r="I35" s="30"/>
    </row>
    <row r="36" spans="9:9" s="9" customFormat="1">
      <c r="I36" s="30"/>
    </row>
    <row r="37" spans="9:9" s="9" customFormat="1">
      <c r="I37" s="30"/>
    </row>
    <row r="38" spans="9:9" s="9" customFormat="1">
      <c r="I38" s="30"/>
    </row>
    <row r="39" spans="9:9" s="9" customFormat="1">
      <c r="I39" s="30"/>
    </row>
    <row r="40" spans="9:9" s="9" customFormat="1">
      <c r="I40" s="30"/>
    </row>
    <row r="41" spans="9:9" s="9" customFormat="1">
      <c r="I41" s="30"/>
    </row>
    <row r="42" spans="9:9" s="9" customFormat="1">
      <c r="I42" s="30"/>
    </row>
    <row r="43" spans="9:9" s="9" customFormat="1">
      <c r="I43" s="30"/>
    </row>
    <row r="44" spans="9:9" s="9" customFormat="1">
      <c r="I44" s="30"/>
    </row>
    <row r="45" spans="9:9" s="9" customFormat="1">
      <c r="I45" s="30"/>
    </row>
    <row r="46" spans="9:9" s="9" customFormat="1">
      <c r="I46" s="30"/>
    </row>
    <row r="47" spans="9:9" s="9" customFormat="1">
      <c r="I47" s="30"/>
    </row>
    <row r="48" spans="9:9" s="9" customFormat="1">
      <c r="I48" s="30"/>
    </row>
    <row r="49" spans="9:9" s="9" customFormat="1">
      <c r="I49" s="30"/>
    </row>
    <row r="50" spans="9:9" s="9" customFormat="1">
      <c r="I50" s="30"/>
    </row>
    <row r="51" spans="9:9" s="9" customFormat="1">
      <c r="I51" s="30"/>
    </row>
    <row r="52" spans="9:9" s="9" customFormat="1">
      <c r="I52" s="30"/>
    </row>
    <row r="53" spans="9:9" s="9" customFormat="1">
      <c r="I53" s="30"/>
    </row>
    <row r="54" spans="9:9" s="9" customFormat="1">
      <c r="I54" s="30"/>
    </row>
    <row r="55" spans="9:9" s="9" customFormat="1">
      <c r="I55" s="30"/>
    </row>
    <row r="56" spans="9:9" s="9" customFormat="1">
      <c r="I56" s="30"/>
    </row>
    <row r="57" spans="9:9" s="9" customFormat="1">
      <c r="I57" s="30"/>
    </row>
    <row r="58" spans="9:9" s="9" customFormat="1">
      <c r="I58" s="30"/>
    </row>
    <row r="59" spans="9:9" s="9" customFormat="1">
      <c r="I59" s="30"/>
    </row>
    <row r="60" spans="9:9" s="9" customFormat="1">
      <c r="I60" s="30"/>
    </row>
    <row r="61" spans="9:9" s="9" customFormat="1">
      <c r="I61" s="30"/>
    </row>
    <row r="62" spans="9:9" s="9" customFormat="1">
      <c r="I62" s="30"/>
    </row>
    <row r="63" spans="9:9" s="9" customFormat="1">
      <c r="I63" s="30"/>
    </row>
    <row r="64" spans="9:9" s="9" customFormat="1">
      <c r="I64" s="30"/>
    </row>
    <row r="65" spans="9:9" s="9" customFormat="1">
      <c r="I65" s="30"/>
    </row>
    <row r="66" spans="9:9" s="9" customFormat="1">
      <c r="I66" s="30"/>
    </row>
    <row r="67" spans="9:9" s="9" customFormat="1">
      <c r="I67" s="30"/>
    </row>
    <row r="68" spans="9:9" s="9" customFormat="1">
      <c r="I68" s="30"/>
    </row>
    <row r="69" spans="9:9" s="9" customFormat="1">
      <c r="I69" s="30"/>
    </row>
    <row r="70" spans="9:9" s="9" customFormat="1">
      <c r="I70" s="30"/>
    </row>
    <row r="71" spans="9:9" s="9" customFormat="1">
      <c r="I71" s="30"/>
    </row>
    <row r="72" spans="9:9" s="9" customFormat="1">
      <c r="I72" s="30"/>
    </row>
    <row r="73" spans="9:9" s="9" customFormat="1">
      <c r="I73" s="30"/>
    </row>
    <row r="74" spans="9:9" s="9" customFormat="1">
      <c r="I74" s="30"/>
    </row>
    <row r="75" spans="9:9" s="9" customFormat="1">
      <c r="I75" s="30"/>
    </row>
    <row r="76" spans="9:9" s="9" customFormat="1">
      <c r="I76" s="30"/>
    </row>
    <row r="77" spans="9:9" s="9" customFormat="1">
      <c r="I77" s="30"/>
    </row>
    <row r="78" spans="9:9" s="9" customFormat="1">
      <c r="I78" s="30"/>
    </row>
    <row r="79" spans="9:9" s="9" customFormat="1">
      <c r="I79" s="30"/>
    </row>
    <row r="80" spans="9:9" s="9" customFormat="1">
      <c r="I80" s="30"/>
    </row>
    <row r="81" spans="9:9" s="9" customFormat="1">
      <c r="I81" s="30"/>
    </row>
    <row r="82" spans="9:9" s="9" customFormat="1">
      <c r="I82" s="30"/>
    </row>
    <row r="83" spans="9:9" s="9" customFormat="1">
      <c r="I83" s="30"/>
    </row>
    <row r="84" spans="9:9" s="9" customFormat="1">
      <c r="I84" s="30"/>
    </row>
    <row r="85" spans="9:9" s="9" customFormat="1">
      <c r="I85" s="30"/>
    </row>
    <row r="86" spans="9:9" s="9" customFormat="1">
      <c r="I86" s="30"/>
    </row>
    <row r="87" spans="9:9" s="9" customFormat="1">
      <c r="I87" s="30"/>
    </row>
    <row r="88" spans="9:9" s="9" customFormat="1">
      <c r="I88" s="30"/>
    </row>
    <row r="89" spans="9:9" s="9" customFormat="1">
      <c r="I89" s="30"/>
    </row>
    <row r="90" spans="9:9" s="9" customFormat="1">
      <c r="I90" s="30"/>
    </row>
    <row r="91" spans="9:9" s="9" customFormat="1">
      <c r="I91" s="30"/>
    </row>
    <row r="92" spans="9:9" s="9" customFormat="1">
      <c r="I92" s="30"/>
    </row>
    <row r="93" spans="9:9" s="9" customFormat="1">
      <c r="I93" s="30"/>
    </row>
    <row r="94" spans="9:9" s="9" customFormat="1">
      <c r="I94" s="30"/>
    </row>
    <row r="95" spans="9:9" s="9" customFormat="1">
      <c r="I95" s="30"/>
    </row>
    <row r="96" spans="9:9" s="9" customFormat="1">
      <c r="I96" s="30"/>
    </row>
    <row r="97" spans="9:9" s="9" customFormat="1">
      <c r="I97" s="30"/>
    </row>
    <row r="98" spans="9:9" s="9" customFormat="1">
      <c r="I98" s="30"/>
    </row>
    <row r="99" spans="9:9" s="9" customFormat="1">
      <c r="I99" s="30"/>
    </row>
    <row r="100" spans="9:9" s="9" customFormat="1">
      <c r="I100" s="30"/>
    </row>
    <row r="101" spans="9:9" s="9" customFormat="1">
      <c r="I101" s="30"/>
    </row>
    <row r="102" spans="9:9" s="9" customFormat="1">
      <c r="I102" s="30"/>
    </row>
    <row r="103" spans="9:9" s="9" customFormat="1">
      <c r="I103" s="30"/>
    </row>
    <row r="104" spans="9:9" s="9" customFormat="1">
      <c r="I104" s="30"/>
    </row>
    <row r="105" spans="9:9" s="9" customFormat="1">
      <c r="I105" s="30"/>
    </row>
    <row r="106" spans="9:9" s="9" customFormat="1">
      <c r="I106" s="30"/>
    </row>
    <row r="107" spans="9:9" s="9" customFormat="1">
      <c r="I107" s="30"/>
    </row>
    <row r="108" spans="9:9" s="9" customFormat="1">
      <c r="I108" s="30"/>
    </row>
    <row r="109" spans="9:9" s="9" customFormat="1">
      <c r="I109" s="30"/>
    </row>
    <row r="110" spans="9:9" s="9" customFormat="1">
      <c r="I110" s="30"/>
    </row>
    <row r="111" spans="9:9" s="9" customFormat="1">
      <c r="I111" s="30"/>
    </row>
    <row r="112" spans="9:9" s="9" customFormat="1">
      <c r="I112" s="30"/>
    </row>
    <row r="113" spans="9:9" s="9" customFormat="1">
      <c r="I113" s="30"/>
    </row>
    <row r="114" spans="9:9" s="9" customFormat="1">
      <c r="I114" s="30"/>
    </row>
    <row r="115" spans="9:9" s="9" customFormat="1">
      <c r="I115" s="30"/>
    </row>
    <row r="116" spans="9:9" s="9" customFormat="1">
      <c r="I116" s="30"/>
    </row>
    <row r="117" spans="9:9" s="9" customFormat="1">
      <c r="I117" s="30"/>
    </row>
    <row r="118" spans="9:9" s="9" customFormat="1">
      <c r="I118" s="30"/>
    </row>
    <row r="119" spans="9:9" s="9" customFormat="1">
      <c r="I119" s="30"/>
    </row>
    <row r="120" spans="9:9" s="9" customFormat="1">
      <c r="I120" s="30"/>
    </row>
    <row r="121" spans="9:9" s="9" customFormat="1">
      <c r="I121" s="30"/>
    </row>
    <row r="122" spans="9:9" s="9" customFormat="1">
      <c r="I122" s="30"/>
    </row>
    <row r="123" spans="9:9" s="9" customFormat="1">
      <c r="I123" s="30"/>
    </row>
    <row r="124" spans="9:9" s="9" customFormat="1">
      <c r="I124" s="30"/>
    </row>
    <row r="125" spans="9:9" s="9" customFormat="1">
      <c r="I125" s="30"/>
    </row>
    <row r="126" spans="9:9" s="9" customFormat="1">
      <c r="I126" s="30"/>
    </row>
    <row r="127" spans="9:9" s="9" customFormat="1">
      <c r="I127" s="30"/>
    </row>
    <row r="128" spans="9:9" s="9" customFormat="1">
      <c r="I128" s="30"/>
    </row>
    <row r="129" spans="9:9" s="9" customFormat="1">
      <c r="I129" s="30"/>
    </row>
    <row r="130" spans="9:9" s="9" customFormat="1">
      <c r="I130" s="30"/>
    </row>
    <row r="131" spans="9:9" s="9" customFormat="1">
      <c r="I131" s="30"/>
    </row>
    <row r="132" spans="9:9" s="9" customFormat="1">
      <c r="I132" s="30"/>
    </row>
    <row r="133" spans="9:9" s="9" customFormat="1">
      <c r="I133" s="30"/>
    </row>
    <row r="134" spans="9:9" s="9" customFormat="1">
      <c r="I134" s="30"/>
    </row>
    <row r="135" spans="9:9" s="9" customFormat="1">
      <c r="I135" s="30"/>
    </row>
    <row r="136" spans="9:9" s="9" customFormat="1">
      <c r="I136" s="30"/>
    </row>
    <row r="137" spans="9:9" s="9" customFormat="1">
      <c r="I137" s="30"/>
    </row>
    <row r="138" spans="9:9" s="9" customFormat="1">
      <c r="I138" s="30"/>
    </row>
    <row r="139" spans="9:9" s="9" customFormat="1">
      <c r="I139" s="30"/>
    </row>
    <row r="140" spans="9:9" s="9" customFormat="1">
      <c r="I140" s="30"/>
    </row>
    <row r="141" spans="9:9" s="9" customFormat="1">
      <c r="I141" s="30"/>
    </row>
    <row r="142" spans="9:9" s="9" customFormat="1">
      <c r="I142" s="30"/>
    </row>
    <row r="143" spans="9:9" s="9" customFormat="1">
      <c r="I143" s="30"/>
    </row>
    <row r="144" spans="9:9" s="9" customFormat="1">
      <c r="I144" s="30"/>
    </row>
    <row r="145" spans="9:9" s="9" customFormat="1">
      <c r="I145" s="30"/>
    </row>
    <row r="146" spans="9:9" s="9" customFormat="1">
      <c r="I146" s="30"/>
    </row>
    <row r="147" spans="9:9" s="9" customFormat="1">
      <c r="I147" s="30"/>
    </row>
    <row r="148" spans="9:9" s="9" customFormat="1">
      <c r="I148" s="30"/>
    </row>
    <row r="149" spans="9:9" s="9" customFormat="1">
      <c r="I149" s="30"/>
    </row>
    <row r="150" spans="9:9" s="9" customFormat="1">
      <c r="I150" s="30"/>
    </row>
    <row r="151" spans="9:9" s="9" customFormat="1">
      <c r="I151" s="30"/>
    </row>
    <row r="152" spans="9:9" s="9" customFormat="1">
      <c r="I152" s="30"/>
    </row>
    <row r="153" spans="9:9" s="9" customFormat="1">
      <c r="I153" s="30"/>
    </row>
    <row r="154" spans="9:9" s="9" customFormat="1">
      <c r="I154" s="30"/>
    </row>
    <row r="155" spans="9:9" s="9" customFormat="1">
      <c r="I155" s="30"/>
    </row>
    <row r="156" spans="9:9" s="9" customFormat="1">
      <c r="I156" s="30"/>
    </row>
    <row r="157" spans="9:9" s="9" customFormat="1">
      <c r="I157" s="30"/>
    </row>
    <row r="158" spans="9:9" s="9" customFormat="1">
      <c r="I158" s="30"/>
    </row>
    <row r="159" spans="9:9" s="9" customFormat="1">
      <c r="I159" s="30"/>
    </row>
    <row r="160" spans="9:9" s="9" customFormat="1">
      <c r="I160" s="30"/>
    </row>
    <row r="161" spans="9:9" s="9" customFormat="1">
      <c r="I161" s="30"/>
    </row>
    <row r="162" spans="9:9" s="9" customFormat="1">
      <c r="I162" s="30"/>
    </row>
    <row r="163" spans="9:9" s="9" customFormat="1">
      <c r="I163" s="30"/>
    </row>
    <row r="164" spans="9:9" s="9" customFormat="1">
      <c r="I164" s="30"/>
    </row>
    <row r="165" spans="9:9" s="9" customFormat="1">
      <c r="I165" s="30"/>
    </row>
    <row r="166" spans="9:9" s="9" customFormat="1">
      <c r="I166" s="30"/>
    </row>
    <row r="167" spans="9:9" s="9" customFormat="1">
      <c r="I167" s="30"/>
    </row>
    <row r="168" spans="9:9" s="9" customFormat="1">
      <c r="I168" s="30"/>
    </row>
    <row r="169" spans="9:9" s="9" customFormat="1">
      <c r="I169" s="30"/>
    </row>
    <row r="170" spans="9:9" s="9" customFormat="1">
      <c r="I170" s="30"/>
    </row>
    <row r="171" spans="9:9" s="9" customFormat="1">
      <c r="I171" s="30"/>
    </row>
    <row r="172" spans="9:9" s="9" customFormat="1">
      <c r="I172" s="30"/>
    </row>
    <row r="173" spans="9:9" s="9" customFormat="1">
      <c r="I173" s="30"/>
    </row>
    <row r="174" spans="9:9" s="9" customFormat="1">
      <c r="I174" s="30"/>
    </row>
    <row r="175" spans="9:9" s="9" customFormat="1">
      <c r="I175" s="30"/>
    </row>
    <row r="176" spans="9:9" s="9" customFormat="1">
      <c r="I176" s="30"/>
    </row>
    <row r="177" spans="9:9" s="9" customFormat="1">
      <c r="I177" s="30"/>
    </row>
    <row r="178" spans="9:9" s="9" customFormat="1">
      <c r="I178" s="30"/>
    </row>
    <row r="179" spans="9:9" s="9" customFormat="1">
      <c r="I179" s="30"/>
    </row>
    <row r="180" spans="9:9" s="9" customFormat="1">
      <c r="I180" s="30"/>
    </row>
    <row r="181" spans="9:9" s="9" customFormat="1">
      <c r="I181" s="30"/>
    </row>
    <row r="182" spans="9:9" s="9" customFormat="1">
      <c r="I182" s="30"/>
    </row>
    <row r="183" spans="9:9" s="9" customFormat="1">
      <c r="I183" s="30"/>
    </row>
    <row r="184" spans="9:9" s="9" customFormat="1">
      <c r="I184" s="30"/>
    </row>
    <row r="185" spans="9:9" s="9" customFormat="1">
      <c r="I185" s="30"/>
    </row>
    <row r="186" spans="9:9" s="9" customFormat="1">
      <c r="I186" s="30"/>
    </row>
    <row r="187" spans="9:9" s="9" customFormat="1">
      <c r="I187" s="30"/>
    </row>
    <row r="188" spans="9:9" s="9" customFormat="1">
      <c r="I188" s="30"/>
    </row>
    <row r="189" spans="9:9" s="9" customFormat="1">
      <c r="I189" s="30"/>
    </row>
    <row r="190" spans="9:9" s="9" customFormat="1">
      <c r="I190" s="30"/>
    </row>
    <row r="191" spans="9:9" s="9" customFormat="1">
      <c r="I191" s="30"/>
    </row>
    <row r="192" spans="9:9" s="9" customFormat="1">
      <c r="I192" s="30"/>
    </row>
    <row r="193" spans="9:9" s="9" customFormat="1">
      <c r="I193" s="30"/>
    </row>
    <row r="194" spans="9:9" s="9" customFormat="1">
      <c r="I194" s="30"/>
    </row>
    <row r="195" spans="9:9" s="9" customFormat="1">
      <c r="I195" s="30"/>
    </row>
    <row r="196" spans="9:9" s="9" customFormat="1">
      <c r="I196" s="30"/>
    </row>
    <row r="197" spans="9:9" s="9" customFormat="1">
      <c r="I197" s="30"/>
    </row>
    <row r="198" spans="9:9" s="9" customFormat="1">
      <c r="I198" s="30"/>
    </row>
    <row r="199" spans="9:9" s="9" customFormat="1">
      <c r="I199" s="30"/>
    </row>
    <row r="200" spans="9:9" s="9" customFormat="1">
      <c r="I200" s="30"/>
    </row>
    <row r="201" spans="9:9" s="9" customFormat="1">
      <c r="I201" s="30"/>
    </row>
    <row r="202" spans="9:9" s="9" customFormat="1">
      <c r="I202" s="30"/>
    </row>
    <row r="203" spans="9:9" s="9" customFormat="1">
      <c r="I203" s="30"/>
    </row>
    <row r="204" spans="9:9" s="9" customFormat="1">
      <c r="I204" s="30"/>
    </row>
    <row r="205" spans="9:9" s="9" customFormat="1">
      <c r="I205" s="30"/>
    </row>
    <row r="206" spans="9:9" s="9" customFormat="1">
      <c r="I206" s="30"/>
    </row>
    <row r="207" spans="9:9" s="9" customFormat="1">
      <c r="I207" s="30"/>
    </row>
    <row r="208" spans="9:9" s="9" customFormat="1">
      <c r="I208" s="30"/>
    </row>
    <row r="209" spans="9:9" s="9" customFormat="1">
      <c r="I209" s="30"/>
    </row>
    <row r="210" spans="9:9" s="9" customFormat="1">
      <c r="I210" s="30"/>
    </row>
    <row r="211" spans="9:9" s="9" customFormat="1">
      <c r="I211" s="30"/>
    </row>
    <row r="212" spans="9:9" s="9" customFormat="1">
      <c r="I212" s="30"/>
    </row>
    <row r="213" spans="9:9" s="9" customFormat="1">
      <c r="I213" s="30"/>
    </row>
    <row r="214" spans="9:9" s="9" customFormat="1">
      <c r="I214" s="30"/>
    </row>
    <row r="215" spans="9:9" s="9" customFormat="1">
      <c r="I215" s="30"/>
    </row>
    <row r="216" spans="9:9" s="9" customFormat="1">
      <c r="I216" s="30"/>
    </row>
    <row r="217" spans="9:9" s="9" customFormat="1">
      <c r="I217" s="30"/>
    </row>
    <row r="218" spans="9:9" s="9" customFormat="1">
      <c r="I218" s="30"/>
    </row>
    <row r="219" spans="9:9" s="9" customFormat="1">
      <c r="I219" s="30"/>
    </row>
    <row r="220" spans="9:9" s="9" customFormat="1">
      <c r="I220" s="30"/>
    </row>
    <row r="221" spans="9:9" s="9" customFormat="1">
      <c r="I221" s="30"/>
    </row>
    <row r="222" spans="9:9" s="9" customFormat="1">
      <c r="I222" s="30"/>
    </row>
    <row r="223" spans="9:9" s="9" customFormat="1">
      <c r="I223" s="30"/>
    </row>
    <row r="224" spans="9:9" s="9" customFormat="1">
      <c r="I224" s="30"/>
    </row>
    <row r="225" spans="9:9" s="9" customFormat="1">
      <c r="I225" s="30"/>
    </row>
    <row r="226" spans="9:9" s="9" customFormat="1">
      <c r="I226" s="30"/>
    </row>
    <row r="227" spans="9:9" s="9" customFormat="1">
      <c r="I227" s="30"/>
    </row>
    <row r="228" spans="9:9" s="9" customFormat="1">
      <c r="I228" s="30"/>
    </row>
    <row r="229" spans="9:9" s="9" customFormat="1">
      <c r="I229" s="30"/>
    </row>
    <row r="230" spans="9:9" s="9" customFormat="1">
      <c r="I230" s="30"/>
    </row>
    <row r="231" spans="9:9" s="9" customFormat="1">
      <c r="I231" s="30"/>
    </row>
    <row r="232" spans="9:9" s="9" customFormat="1">
      <c r="I232" s="30"/>
    </row>
    <row r="233" spans="9:9" s="9" customFormat="1">
      <c r="I233" s="30"/>
    </row>
    <row r="234" spans="9:9" s="9" customFormat="1">
      <c r="I234" s="30"/>
    </row>
    <row r="235" spans="9:9" s="9" customFormat="1">
      <c r="I235" s="30"/>
    </row>
    <row r="236" spans="9:9" s="9" customFormat="1">
      <c r="I236" s="30"/>
    </row>
    <row r="237" spans="9:9" s="9" customFormat="1">
      <c r="I237" s="30"/>
    </row>
    <row r="238" spans="9:9" s="9" customFormat="1">
      <c r="I238" s="30"/>
    </row>
    <row r="239" spans="9:9" s="9" customFormat="1">
      <c r="I239" s="30"/>
    </row>
    <row r="240" spans="9:9" s="9" customFormat="1">
      <c r="I240" s="30"/>
    </row>
    <row r="241" spans="9:9" s="9" customFormat="1">
      <c r="I241" s="30"/>
    </row>
    <row r="242" spans="9:9" s="9" customFormat="1">
      <c r="I242" s="30"/>
    </row>
    <row r="243" spans="9:9" s="9" customFormat="1">
      <c r="I243" s="30"/>
    </row>
    <row r="244" spans="9:9" s="9" customFormat="1">
      <c r="I244" s="30"/>
    </row>
    <row r="245" spans="9:9" s="9" customFormat="1">
      <c r="I245" s="30"/>
    </row>
    <row r="246" spans="9:9" s="9" customFormat="1">
      <c r="I246" s="30"/>
    </row>
    <row r="247" spans="9:9" s="9" customFormat="1">
      <c r="I247" s="30"/>
    </row>
    <row r="248" spans="9:9" s="9" customFormat="1">
      <c r="I248" s="30"/>
    </row>
    <row r="249" spans="9:9" s="9" customFormat="1">
      <c r="I249" s="30"/>
    </row>
    <row r="250" spans="9:9" s="9" customFormat="1">
      <c r="I250" s="30"/>
    </row>
    <row r="251" spans="9:9" s="9" customFormat="1">
      <c r="I251" s="30"/>
    </row>
    <row r="252" spans="9:9" s="9" customFormat="1">
      <c r="I252" s="30"/>
    </row>
    <row r="253" spans="9:9" s="9" customFormat="1">
      <c r="I253" s="30"/>
    </row>
    <row r="254" spans="9:9" s="9" customFormat="1">
      <c r="I254" s="30"/>
    </row>
    <row r="255" spans="9:9" s="9" customFormat="1">
      <c r="I255" s="30"/>
    </row>
    <row r="256" spans="9:9" s="9" customFormat="1">
      <c r="I256" s="30"/>
    </row>
    <row r="257" spans="9:9" s="9" customFormat="1">
      <c r="I257" s="30"/>
    </row>
    <row r="258" spans="9:9" s="9" customFormat="1">
      <c r="I258" s="30"/>
    </row>
    <row r="259" spans="9:9" s="9" customFormat="1">
      <c r="I259" s="30"/>
    </row>
    <row r="260" spans="9:9" s="9" customFormat="1">
      <c r="I260" s="30"/>
    </row>
    <row r="261" spans="9:9" s="9" customFormat="1">
      <c r="I261" s="30"/>
    </row>
    <row r="262" spans="9:9" s="9" customFormat="1">
      <c r="I262" s="30"/>
    </row>
    <row r="263" spans="9:9" s="9" customFormat="1">
      <c r="I263" s="30"/>
    </row>
    <row r="264" spans="9:9" s="9" customFormat="1">
      <c r="I264" s="30"/>
    </row>
    <row r="265" spans="9:9" s="9" customFormat="1">
      <c r="I265" s="30"/>
    </row>
    <row r="266" spans="9:9" s="9" customFormat="1">
      <c r="I266" s="30"/>
    </row>
    <row r="267" spans="9:9" s="9" customFormat="1">
      <c r="I267" s="30"/>
    </row>
    <row r="268" spans="9:9" s="9" customFormat="1">
      <c r="I268" s="30"/>
    </row>
    <row r="269" spans="9:9" s="9" customFormat="1">
      <c r="I269" s="30"/>
    </row>
    <row r="270" spans="9:9" s="9" customFormat="1">
      <c r="I270" s="30"/>
    </row>
    <row r="271" spans="9:9" s="9" customFormat="1">
      <c r="I271" s="30"/>
    </row>
    <row r="272" spans="9:9" s="9" customFormat="1">
      <c r="I272" s="30"/>
    </row>
    <row r="273" spans="9:9" s="9" customFormat="1">
      <c r="I273" s="30"/>
    </row>
    <row r="274" spans="9:9" s="9" customFormat="1">
      <c r="I274" s="30"/>
    </row>
    <row r="275" spans="9:9" s="9" customFormat="1">
      <c r="I275" s="30"/>
    </row>
    <row r="276" spans="9:9" s="9" customFormat="1">
      <c r="I276" s="30"/>
    </row>
    <row r="277" spans="9:9" s="9" customFormat="1">
      <c r="I277" s="30"/>
    </row>
    <row r="278" spans="9:9" s="9" customFormat="1">
      <c r="I278" s="30"/>
    </row>
    <row r="279" spans="9:9" s="9" customFormat="1">
      <c r="I279" s="30"/>
    </row>
    <row r="280" spans="9:9" s="9" customFormat="1">
      <c r="I280" s="30"/>
    </row>
    <row r="281" spans="9:9" s="9" customFormat="1">
      <c r="I281" s="30"/>
    </row>
    <row r="282" spans="9:9" s="9" customFormat="1">
      <c r="I282" s="30"/>
    </row>
    <row r="283" spans="9:9" s="9" customFormat="1">
      <c r="I283" s="30"/>
    </row>
    <row r="284" spans="9:9" s="9" customFormat="1">
      <c r="I284" s="30"/>
    </row>
    <row r="285" spans="9:9" s="9" customFormat="1">
      <c r="I285" s="30"/>
    </row>
    <row r="286" spans="9:9" s="9" customFormat="1">
      <c r="I286" s="30"/>
    </row>
    <row r="287" spans="9:9" s="9" customFormat="1">
      <c r="I287" s="30"/>
    </row>
    <row r="288" spans="9:9" s="9" customFormat="1">
      <c r="I288" s="30"/>
    </row>
    <row r="289" spans="9:9" s="9" customFormat="1">
      <c r="I289" s="30"/>
    </row>
    <row r="290" spans="9:9" s="9" customFormat="1">
      <c r="I290" s="30"/>
    </row>
    <row r="291" spans="9:9" s="9" customFormat="1">
      <c r="I291" s="30"/>
    </row>
    <row r="292" spans="9:9" s="9" customFormat="1">
      <c r="I292" s="30"/>
    </row>
    <row r="293" spans="9:9" s="9" customFormat="1">
      <c r="I293" s="30"/>
    </row>
    <row r="294" spans="9:9" s="9" customFormat="1">
      <c r="I294" s="30"/>
    </row>
    <row r="295" spans="9:9" s="9" customFormat="1">
      <c r="I295" s="30"/>
    </row>
    <row r="296" spans="9:9" s="9" customFormat="1">
      <c r="I296" s="30"/>
    </row>
    <row r="297" spans="9:9" s="9" customFormat="1">
      <c r="I297" s="30"/>
    </row>
    <row r="298" spans="9:9" s="9" customFormat="1">
      <c r="I298" s="30"/>
    </row>
    <row r="299" spans="9:9" s="9" customFormat="1">
      <c r="I299" s="30"/>
    </row>
    <row r="300" spans="9:9" s="9" customFormat="1">
      <c r="I300" s="30"/>
    </row>
    <row r="301" spans="9:9" s="9" customFormat="1">
      <c r="I301" s="30"/>
    </row>
    <row r="302" spans="9:9" s="9" customFormat="1">
      <c r="I302" s="30"/>
    </row>
    <row r="303" spans="9:9" s="9" customFormat="1">
      <c r="I303" s="30"/>
    </row>
    <row r="304" spans="9:9" s="9" customFormat="1">
      <c r="I304" s="30"/>
    </row>
    <row r="305" spans="9:9" s="9" customFormat="1">
      <c r="I305" s="30"/>
    </row>
    <row r="306" spans="9:9" s="9" customFormat="1">
      <c r="I306" s="30"/>
    </row>
    <row r="307" spans="9:9" s="9" customFormat="1">
      <c r="I307" s="30"/>
    </row>
    <row r="308" spans="9:9" s="9" customFormat="1">
      <c r="I308" s="30"/>
    </row>
    <row r="309" spans="9:9" s="9" customFormat="1">
      <c r="I309" s="30"/>
    </row>
    <row r="310" spans="9:9" s="9" customFormat="1">
      <c r="I310" s="30"/>
    </row>
    <row r="311" spans="9:9" s="9" customFormat="1">
      <c r="I311" s="30"/>
    </row>
    <row r="312" spans="9:9" s="9" customFormat="1">
      <c r="I312" s="30"/>
    </row>
    <row r="313" spans="9:9" s="9" customFormat="1">
      <c r="I313" s="30"/>
    </row>
    <row r="314" spans="9:9" s="9" customFormat="1">
      <c r="I314" s="30"/>
    </row>
    <row r="315" spans="9:9" s="9" customFormat="1">
      <c r="I315" s="30"/>
    </row>
    <row r="316" spans="9:9" s="9" customFormat="1">
      <c r="I316" s="30"/>
    </row>
    <row r="317" spans="9:9" s="9" customFormat="1">
      <c r="I317" s="30"/>
    </row>
    <row r="318" spans="9:9" s="9" customFormat="1">
      <c r="I318" s="30"/>
    </row>
    <row r="319" spans="9:9" s="9" customFormat="1">
      <c r="I319" s="30"/>
    </row>
    <row r="320" spans="9:9" s="9" customFormat="1">
      <c r="I320" s="30"/>
    </row>
    <row r="321" spans="9:9" s="9" customFormat="1">
      <c r="I321" s="30"/>
    </row>
    <row r="322" spans="9:9" s="9" customFormat="1">
      <c r="I322" s="30"/>
    </row>
    <row r="323" spans="9:9" s="9" customFormat="1">
      <c r="I323" s="30"/>
    </row>
    <row r="324" spans="9:9" s="9" customFormat="1">
      <c r="I324" s="30"/>
    </row>
    <row r="325" spans="9:9" s="9" customFormat="1">
      <c r="I325" s="30"/>
    </row>
    <row r="326" spans="9:9" s="9" customFormat="1">
      <c r="I326" s="30"/>
    </row>
    <row r="327" spans="9:9" s="9" customFormat="1">
      <c r="I327" s="30"/>
    </row>
    <row r="328" spans="9:9" s="9" customFormat="1">
      <c r="I328" s="30"/>
    </row>
    <row r="329" spans="9:9" s="9" customFormat="1">
      <c r="I329" s="30"/>
    </row>
    <row r="330" spans="9:9" s="9" customFormat="1">
      <c r="I330" s="30"/>
    </row>
    <row r="331" spans="9:9" s="9" customFormat="1">
      <c r="I331" s="30"/>
    </row>
    <row r="332" spans="9:9" s="9" customFormat="1">
      <c r="I332" s="30"/>
    </row>
    <row r="333" spans="9:9" s="9" customFormat="1">
      <c r="I333" s="30"/>
    </row>
    <row r="334" spans="9:9" s="9" customFormat="1">
      <c r="I334" s="30"/>
    </row>
    <row r="335" spans="9:9" s="9" customFormat="1">
      <c r="I335" s="30"/>
    </row>
    <row r="336" spans="9:9" s="9" customFormat="1">
      <c r="I336" s="30"/>
    </row>
    <row r="337" spans="9:9" s="9" customFormat="1">
      <c r="I337" s="30"/>
    </row>
    <row r="338" spans="9:9" s="9" customFormat="1">
      <c r="I338" s="30"/>
    </row>
    <row r="339" spans="9:9" s="9" customFormat="1">
      <c r="I339" s="30"/>
    </row>
    <row r="340" spans="9:9" s="9" customFormat="1">
      <c r="I340" s="30"/>
    </row>
    <row r="341" spans="9:9" s="9" customFormat="1">
      <c r="I341" s="30"/>
    </row>
    <row r="342" spans="9:9" s="9" customFormat="1">
      <c r="I342" s="30"/>
    </row>
    <row r="343" spans="9:9" s="9" customFormat="1">
      <c r="I343" s="30"/>
    </row>
    <row r="344" spans="9:9" s="9" customFormat="1">
      <c r="I344" s="30"/>
    </row>
    <row r="345" spans="9:9" s="9" customFormat="1">
      <c r="I345" s="30"/>
    </row>
    <row r="346" spans="9:9" s="9" customFormat="1">
      <c r="I346" s="30"/>
    </row>
    <row r="347" spans="9:9" s="9" customFormat="1">
      <c r="I347" s="30"/>
    </row>
    <row r="348" spans="9:9" s="9" customFormat="1">
      <c r="I348" s="30"/>
    </row>
    <row r="349" spans="9:9" s="9" customFormat="1">
      <c r="I349" s="30"/>
    </row>
    <row r="350" spans="9:9" s="9" customFormat="1">
      <c r="I350" s="30"/>
    </row>
    <row r="351" spans="9:9" s="9" customFormat="1">
      <c r="I351" s="30"/>
    </row>
    <row r="352" spans="9:9" s="9" customFormat="1">
      <c r="I352" s="30"/>
    </row>
    <row r="353" spans="9:9" s="9" customFormat="1">
      <c r="I353" s="30"/>
    </row>
    <row r="354" spans="9:9" s="9" customFormat="1">
      <c r="I354" s="30"/>
    </row>
    <row r="355" spans="9:9" s="9" customFormat="1">
      <c r="I355" s="30"/>
    </row>
    <row r="356" spans="9:9" s="9" customFormat="1">
      <c r="I356" s="30"/>
    </row>
    <row r="357" spans="9:9" s="9" customFormat="1">
      <c r="I357" s="30"/>
    </row>
    <row r="358" spans="9:9" s="9" customFormat="1">
      <c r="I358" s="30"/>
    </row>
    <row r="359" spans="9:9" s="9" customFormat="1">
      <c r="I359" s="30"/>
    </row>
    <row r="360" spans="9:9" s="9" customFormat="1">
      <c r="I360" s="30"/>
    </row>
    <row r="361" spans="9:9" s="9" customFormat="1">
      <c r="I361" s="30"/>
    </row>
    <row r="362" spans="9:9" s="9" customFormat="1">
      <c r="I362" s="30"/>
    </row>
    <row r="363" spans="9:9" s="9" customFormat="1">
      <c r="I363" s="30"/>
    </row>
    <row r="364" spans="9:9" s="9" customFormat="1">
      <c r="I364" s="30"/>
    </row>
    <row r="365" spans="9:9" s="9" customFormat="1">
      <c r="I365" s="30"/>
    </row>
    <row r="366" spans="9:9" s="9" customFormat="1">
      <c r="I366" s="30"/>
    </row>
    <row r="367" spans="9:9" s="9" customFormat="1">
      <c r="I367" s="30"/>
    </row>
    <row r="368" spans="9:9" s="9" customFormat="1">
      <c r="I368" s="30"/>
    </row>
    <row r="369" spans="9:9" s="9" customFormat="1">
      <c r="I369" s="30"/>
    </row>
    <row r="370" spans="9:9" s="9" customFormat="1">
      <c r="I370" s="30"/>
    </row>
    <row r="371" spans="9:9" s="9" customFormat="1">
      <c r="I371" s="30"/>
    </row>
    <row r="372" spans="9:9" s="9" customFormat="1">
      <c r="I372" s="30"/>
    </row>
    <row r="373" spans="9:9" s="9" customFormat="1">
      <c r="I373" s="30"/>
    </row>
    <row r="374" spans="9:9" s="9" customFormat="1">
      <c r="I374" s="30"/>
    </row>
    <row r="375" spans="9:9" s="9" customFormat="1">
      <c r="I375" s="30"/>
    </row>
    <row r="376" spans="9:9" s="9" customFormat="1">
      <c r="I376" s="30"/>
    </row>
    <row r="377" spans="9:9" s="9" customFormat="1">
      <c r="I377" s="30"/>
    </row>
    <row r="378" spans="9:9" s="9" customFormat="1">
      <c r="I378" s="30"/>
    </row>
    <row r="379" spans="9:9" s="9" customFormat="1">
      <c r="I379" s="30"/>
    </row>
    <row r="380" spans="9:9" s="9" customFormat="1">
      <c r="I380" s="30"/>
    </row>
    <row r="381" spans="9:9" s="9" customFormat="1">
      <c r="I381" s="30"/>
    </row>
    <row r="382" spans="9:9" s="9" customFormat="1">
      <c r="I382" s="30"/>
    </row>
    <row r="383" spans="9:9" s="9" customFormat="1">
      <c r="I383" s="30"/>
    </row>
    <row r="384" spans="9:9" s="9" customFormat="1">
      <c r="I384" s="30"/>
    </row>
    <row r="385" spans="9:9" s="9" customFormat="1">
      <c r="I385" s="30"/>
    </row>
    <row r="386" spans="9:9" s="9" customFormat="1">
      <c r="I386" s="30"/>
    </row>
    <row r="387" spans="9:9" s="9" customFormat="1">
      <c r="I387" s="30"/>
    </row>
    <row r="388" spans="9:9" s="9" customFormat="1">
      <c r="I388" s="30"/>
    </row>
    <row r="389" spans="9:9" s="9" customFormat="1">
      <c r="I389" s="30"/>
    </row>
    <row r="390" spans="9:9" s="9" customFormat="1">
      <c r="I390" s="30"/>
    </row>
    <row r="391" spans="9:9" s="9" customFormat="1">
      <c r="I391" s="30"/>
    </row>
    <row r="392" spans="9:9" s="9" customFormat="1">
      <c r="I392" s="30"/>
    </row>
    <row r="393" spans="9:9" s="9" customFormat="1">
      <c r="I393" s="30"/>
    </row>
    <row r="394" spans="9:9" s="9" customFormat="1">
      <c r="I394" s="30"/>
    </row>
    <row r="395" spans="9:9" s="9" customFormat="1">
      <c r="I395" s="30"/>
    </row>
    <row r="396" spans="9:9" s="9" customFormat="1">
      <c r="I396" s="30"/>
    </row>
    <row r="397" spans="9:9" s="9" customFormat="1">
      <c r="I397" s="30"/>
    </row>
    <row r="398" spans="9:9" s="9" customFormat="1">
      <c r="I398" s="30"/>
    </row>
    <row r="399" spans="9:9" s="9" customFormat="1">
      <c r="I399" s="30"/>
    </row>
    <row r="400" spans="9:9" s="9" customFormat="1">
      <c r="I400" s="30"/>
    </row>
    <row r="401" spans="9:9" s="9" customFormat="1">
      <c r="I401" s="30"/>
    </row>
    <row r="402" spans="9:9" s="9" customFormat="1">
      <c r="I402" s="30"/>
    </row>
    <row r="403" spans="9:9" s="9" customFormat="1">
      <c r="I403" s="30"/>
    </row>
    <row r="404" spans="9:9" s="9" customFormat="1">
      <c r="I404" s="30"/>
    </row>
    <row r="405" spans="9:9" s="9" customFormat="1">
      <c r="I405" s="30"/>
    </row>
    <row r="406" spans="9:9" s="9" customFormat="1">
      <c r="I406" s="30"/>
    </row>
    <row r="407" spans="9:9" s="9" customFormat="1">
      <c r="I407" s="30"/>
    </row>
    <row r="408" spans="9:9" s="9" customFormat="1">
      <c r="I408" s="30"/>
    </row>
    <row r="409" spans="9:9" s="9" customFormat="1">
      <c r="I409" s="30"/>
    </row>
    <row r="410" spans="9:9" s="9" customFormat="1">
      <c r="I410" s="30"/>
    </row>
    <row r="411" spans="9:9" s="9" customFormat="1">
      <c r="I411" s="30"/>
    </row>
    <row r="412" spans="9:9" s="9" customFormat="1">
      <c r="I412" s="30"/>
    </row>
    <row r="413" spans="9:9" s="9" customFormat="1">
      <c r="I413" s="30"/>
    </row>
    <row r="414" spans="9:9" s="9" customFormat="1">
      <c r="I414" s="30"/>
    </row>
    <row r="415" spans="9:9" s="9" customFormat="1">
      <c r="I415" s="30"/>
    </row>
    <row r="416" spans="9:9" s="9" customFormat="1">
      <c r="I416" s="30"/>
    </row>
    <row r="417" spans="9:16" s="9" customFormat="1">
      <c r="I417" s="30"/>
    </row>
    <row r="418" spans="9:16" s="9" customFormat="1">
      <c r="I418" s="30"/>
    </row>
    <row r="419" spans="9:16" s="9" customFormat="1">
      <c r="I419" s="30"/>
    </row>
    <row r="420" spans="9:16" s="9" customFormat="1">
      <c r="I420" s="30"/>
    </row>
    <row r="421" spans="9:16" s="9" customFormat="1">
      <c r="I421" s="30"/>
    </row>
    <row r="422" spans="9:16" s="9" customFormat="1">
      <c r="I422" s="30"/>
    </row>
    <row r="423" spans="9:16" s="9" customFormat="1">
      <c r="I423" s="30"/>
    </row>
    <row r="424" spans="9:16" s="9" customFormat="1">
      <c r="I424" s="30"/>
    </row>
    <row r="425" spans="9:16" s="9" customFormat="1">
      <c r="I425" s="30"/>
    </row>
    <row r="426" spans="9:16" s="9" customFormat="1">
      <c r="I426" s="30"/>
    </row>
    <row r="427" spans="9:16" s="9" customFormat="1">
      <c r="I427" s="30"/>
    </row>
    <row r="428" spans="9:16" s="9" customFormat="1">
      <c r="I428" s="30"/>
    </row>
    <row r="429" spans="9:16" s="9" customFormat="1">
      <c r="I429" s="30"/>
    </row>
    <row r="430" spans="9:16" s="9" customFormat="1">
      <c r="I430" s="30"/>
    </row>
    <row r="431" spans="9:16" s="9" customFormat="1">
      <c r="I431" s="30"/>
    </row>
    <row r="432" spans="9:16" s="9" customFormat="1">
      <c r="I432" s="30"/>
      <c r="K432"/>
      <c r="O432"/>
      <c r="P432"/>
    </row>
    <row r="433" spans="9:16" s="9" customFormat="1">
      <c r="I433" s="30"/>
      <c r="K433"/>
      <c r="O433"/>
      <c r="P433"/>
    </row>
  </sheetData>
  <mergeCells count="4">
    <mergeCell ref="N2:S2"/>
    <mergeCell ref="B2:H2"/>
    <mergeCell ref="A1:M1"/>
    <mergeCell ref="J2:L2"/>
  </mergeCell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106C08-15D2-46F4-9262-3FDB67097C5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Main</vt:lpstr>
      <vt:lpstr>Ventas Diarias</vt:lpstr>
      <vt:lpstr>Compras</vt:lpstr>
      <vt:lpstr>Gastos</vt:lpstr>
      <vt:lpstr>Resumen</vt:lpstr>
      <vt:lpstr>Resumen Mensual</vt:lpstr>
      <vt:lpstr>Stock</vt:lpstr>
      <vt:lpstr>Usar Prod</vt:lpstr>
      <vt:lpstr>Inversiones</vt:lpstr>
      <vt:lpstr>Deudores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 altamirano</dc:creator>
  <cp:lastModifiedBy>franco altamirano</cp:lastModifiedBy>
  <dcterms:created xsi:type="dcterms:W3CDTF">2022-03-24T15:40:23Z</dcterms:created>
  <dcterms:modified xsi:type="dcterms:W3CDTF">2024-06-04T22:00:25Z</dcterms:modified>
</cp:coreProperties>
</file>