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xampp\htdocs\Enertrade\pages\CdC\plantillas\"/>
    </mc:Choice>
  </mc:AlternateContent>
  <xr:revisionPtr revIDLastSave="0" documentId="13_ncr:1_{00D7ABE7-0CA6-4627-B612-1F20862D9B27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CALCULOS" sheetId="2" r:id="rId1"/>
    <sheet name="RESUMEN" sheetId="3" r:id="rId2"/>
    <sheet name="Info" sheetId="4" state="hidden" r:id="rId3"/>
  </sheets>
  <definedNames>
    <definedName name="_xlnm._FilterDatabase" localSheetId="0" hidden="1">CALCULOS!$A$1:$I$37925</definedName>
    <definedName name="solver_adj" localSheetId="0" hidden="1">CALCULOS!$N$86:$S$86</definedName>
    <definedName name="solver_adj" localSheetId="1" hidden="1">RESUMEN!$C$61:$G$61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0" hidden="1">100</definedName>
    <definedName name="solver_itr" localSheetId="1" hidden="1">2147483647</definedName>
    <definedName name="solver_lhs1" localSheetId="0" hidden="1">CALCULOS!$N$86</definedName>
    <definedName name="solver_lhs1" localSheetId="1" hidden="1">RESUMEN!$C$61</definedName>
    <definedName name="solver_lhs2" localSheetId="0" hidden="1">CALCULOS!$O$86</definedName>
    <definedName name="solver_lhs2" localSheetId="1" hidden="1">RESUMEN!$D$61</definedName>
    <definedName name="solver_lhs3" localSheetId="0" hidden="1">CALCULOS!$P$86</definedName>
    <definedName name="solver_lhs3" localSheetId="1" hidden="1">RESUMEN!$E$61</definedName>
    <definedName name="solver_lhs4" localSheetId="0" hidden="1">CALCULOS!$Q$86</definedName>
    <definedName name="solver_lhs4" localSheetId="1" hidden="1">RESUMEN!$F$61</definedName>
    <definedName name="solver_lhs5" localSheetId="0" hidden="1">CALCULOS!$R$86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0" hidden="1">5</definedName>
    <definedName name="solver_num" localSheetId="1" hidden="1">4</definedName>
    <definedName name="solver_nwt" localSheetId="1" hidden="1">1</definedName>
    <definedName name="solver_opt" localSheetId="0" hidden="1">CALCULOS!$O$47</definedName>
    <definedName name="solver_opt" localSheetId="1" hidden="1">RESUMEN!$I$64</definedName>
    <definedName name="solver_pre" localSheetId="0" hidden="1">0.1</definedName>
    <definedName name="solver_pre" localSheetId="1" hidden="1">0.000001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el5" localSheetId="0" hidden="1">1</definedName>
    <definedName name="solver_rhs1" localSheetId="0" hidden="1">CALCULOS!$O$86</definedName>
    <definedName name="solver_rhs1" localSheetId="1" hidden="1">RESUMEN!$D$61</definedName>
    <definedName name="solver_rhs2" localSheetId="0" hidden="1">CALCULOS!$P$86</definedName>
    <definedName name="solver_rhs2" localSheetId="1" hidden="1">RESUMEN!$E$61</definedName>
    <definedName name="solver_rhs3" localSheetId="0" hidden="1">CALCULOS!$Q$86</definedName>
    <definedName name="solver_rhs3" localSheetId="1" hidden="1">RESUMEN!$F$61</definedName>
    <definedName name="solver_rhs4" localSheetId="0" hidden="1">CALCULOS!$R$86</definedName>
    <definedName name="solver_rhs4" localSheetId="1" hidden="1">RESUMEN!$G$61</definedName>
    <definedName name="solver_rhs5" localSheetId="0" hidden="1">CALCULOS!$S$86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0" hidden="1">1000</definedName>
    <definedName name="solver_tim" localSheetId="1" hidden="1">2147483647</definedName>
    <definedName name="solver_tol" localSheetId="0" hidden="1">0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7" i="2" l="1"/>
  <c r="R127" i="2"/>
  <c r="Q127" i="2"/>
  <c r="P127" i="2"/>
  <c r="O127" i="2"/>
  <c r="N127" i="2"/>
  <c r="S126" i="2"/>
  <c r="R126" i="2"/>
  <c r="Q126" i="2"/>
  <c r="P126" i="2"/>
  <c r="O126" i="2"/>
  <c r="N126" i="2"/>
  <c r="S125" i="2"/>
  <c r="R125" i="2"/>
  <c r="Q125" i="2"/>
  <c r="P125" i="2"/>
  <c r="O125" i="2"/>
  <c r="N125" i="2"/>
  <c r="S124" i="2"/>
  <c r="R124" i="2"/>
  <c r="Q124" i="2"/>
  <c r="P124" i="2"/>
  <c r="O124" i="2"/>
  <c r="N124" i="2"/>
  <c r="S123" i="2"/>
  <c r="R123" i="2"/>
  <c r="Q123" i="2"/>
  <c r="P123" i="2"/>
  <c r="O123" i="2"/>
  <c r="N123" i="2"/>
  <c r="S122" i="2"/>
  <c r="R122" i="2"/>
  <c r="Q122" i="2"/>
  <c r="P122" i="2"/>
  <c r="O122" i="2"/>
  <c r="N122" i="2"/>
  <c r="S121" i="2"/>
  <c r="R121" i="2"/>
  <c r="Q121" i="2"/>
  <c r="P121" i="2"/>
  <c r="O121" i="2"/>
  <c r="N121" i="2"/>
  <c r="S120" i="2"/>
  <c r="R120" i="2"/>
  <c r="Q120" i="2"/>
  <c r="P120" i="2"/>
  <c r="O120" i="2"/>
  <c r="N120" i="2"/>
  <c r="S119" i="2"/>
  <c r="R119" i="2"/>
  <c r="Q119" i="2"/>
  <c r="P119" i="2"/>
  <c r="O119" i="2"/>
  <c r="N119" i="2"/>
  <c r="S118" i="2"/>
  <c r="R118" i="2"/>
  <c r="Q118" i="2"/>
  <c r="P118" i="2"/>
  <c r="O118" i="2"/>
  <c r="N118" i="2"/>
  <c r="S117" i="2"/>
  <c r="R117" i="2"/>
  <c r="Q117" i="2"/>
  <c r="P117" i="2"/>
  <c r="O117" i="2"/>
  <c r="N117" i="2"/>
  <c r="S116" i="2"/>
  <c r="R116" i="2"/>
  <c r="Q116" i="2"/>
  <c r="P116" i="2"/>
  <c r="O116" i="2"/>
  <c r="N116" i="2"/>
  <c r="N114" i="2"/>
  <c r="F2" i="2" l="1"/>
  <c r="G2" i="2" s="1"/>
  <c r="B1" i="3" l="1"/>
  <c r="H61" i="3" l="1"/>
  <c r="G61" i="3"/>
  <c r="I8" i="3" s="1"/>
  <c r="F61" i="3"/>
  <c r="E61" i="3"/>
  <c r="P86" i="2" s="1"/>
  <c r="Y1" i="2" s="1"/>
  <c r="D61" i="3"/>
  <c r="C61" i="3"/>
  <c r="H55" i="3"/>
  <c r="G55" i="3"/>
  <c r="I7" i="3" s="1"/>
  <c r="F55" i="3"/>
  <c r="E55" i="3"/>
  <c r="D55" i="3"/>
  <c r="C55" i="3"/>
  <c r="J387" i="2"/>
  <c r="J386" i="2"/>
  <c r="J385" i="2"/>
  <c r="J384" i="2"/>
  <c r="J383" i="2"/>
  <c r="J382" i="2"/>
  <c r="H49" i="3"/>
  <c r="G49" i="3"/>
  <c r="F49" i="3"/>
  <c r="E49" i="3"/>
  <c r="D49" i="3"/>
  <c r="H48" i="3"/>
  <c r="G48" i="3"/>
  <c r="F48" i="3"/>
  <c r="E48" i="3"/>
  <c r="D48" i="3"/>
  <c r="H47" i="3"/>
  <c r="G47" i="3"/>
  <c r="F47" i="3"/>
  <c r="E47" i="3"/>
  <c r="D47" i="3"/>
  <c r="H46" i="3"/>
  <c r="G46" i="3"/>
  <c r="F46" i="3"/>
  <c r="E46" i="3"/>
  <c r="D46" i="3"/>
  <c r="C46" i="3"/>
  <c r="H45" i="3"/>
  <c r="G45" i="3"/>
  <c r="F45" i="3"/>
  <c r="E45" i="3"/>
  <c r="D45" i="3"/>
  <c r="H44" i="3"/>
  <c r="G44" i="3"/>
  <c r="F44" i="3"/>
  <c r="E44" i="3"/>
  <c r="D44" i="3"/>
  <c r="C44" i="3"/>
  <c r="H43" i="3"/>
  <c r="G43" i="3"/>
  <c r="F43" i="3"/>
  <c r="E43" i="3"/>
  <c r="D43" i="3"/>
  <c r="H42" i="3"/>
  <c r="G42" i="3"/>
  <c r="F42" i="3"/>
  <c r="E42" i="3"/>
  <c r="D42" i="3"/>
  <c r="C42" i="3"/>
  <c r="H41" i="3"/>
  <c r="G41" i="3"/>
  <c r="F41" i="3"/>
  <c r="E41" i="3"/>
  <c r="C41" i="3"/>
  <c r="H40" i="3"/>
  <c r="G40" i="3"/>
  <c r="F40" i="3"/>
  <c r="E40" i="3"/>
  <c r="D40" i="3"/>
  <c r="H39" i="3"/>
  <c r="G39" i="3"/>
  <c r="F39" i="3"/>
  <c r="E39" i="3"/>
  <c r="D39" i="3"/>
  <c r="C39" i="3"/>
  <c r="S110" i="2"/>
  <c r="H34" i="3" s="1"/>
  <c r="R110" i="2"/>
  <c r="G34" i="3" s="1"/>
  <c r="Q110" i="2"/>
  <c r="F34" i="3" s="1"/>
  <c r="P110" i="2"/>
  <c r="E34" i="3" s="1"/>
  <c r="O110" i="2"/>
  <c r="D34" i="3" s="1"/>
  <c r="N110" i="2"/>
  <c r="C34" i="3" s="1"/>
  <c r="S109" i="2"/>
  <c r="H33" i="3" s="1"/>
  <c r="R109" i="2"/>
  <c r="G33" i="3" s="1"/>
  <c r="Q109" i="2"/>
  <c r="F33" i="3" s="1"/>
  <c r="P109" i="2"/>
  <c r="E33" i="3" s="1"/>
  <c r="O109" i="2"/>
  <c r="D33" i="3" s="1"/>
  <c r="N109" i="2"/>
  <c r="C33" i="3" s="1"/>
  <c r="S108" i="2"/>
  <c r="H32" i="3" s="1"/>
  <c r="R108" i="2"/>
  <c r="G32" i="3" s="1"/>
  <c r="Q108" i="2"/>
  <c r="F32" i="3" s="1"/>
  <c r="P108" i="2"/>
  <c r="E32" i="3" s="1"/>
  <c r="O108" i="2"/>
  <c r="D32" i="3" s="1"/>
  <c r="N108" i="2"/>
  <c r="C32" i="3" s="1"/>
  <c r="S107" i="2"/>
  <c r="H31" i="3" s="1"/>
  <c r="R107" i="2"/>
  <c r="G31" i="3" s="1"/>
  <c r="Q107" i="2"/>
  <c r="F31" i="3" s="1"/>
  <c r="P107" i="2"/>
  <c r="E31" i="3" s="1"/>
  <c r="O107" i="2"/>
  <c r="D31" i="3" s="1"/>
  <c r="N107" i="2"/>
  <c r="C31" i="3" s="1"/>
  <c r="S106" i="2"/>
  <c r="H30" i="3" s="1"/>
  <c r="R106" i="2"/>
  <c r="G30" i="3" s="1"/>
  <c r="Q106" i="2"/>
  <c r="F30" i="3" s="1"/>
  <c r="P106" i="2"/>
  <c r="E30" i="3" s="1"/>
  <c r="O106" i="2"/>
  <c r="D30" i="3" s="1"/>
  <c r="N106" i="2"/>
  <c r="C30" i="3" s="1"/>
  <c r="S105" i="2"/>
  <c r="H29" i="3" s="1"/>
  <c r="R105" i="2"/>
  <c r="G29" i="3" s="1"/>
  <c r="Q105" i="2"/>
  <c r="F29" i="3" s="1"/>
  <c r="P105" i="2"/>
  <c r="E29" i="3" s="1"/>
  <c r="O105" i="2"/>
  <c r="D29" i="3" s="1"/>
  <c r="N105" i="2"/>
  <c r="C29" i="3" s="1"/>
  <c r="S104" i="2"/>
  <c r="H28" i="3" s="1"/>
  <c r="R104" i="2"/>
  <c r="G28" i="3" s="1"/>
  <c r="Q104" i="2"/>
  <c r="F28" i="3" s="1"/>
  <c r="P104" i="2"/>
  <c r="E28" i="3" s="1"/>
  <c r="O104" i="2"/>
  <c r="D28" i="3" s="1"/>
  <c r="N104" i="2"/>
  <c r="C28" i="3" s="1"/>
  <c r="S103" i="2"/>
  <c r="H27" i="3" s="1"/>
  <c r="R103" i="2"/>
  <c r="G27" i="3" s="1"/>
  <c r="Q103" i="2"/>
  <c r="F27" i="3" s="1"/>
  <c r="P103" i="2"/>
  <c r="E27" i="3" s="1"/>
  <c r="O103" i="2"/>
  <c r="D27" i="3" s="1"/>
  <c r="N103" i="2"/>
  <c r="C27" i="3" s="1"/>
  <c r="S102" i="2"/>
  <c r="H26" i="3" s="1"/>
  <c r="R102" i="2"/>
  <c r="G26" i="3" s="1"/>
  <c r="Q102" i="2"/>
  <c r="F26" i="3" s="1"/>
  <c r="P102" i="2"/>
  <c r="E26" i="3" s="1"/>
  <c r="O102" i="2"/>
  <c r="D26" i="3" s="1"/>
  <c r="N102" i="2"/>
  <c r="C26" i="3" s="1"/>
  <c r="S101" i="2"/>
  <c r="H25" i="3" s="1"/>
  <c r="R101" i="2"/>
  <c r="G25" i="3" s="1"/>
  <c r="Q101" i="2"/>
  <c r="F25" i="3" s="1"/>
  <c r="P101" i="2"/>
  <c r="E25" i="3" s="1"/>
  <c r="O101" i="2"/>
  <c r="D25" i="3" s="1"/>
  <c r="N101" i="2"/>
  <c r="C25" i="3" s="1"/>
  <c r="S100" i="2"/>
  <c r="H24" i="3" s="1"/>
  <c r="R100" i="2"/>
  <c r="G24" i="3" s="1"/>
  <c r="Q100" i="2"/>
  <c r="F24" i="3" s="1"/>
  <c r="P100" i="2"/>
  <c r="E24" i="3" s="1"/>
  <c r="O100" i="2"/>
  <c r="D24" i="3" s="1"/>
  <c r="N100" i="2"/>
  <c r="C24" i="3" s="1"/>
  <c r="S99" i="2"/>
  <c r="H23" i="3" s="1"/>
  <c r="R99" i="2"/>
  <c r="G23" i="3" s="1"/>
  <c r="Q99" i="2"/>
  <c r="F23" i="3" s="1"/>
  <c r="P99" i="2"/>
  <c r="E23" i="3" s="1"/>
  <c r="O99" i="2"/>
  <c r="D23" i="3" s="1"/>
  <c r="N99" i="2"/>
  <c r="C23" i="3" s="1"/>
  <c r="S87" i="2"/>
  <c r="H54" i="3" s="1"/>
  <c r="R87" i="2"/>
  <c r="G54" i="3" s="1"/>
  <c r="G62" i="3" s="1"/>
  <c r="Q87" i="2"/>
  <c r="F54" i="3" s="1"/>
  <c r="F56" i="3" s="1"/>
  <c r="P87" i="2"/>
  <c r="E54" i="3" s="1"/>
  <c r="O87" i="2"/>
  <c r="D54" i="3" s="1"/>
  <c r="N87" i="2"/>
  <c r="C54" i="3" s="1"/>
  <c r="C62" i="3" s="1"/>
  <c r="S86" i="2"/>
  <c r="AB1" i="2" s="1"/>
  <c r="R86" i="2"/>
  <c r="AA1" i="2" s="1"/>
  <c r="Q86" i="2"/>
  <c r="Z1" i="2" s="1"/>
  <c r="O86" i="2"/>
  <c r="X1" i="2" s="1"/>
  <c r="N86" i="2"/>
  <c r="W1" i="2" s="1"/>
  <c r="S61" i="2"/>
  <c r="S81" i="2" s="1"/>
  <c r="H79" i="3" s="1"/>
  <c r="R61" i="2"/>
  <c r="R81" i="2" s="1"/>
  <c r="G79" i="3" s="1"/>
  <c r="Q61" i="2"/>
  <c r="Q81" i="2" s="1"/>
  <c r="F79" i="3" s="1"/>
  <c r="P61" i="2"/>
  <c r="P81" i="2" s="1"/>
  <c r="E79" i="3" s="1"/>
  <c r="O61" i="2"/>
  <c r="O81" i="2" s="1"/>
  <c r="D79" i="3" s="1"/>
  <c r="N61" i="2"/>
  <c r="N81" i="2" s="1"/>
  <c r="S60" i="2"/>
  <c r="S80" i="2" s="1"/>
  <c r="H78" i="3" s="1"/>
  <c r="R60" i="2"/>
  <c r="R80" i="2" s="1"/>
  <c r="G78" i="3" s="1"/>
  <c r="Q60" i="2"/>
  <c r="Q80" i="2" s="1"/>
  <c r="F78" i="3" s="1"/>
  <c r="P60" i="2"/>
  <c r="P80" i="2" s="1"/>
  <c r="E78" i="3" s="1"/>
  <c r="O60" i="2"/>
  <c r="O80" i="2" s="1"/>
  <c r="D78" i="3" s="1"/>
  <c r="N60" i="2"/>
  <c r="N80" i="2" s="1"/>
  <c r="S59" i="2"/>
  <c r="S79" i="2" s="1"/>
  <c r="H77" i="3" s="1"/>
  <c r="R59" i="2"/>
  <c r="R79" i="2" s="1"/>
  <c r="G77" i="3" s="1"/>
  <c r="Q59" i="2"/>
  <c r="Q79" i="2" s="1"/>
  <c r="F77" i="3" s="1"/>
  <c r="P59" i="2"/>
  <c r="P79" i="2" s="1"/>
  <c r="E77" i="3" s="1"/>
  <c r="O59" i="2"/>
  <c r="O79" i="2" s="1"/>
  <c r="D77" i="3" s="1"/>
  <c r="N59" i="2"/>
  <c r="N79" i="2" s="1"/>
  <c r="S58" i="2"/>
  <c r="S78" i="2" s="1"/>
  <c r="H76" i="3" s="1"/>
  <c r="R58" i="2"/>
  <c r="R78" i="2" s="1"/>
  <c r="G76" i="3" s="1"/>
  <c r="Q58" i="2"/>
  <c r="Q78" i="2" s="1"/>
  <c r="F76" i="3" s="1"/>
  <c r="P58" i="2"/>
  <c r="P78" i="2" s="1"/>
  <c r="E76" i="3" s="1"/>
  <c r="O58" i="2"/>
  <c r="O78" i="2" s="1"/>
  <c r="D76" i="3" s="1"/>
  <c r="N58" i="2"/>
  <c r="N78" i="2" s="1"/>
  <c r="C76" i="3" s="1"/>
  <c r="S57" i="2"/>
  <c r="S77" i="2" s="1"/>
  <c r="H75" i="3" s="1"/>
  <c r="R57" i="2"/>
  <c r="R77" i="2" s="1"/>
  <c r="G75" i="3" s="1"/>
  <c r="Q57" i="2"/>
  <c r="Q77" i="2" s="1"/>
  <c r="F75" i="3" s="1"/>
  <c r="P57" i="2"/>
  <c r="P77" i="2" s="1"/>
  <c r="E75" i="3" s="1"/>
  <c r="O57" i="2"/>
  <c r="O77" i="2" s="1"/>
  <c r="D75" i="3" s="1"/>
  <c r="N57" i="2"/>
  <c r="N77" i="2" s="1"/>
  <c r="S56" i="2"/>
  <c r="S76" i="2" s="1"/>
  <c r="H74" i="3" s="1"/>
  <c r="R56" i="2"/>
  <c r="R76" i="2" s="1"/>
  <c r="G74" i="3" s="1"/>
  <c r="Q56" i="2"/>
  <c r="Q76" i="2" s="1"/>
  <c r="F74" i="3" s="1"/>
  <c r="P56" i="2"/>
  <c r="P76" i="2" s="1"/>
  <c r="E74" i="3" s="1"/>
  <c r="O56" i="2"/>
  <c r="O76" i="2" s="1"/>
  <c r="D74" i="3" s="1"/>
  <c r="N56" i="2"/>
  <c r="N76" i="2" s="1"/>
  <c r="S55" i="2"/>
  <c r="S75" i="2" s="1"/>
  <c r="H73" i="3" s="1"/>
  <c r="R55" i="2"/>
  <c r="R75" i="2" s="1"/>
  <c r="G73" i="3" s="1"/>
  <c r="Q55" i="2"/>
  <c r="Q75" i="2" s="1"/>
  <c r="F73" i="3" s="1"/>
  <c r="P55" i="2"/>
  <c r="P75" i="2" s="1"/>
  <c r="E73" i="3" s="1"/>
  <c r="O55" i="2"/>
  <c r="O75" i="2" s="1"/>
  <c r="D73" i="3" s="1"/>
  <c r="N55" i="2"/>
  <c r="N75" i="2" s="1"/>
  <c r="S54" i="2"/>
  <c r="S74" i="2" s="1"/>
  <c r="H72" i="3" s="1"/>
  <c r="R54" i="2"/>
  <c r="R74" i="2" s="1"/>
  <c r="G72" i="3" s="1"/>
  <c r="Q54" i="2"/>
  <c r="Q74" i="2" s="1"/>
  <c r="F72" i="3" s="1"/>
  <c r="P54" i="2"/>
  <c r="P74" i="2" s="1"/>
  <c r="E72" i="3" s="1"/>
  <c r="O54" i="2"/>
  <c r="O74" i="2" s="1"/>
  <c r="D72" i="3" s="1"/>
  <c r="N54" i="2"/>
  <c r="N74" i="2" s="1"/>
  <c r="C72" i="3" s="1"/>
  <c r="S53" i="2"/>
  <c r="S73" i="2" s="1"/>
  <c r="H71" i="3" s="1"/>
  <c r="R53" i="2"/>
  <c r="R73" i="2" s="1"/>
  <c r="G71" i="3" s="1"/>
  <c r="Q53" i="2"/>
  <c r="Q73" i="2" s="1"/>
  <c r="F71" i="3" s="1"/>
  <c r="P53" i="2"/>
  <c r="P73" i="2" s="1"/>
  <c r="E71" i="3" s="1"/>
  <c r="O53" i="2"/>
  <c r="O73" i="2" s="1"/>
  <c r="D71" i="3" s="1"/>
  <c r="N53" i="2"/>
  <c r="N73" i="2" s="1"/>
  <c r="S52" i="2"/>
  <c r="S72" i="2" s="1"/>
  <c r="H70" i="3" s="1"/>
  <c r="R52" i="2"/>
  <c r="R72" i="2" s="1"/>
  <c r="G70" i="3" s="1"/>
  <c r="Q52" i="2"/>
  <c r="Q72" i="2" s="1"/>
  <c r="F70" i="3" s="1"/>
  <c r="P52" i="2"/>
  <c r="P72" i="2" s="1"/>
  <c r="E70" i="3" s="1"/>
  <c r="O52" i="2"/>
  <c r="O72" i="2" s="1"/>
  <c r="D70" i="3" s="1"/>
  <c r="N52" i="2"/>
  <c r="N72" i="2" s="1"/>
  <c r="S51" i="2"/>
  <c r="S71" i="2" s="1"/>
  <c r="H69" i="3" s="1"/>
  <c r="R51" i="2"/>
  <c r="R71" i="2" s="1"/>
  <c r="G69" i="3" s="1"/>
  <c r="Q51" i="2"/>
  <c r="Q71" i="2" s="1"/>
  <c r="F69" i="3" s="1"/>
  <c r="P51" i="2"/>
  <c r="P71" i="2" s="1"/>
  <c r="E69" i="3" s="1"/>
  <c r="O51" i="2"/>
  <c r="O71" i="2" s="1"/>
  <c r="D69" i="3" s="1"/>
  <c r="N51" i="2"/>
  <c r="N71" i="2" s="1"/>
  <c r="S50" i="2"/>
  <c r="R50" i="2"/>
  <c r="R70" i="2" s="1"/>
  <c r="G68" i="3" s="1"/>
  <c r="Q50" i="2"/>
  <c r="P50" i="2"/>
  <c r="P70" i="2" s="1"/>
  <c r="O50" i="2"/>
  <c r="N50" i="2"/>
  <c r="N44" i="2"/>
  <c r="U1" i="2" s="1"/>
  <c r="S16" i="2"/>
  <c r="S36" i="2" s="1"/>
  <c r="R16" i="2"/>
  <c r="R36" i="2" s="1"/>
  <c r="Q16" i="2"/>
  <c r="Q36" i="2" s="1"/>
  <c r="P16" i="2"/>
  <c r="P36" i="2" s="1"/>
  <c r="O16" i="2"/>
  <c r="O36" i="2" s="1"/>
  <c r="N16" i="2"/>
  <c r="N36" i="2" s="1"/>
  <c r="S15" i="2"/>
  <c r="S35" i="2" s="1"/>
  <c r="R15" i="2"/>
  <c r="R35" i="2" s="1"/>
  <c r="Q15" i="2"/>
  <c r="Q35" i="2" s="1"/>
  <c r="P15" i="2"/>
  <c r="P35" i="2" s="1"/>
  <c r="O15" i="2"/>
  <c r="O35" i="2" s="1"/>
  <c r="N15" i="2"/>
  <c r="N35" i="2" s="1"/>
  <c r="S14" i="2"/>
  <c r="S34" i="2" s="1"/>
  <c r="R14" i="2"/>
  <c r="R34" i="2" s="1"/>
  <c r="Q14" i="2"/>
  <c r="Q34" i="2" s="1"/>
  <c r="P14" i="2"/>
  <c r="P34" i="2" s="1"/>
  <c r="O14" i="2"/>
  <c r="O34" i="2" s="1"/>
  <c r="N14" i="2"/>
  <c r="N34" i="2" s="1"/>
  <c r="S13" i="2"/>
  <c r="S33" i="2" s="1"/>
  <c r="R13" i="2"/>
  <c r="R33" i="2" s="1"/>
  <c r="Q13" i="2"/>
  <c r="Q33" i="2" s="1"/>
  <c r="P13" i="2"/>
  <c r="P33" i="2" s="1"/>
  <c r="O13" i="2"/>
  <c r="O33" i="2" s="1"/>
  <c r="N13" i="2"/>
  <c r="N33" i="2" s="1"/>
  <c r="S12" i="2"/>
  <c r="S32" i="2" s="1"/>
  <c r="R12" i="2"/>
  <c r="R32" i="2" s="1"/>
  <c r="Q12" i="2"/>
  <c r="Q32" i="2" s="1"/>
  <c r="P12" i="2"/>
  <c r="P32" i="2" s="1"/>
  <c r="O12" i="2"/>
  <c r="O32" i="2" s="1"/>
  <c r="N12" i="2"/>
  <c r="N32" i="2" s="1"/>
  <c r="S11" i="2"/>
  <c r="S31" i="2" s="1"/>
  <c r="R11" i="2"/>
  <c r="R31" i="2" s="1"/>
  <c r="Q11" i="2"/>
  <c r="Q31" i="2" s="1"/>
  <c r="P11" i="2"/>
  <c r="P31" i="2" s="1"/>
  <c r="O11" i="2"/>
  <c r="O31" i="2" s="1"/>
  <c r="N11" i="2"/>
  <c r="N31" i="2" s="1"/>
  <c r="S10" i="2"/>
  <c r="S30" i="2" s="1"/>
  <c r="R10" i="2"/>
  <c r="R30" i="2" s="1"/>
  <c r="Q10" i="2"/>
  <c r="Q30" i="2" s="1"/>
  <c r="P10" i="2"/>
  <c r="P30" i="2" s="1"/>
  <c r="O10" i="2"/>
  <c r="O30" i="2" s="1"/>
  <c r="N10" i="2"/>
  <c r="N30" i="2" s="1"/>
  <c r="S9" i="2"/>
  <c r="S29" i="2" s="1"/>
  <c r="R9" i="2"/>
  <c r="R29" i="2" s="1"/>
  <c r="Q9" i="2"/>
  <c r="Q29" i="2" s="1"/>
  <c r="P9" i="2"/>
  <c r="P29" i="2" s="1"/>
  <c r="O9" i="2"/>
  <c r="O29" i="2" s="1"/>
  <c r="N9" i="2"/>
  <c r="N29" i="2" s="1"/>
  <c r="S8" i="2"/>
  <c r="S28" i="2" s="1"/>
  <c r="R8" i="2"/>
  <c r="R28" i="2" s="1"/>
  <c r="Q8" i="2"/>
  <c r="Q28" i="2" s="1"/>
  <c r="P8" i="2"/>
  <c r="P28" i="2" s="1"/>
  <c r="O8" i="2"/>
  <c r="O28" i="2" s="1"/>
  <c r="N8" i="2"/>
  <c r="N28" i="2" s="1"/>
  <c r="S7" i="2"/>
  <c r="S27" i="2" s="1"/>
  <c r="R7" i="2"/>
  <c r="R27" i="2" s="1"/>
  <c r="Q7" i="2"/>
  <c r="Q27" i="2" s="1"/>
  <c r="P7" i="2"/>
  <c r="P27" i="2" s="1"/>
  <c r="O7" i="2"/>
  <c r="O27" i="2" s="1"/>
  <c r="N7" i="2"/>
  <c r="N27" i="2" s="1"/>
  <c r="S6" i="2"/>
  <c r="S26" i="2" s="1"/>
  <c r="R6" i="2"/>
  <c r="R26" i="2" s="1"/>
  <c r="Q6" i="2"/>
  <c r="Q26" i="2" s="1"/>
  <c r="P6" i="2"/>
  <c r="P26" i="2" s="1"/>
  <c r="O6" i="2"/>
  <c r="O26" i="2" s="1"/>
  <c r="N6" i="2"/>
  <c r="N26" i="2" s="1"/>
  <c r="S5" i="2"/>
  <c r="S25" i="2" s="1"/>
  <c r="R5" i="2"/>
  <c r="R25" i="2" s="1"/>
  <c r="Q5" i="2"/>
  <c r="Q25" i="2" s="1"/>
  <c r="P5" i="2"/>
  <c r="O5" i="2"/>
  <c r="O25" i="2" s="1"/>
  <c r="N5" i="2"/>
  <c r="X2" i="2"/>
  <c r="H2" i="2"/>
  <c r="I2" i="2" s="1"/>
  <c r="AG1" i="2"/>
  <c r="AF1" i="2"/>
  <c r="T1" i="2"/>
  <c r="S1" i="2"/>
  <c r="R1" i="2"/>
  <c r="Q1" i="2"/>
  <c r="P1" i="2"/>
  <c r="O1" i="2"/>
  <c r="N1" i="2"/>
  <c r="M1" i="2"/>
  <c r="O38" i="2" l="1"/>
  <c r="D57" i="3" s="1"/>
  <c r="S38" i="2"/>
  <c r="H57" i="3" s="1"/>
  <c r="F35" i="3"/>
  <c r="O63" i="2"/>
  <c r="S63" i="2"/>
  <c r="P18" i="2"/>
  <c r="R38" i="2"/>
  <c r="G57" i="3" s="1"/>
  <c r="N18" i="2"/>
  <c r="R18" i="2"/>
  <c r="N25" i="2"/>
  <c r="N38" i="2" s="1"/>
  <c r="C57" i="3" s="1"/>
  <c r="N63" i="2"/>
  <c r="R63" i="2"/>
  <c r="N70" i="2"/>
  <c r="C68" i="3" s="1"/>
  <c r="I24" i="3"/>
  <c r="I28" i="3"/>
  <c r="I32" i="3"/>
  <c r="O70" i="2"/>
  <c r="D68" i="3" s="1"/>
  <c r="Q18" i="2"/>
  <c r="Q63" i="2"/>
  <c r="S70" i="2"/>
  <c r="H68" i="3" s="1"/>
  <c r="H80" i="3" s="1"/>
  <c r="T27" i="2"/>
  <c r="T31" i="2"/>
  <c r="T35" i="2"/>
  <c r="T30" i="2"/>
  <c r="C70" i="3"/>
  <c r="I70" i="3" s="1"/>
  <c r="T72" i="2"/>
  <c r="C74" i="3"/>
  <c r="I74" i="3" s="1"/>
  <c r="T76" i="2"/>
  <c r="C78" i="3"/>
  <c r="I78" i="3" s="1"/>
  <c r="T80" i="2"/>
  <c r="E38" i="3"/>
  <c r="P128" i="2"/>
  <c r="C40" i="3"/>
  <c r="T118" i="2"/>
  <c r="I40" i="3" s="1"/>
  <c r="C43" i="3"/>
  <c r="T121" i="2"/>
  <c r="I43" i="3" s="1"/>
  <c r="Q38" i="2"/>
  <c r="F57" i="3" s="1"/>
  <c r="F58" i="3" s="1"/>
  <c r="T29" i="2"/>
  <c r="T34" i="2"/>
  <c r="Q128" i="2"/>
  <c r="F38" i="3"/>
  <c r="T33" i="2"/>
  <c r="E68" i="3"/>
  <c r="E80" i="3" s="1"/>
  <c r="P83" i="2"/>
  <c r="E63" i="3" s="1"/>
  <c r="C69" i="3"/>
  <c r="I69" i="3" s="1"/>
  <c r="T71" i="2"/>
  <c r="C71" i="3"/>
  <c r="I71" i="3" s="1"/>
  <c r="T73" i="2"/>
  <c r="C73" i="3"/>
  <c r="I73" i="3" s="1"/>
  <c r="T75" i="2"/>
  <c r="C75" i="3"/>
  <c r="I75" i="3" s="1"/>
  <c r="T77" i="2"/>
  <c r="C77" i="3"/>
  <c r="I77" i="3" s="1"/>
  <c r="T79" i="2"/>
  <c r="C79" i="3"/>
  <c r="I79" i="3" s="1"/>
  <c r="T81" i="2"/>
  <c r="C38" i="3"/>
  <c r="N128" i="2"/>
  <c r="T116" i="2"/>
  <c r="I38" i="3" s="1"/>
  <c r="G38" i="3"/>
  <c r="R128" i="2"/>
  <c r="C45" i="3"/>
  <c r="T123" i="2"/>
  <c r="I45" i="3" s="1"/>
  <c r="T28" i="2"/>
  <c r="T32" i="2"/>
  <c r="T36" i="2"/>
  <c r="T26" i="2"/>
  <c r="D38" i="3"/>
  <c r="O128" i="2"/>
  <c r="H38" i="3"/>
  <c r="S128" i="2"/>
  <c r="D41" i="3"/>
  <c r="T119" i="2"/>
  <c r="I41" i="3" s="1"/>
  <c r="C47" i="3"/>
  <c r="T125" i="2"/>
  <c r="I47" i="3" s="1"/>
  <c r="P25" i="2"/>
  <c r="P38" i="2" s="1"/>
  <c r="E57" i="3" s="1"/>
  <c r="Q70" i="2"/>
  <c r="N89" i="2"/>
  <c r="AC1" i="2" s="1"/>
  <c r="E35" i="3"/>
  <c r="T99" i="2"/>
  <c r="I25" i="3"/>
  <c r="T103" i="2"/>
  <c r="I29" i="3"/>
  <c r="T107" i="2"/>
  <c r="I33" i="3"/>
  <c r="P111" i="2"/>
  <c r="T120" i="2"/>
  <c r="I42" i="3" s="1"/>
  <c r="T124" i="2"/>
  <c r="I46" i="3" s="1"/>
  <c r="C56" i="3"/>
  <c r="G56" i="3"/>
  <c r="E62" i="3"/>
  <c r="T127" i="2"/>
  <c r="I49" i="3" s="1"/>
  <c r="C49" i="3"/>
  <c r="D56" i="3"/>
  <c r="H56" i="3"/>
  <c r="F62" i="3"/>
  <c r="D80" i="3"/>
  <c r="C35" i="3"/>
  <c r="I23" i="3"/>
  <c r="G35" i="3"/>
  <c r="T101" i="2"/>
  <c r="I27" i="3"/>
  <c r="T105" i="2"/>
  <c r="I31" i="3"/>
  <c r="T109" i="2"/>
  <c r="N111" i="2"/>
  <c r="R111" i="2"/>
  <c r="T117" i="2"/>
  <c r="I39" i="3" s="1"/>
  <c r="T122" i="2"/>
  <c r="I44" i="3" s="1"/>
  <c r="C48" i="3"/>
  <c r="T126" i="2"/>
  <c r="I48" i="3" s="1"/>
  <c r="E56" i="3"/>
  <c r="O18" i="2"/>
  <c r="S18" i="2"/>
  <c r="P63" i="2"/>
  <c r="G80" i="3"/>
  <c r="I72" i="3"/>
  <c r="I76" i="3"/>
  <c r="R83" i="2"/>
  <c r="G63" i="3" s="1"/>
  <c r="G64" i="3" s="1"/>
  <c r="T102" i="2"/>
  <c r="T106" i="2"/>
  <c r="T110" i="2"/>
  <c r="Q111" i="2"/>
  <c r="T74" i="2"/>
  <c r="T78" i="2"/>
  <c r="D35" i="3"/>
  <c r="H35" i="3"/>
  <c r="T100" i="2"/>
  <c r="I26" i="3"/>
  <c r="T104" i="2"/>
  <c r="I30" i="3"/>
  <c r="T108" i="2"/>
  <c r="I34" i="3"/>
  <c r="O111" i="2"/>
  <c r="S111" i="2"/>
  <c r="D62" i="3"/>
  <c r="H62" i="3"/>
  <c r="D58" i="3" l="1"/>
  <c r="H58" i="3"/>
  <c r="S83" i="2"/>
  <c r="H63" i="3" s="1"/>
  <c r="H64" i="3" s="1"/>
  <c r="T70" i="2"/>
  <c r="T83" i="2" s="1"/>
  <c r="G58" i="3"/>
  <c r="C80" i="3"/>
  <c r="N83" i="2"/>
  <c r="C63" i="3" s="1"/>
  <c r="C64" i="3" s="1"/>
  <c r="O83" i="2"/>
  <c r="D63" i="3" s="1"/>
  <c r="D64" i="3" s="1"/>
  <c r="I62" i="3"/>
  <c r="E58" i="3"/>
  <c r="E64" i="3"/>
  <c r="C58" i="3"/>
  <c r="I57" i="3"/>
  <c r="I56" i="3"/>
  <c r="F68" i="3"/>
  <c r="Q83" i="2"/>
  <c r="F63" i="3" s="1"/>
  <c r="F64" i="3" s="1"/>
  <c r="I35" i="3"/>
  <c r="T111" i="2"/>
  <c r="T25" i="2"/>
  <c r="T38" i="2" s="1"/>
  <c r="I58" i="3" l="1"/>
  <c r="I11" i="3" s="1"/>
  <c r="O47" i="2"/>
  <c r="AD1" i="2"/>
  <c r="I63" i="3"/>
  <c r="V1" i="2"/>
  <c r="O2" i="2"/>
  <c r="F80" i="3"/>
  <c r="I68" i="3"/>
  <c r="I80" i="3" s="1"/>
  <c r="I64" i="3"/>
  <c r="I12" i="3" s="1"/>
  <c r="N92" i="2" l="1"/>
  <c r="AE1" i="2" s="1"/>
  <c r="I13" i="3"/>
</calcChain>
</file>

<file path=xl/sharedStrings.xml><?xml version="1.0" encoding="utf-8"?>
<sst xmlns="http://schemas.openxmlformats.org/spreadsheetml/2006/main" count="249" uniqueCount="81">
  <si>
    <t>Periodo</t>
  </si>
  <si>
    <t>Mes</t>
  </si>
  <si>
    <t>MesPeriodo</t>
  </si>
  <si>
    <t>Fecha</t>
  </si>
  <si>
    <t>Potencia Registrada</t>
  </si>
  <si>
    <t>Potencia Contratada</t>
  </si>
  <si>
    <t>(Preg-Pcont)^2</t>
  </si>
  <si>
    <t>Potencia Propuesta</t>
  </si>
  <si>
    <t>(Preg-Pprop)^2</t>
  </si>
  <si>
    <t>Potencia Actual</t>
  </si>
  <si>
    <t>AE</t>
  </si>
  <si>
    <t>P1</t>
  </si>
  <si>
    <t>P2</t>
  </si>
  <si>
    <t>P3</t>
  </si>
  <si>
    <t>P4</t>
  </si>
  <si>
    <t>P5</t>
  </si>
  <si>
    <t>P6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</si>
  <si>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</si>
  <si>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</si>
  <si>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</si>
  <si>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</si>
  <si>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</si>
  <si>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</si>
  <si>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</si>
  <si>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</si>
  <si>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</si>
  <si>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</si>
  <si>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</si>
  <si>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</si>
  <si>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Excesos</t>
  </si>
  <si>
    <t>Precio</t>
  </si>
  <si>
    <t>Excesos €</t>
  </si>
  <si>
    <t>Total</t>
  </si>
  <si>
    <t>Precio TP</t>
  </si>
  <si>
    <t>TP Actual</t>
  </si>
  <si>
    <t>Potencia Óptima</t>
  </si>
  <si>
    <t>6.1A</t>
  </si>
  <si>
    <t>6.1B</t>
  </si>
  <si>
    <t>6.2</t>
  </si>
  <si>
    <t>6.3</t>
  </si>
  <si>
    <t>6.4</t>
  </si>
  <si>
    <t>6.5</t>
  </si>
  <si>
    <t>Ahorro</t>
  </si>
  <si>
    <t>Consumo Kwh</t>
  </si>
  <si>
    <t>Potencias Máximas</t>
  </si>
  <si>
    <t>Resumen</t>
  </si>
  <si>
    <t>Potencia P1-P5 (kW)</t>
  </si>
  <si>
    <t>Actual</t>
  </si>
  <si>
    <t>Optimizado</t>
  </si>
  <si>
    <t>GRAFICO</t>
  </si>
  <si>
    <t>Coste y Ahorro (€)</t>
  </si>
  <si>
    <t>Ahorro estim.</t>
  </si>
  <si>
    <t>Recomendación</t>
  </si>
  <si>
    <t>- Validar hipótesis consumo</t>
  </si>
  <si>
    <t>- Adecuar Potencias</t>
  </si>
  <si>
    <t>Datos Históricos de consumo, utilizados como referencia en la optimización</t>
  </si>
  <si>
    <t>Consumo (kWh)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</si>
  <si>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</si>
  <si>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</si>
  <si>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</si>
  <si>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</si>
  <si>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</si>
  <si>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</si>
  <si>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</si>
  <si>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</si>
  <si>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</si>
  <si>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</si>
  <si>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</si>
  <si>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</si>
  <si>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Año</t>
  </si>
  <si>
    <t>Pot. Maximas</t>
  </si>
  <si>
    <t>Máxima</t>
  </si>
  <si>
    <t>Costes Actuales y Optimizados</t>
  </si>
  <si>
    <t>Situac. Actual</t>
  </si>
  <si>
    <t>Precio TP (€/kW)</t>
  </si>
  <si>
    <t>Potencia (kW)</t>
  </si>
  <si>
    <t>Total (€)</t>
  </si>
  <si>
    <t>Coste TP (€)</t>
  </si>
  <si>
    <t>C. Excesos (€)</t>
  </si>
  <si>
    <t>Coste Total (€)</t>
  </si>
  <si>
    <t>Excesos Optim.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</si>
</sst>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??_);_(@_)"/>
    <numFmt numFmtId="165" formatCode="_-* #,##0\ _€_-;\-* #,##0\ _€_-;_-* &quot;-&quot;??\ _€_-;_-@_-"/>
    <numFmt numFmtId="166" formatCode="_(* #,##0.00_);_(* \(#,##0.00\);_(* &quot;-&quot;??_);_(@_)"/>
    <numFmt numFmtId="167" formatCode="#,##0&quot; kW&quot;"/>
    <numFmt numFmtId="168" formatCode="#,##0\ &quot;€&quot;"/>
    <numFmt numFmtId="169" formatCode="#,##0.0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sz val="12"/>
      <name val="Polo"/>
    </font>
    <font>
      <b/>
      <sz val="9"/>
      <color indexed="9"/>
      <name val="Arial"/>
      <family val="2"/>
    </font>
    <font>
      <sz val="9"/>
      <name val="Arial"/>
      <family val="2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9"/>
      <color indexed="9"/>
      <name val="Calibri"/>
      <family val="2"/>
      <scheme val="minor"/>
    </font>
    <font>
      <sz val="9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" fillId="0" borderId="0"/>
  </cellStyleXfs>
  <cellXfs count="42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49" fontId="3" fillId="0" borderId="1" xfId="0" applyNumberFormat="1" applyFont="1" applyBorder="1"/>
    <xf numFmtId="0" fontId="3" fillId="0" borderId="2" xfId="0" applyFont="1" applyBorder="1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9" fontId="0" fillId="0" borderId="0" xfId="1" applyFont="1"/>
    <xf numFmtId="49" fontId="0" fillId="0" borderId="0" xfId="0" applyNumberFormat="1"/>
    <xf numFmtId="0" fontId="0" fillId="0" borderId="1" xfId="0" applyBorder="1"/>
    <xf numFmtId="165" fontId="0" fillId="0" borderId="0" xfId="2" applyNumberFormat="1" applyFont="1"/>
    <xf numFmtId="0" fontId="0" fillId="2" borderId="0" xfId="0" applyFill="1"/>
    <xf numFmtId="164" fontId="0" fillId="0" borderId="0" xfId="2" applyNumberFormat="1" applyFont="1"/>
    <xf numFmtId="0" fontId="5" fillId="3" borderId="3" xfId="3" applyFont="1" applyFill="1" applyBorder="1" applyAlignment="1">
      <alignment horizontal="center"/>
    </xf>
    <xf numFmtId="0" fontId="6" fillId="4" borderId="1" xfId="3" applyFont="1" applyFill="1" applyBorder="1"/>
    <xf numFmtId="0" fontId="5" fillId="3" borderId="1" xfId="3" applyFont="1" applyFill="1" applyBorder="1" applyAlignment="1">
      <alignment horizontal="center"/>
    </xf>
    <xf numFmtId="0" fontId="8" fillId="0" borderId="0" xfId="0" applyFont="1"/>
    <xf numFmtId="0" fontId="11" fillId="3" borderId="1" xfId="0" applyFont="1" applyFill="1" applyBorder="1" applyAlignment="1">
      <alignment horizontal="left"/>
    </xf>
    <xf numFmtId="167" fontId="8" fillId="0" borderId="1" xfId="0" applyNumberFormat="1" applyFont="1" applyBorder="1" applyAlignment="1">
      <alignment horizontal="center"/>
    </xf>
    <xf numFmtId="0" fontId="9" fillId="0" borderId="0" xfId="0" applyFont="1"/>
    <xf numFmtId="168" fontId="8" fillId="0" borderId="1" xfId="0" applyNumberFormat="1" applyFont="1" applyBorder="1"/>
    <xf numFmtId="168" fontId="9" fillId="0" borderId="1" xfId="0" applyNumberFormat="1" applyFont="1" applyBorder="1"/>
    <xf numFmtId="0" fontId="8" fillId="0" borderId="5" xfId="0" quotePrefix="1" applyFont="1" applyBorder="1"/>
    <xf numFmtId="0" fontId="8" fillId="0" borderId="6" xfId="0" applyFont="1" applyBorder="1"/>
    <xf numFmtId="0" fontId="8" fillId="0" borderId="7" xfId="0" quotePrefix="1" applyFont="1" applyBorder="1"/>
    <xf numFmtId="0" fontId="8" fillId="0" borderId="8" xfId="0" applyFont="1" applyBorder="1"/>
    <xf numFmtId="0" fontId="9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3" fontId="8" fillId="0" borderId="1" xfId="0" applyNumberFormat="1" applyFont="1" applyBorder="1"/>
    <xf numFmtId="0" fontId="10" fillId="3" borderId="1" xfId="0" applyFont="1" applyFill="1" applyBorder="1" applyAlignment="1">
      <alignment horizontal="left"/>
    </xf>
    <xf numFmtId="3" fontId="9" fillId="0" borderId="1" xfId="0" applyNumberFormat="1" applyFont="1" applyBorder="1"/>
    <xf numFmtId="167" fontId="8" fillId="0" borderId="1" xfId="0" applyNumberFormat="1" applyFont="1" applyBorder="1"/>
    <xf numFmtId="169" fontId="12" fillId="0" borderId="0" xfId="0" applyNumberFormat="1" applyFont="1"/>
    <xf numFmtId="0" fontId="8" fillId="0" borderId="1" xfId="0" applyFont="1" applyBorder="1"/>
    <xf numFmtId="167" fontId="8" fillId="5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</cellXfs>
  <cellStyles count="4">
    <cellStyle name="Millares 2" xfId="2" xr:uid="{1B1E6B88-6A4A-48AA-BBA2-3BBF5CEF7182}"/>
    <cellStyle name="Normal" xfId="0" builtinId="0"/>
    <cellStyle name="Normal_Propuesta Incremento tarifas Elec - Jul 2013" xfId="3" xr:uid="{3B1B1767-0F83-4C47-8883-95A481A98CBD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D9FC3-3698-423F-B52C-5E15CD9D022A}">
  <dimension ref="A1:AG387"/>
  <sheetViews>
    <sheetView tabSelected="1" workbookViewId="0"/>
  </sheetViews>
  <sheetFormatPr baseColWidth="10" defaultRowHeight="14.5"/>
  <cols>
    <col min="1" max="1" width="11.81640625" bestFit="1" customWidth="1"/>
    <col min="2" max="2" width="6" bestFit="1" customWidth="1"/>
    <col min="3" max="3" width="15.7265625" bestFit="1" customWidth="1"/>
    <col min="4" max="4" width="16.81640625" bestFit="1" customWidth="1"/>
    <col min="5" max="5" width="6" style="10" customWidth="1"/>
    <col min="6" max="6" width="17.26953125" bestFit="1" customWidth="1"/>
    <col min="7" max="7" width="16.81640625" bestFit="1" customWidth="1"/>
    <col min="8" max="8" width="17.26953125" bestFit="1" customWidth="1"/>
    <col min="9" max="9" width="16.81640625" bestFit="1" customWidth="1"/>
    <col min="13" max="13" width="18" bestFit="1" customWidth="1"/>
    <col min="14" max="14" width="12" bestFit="1" customWidth="1"/>
    <col min="16" max="16" width="10" bestFit="1" customWidth="1"/>
    <col min="19" max="19" width="14.7265625" bestFit="1" customWidth="1"/>
    <col min="20" max="20" width="15.7265625" bestFit="1" customWidth="1"/>
  </cols>
  <sheetData>
    <row r="1" spans="1:33">
      <c r="A1" s="1" t="s">
        <v>0</v>
      </c>
      <c r="B1" s="2" t="s">
        <v>1</v>
      </c>
      <c r="C1" s="2" t="s">
        <v>3</v>
      </c>
      <c r="D1" s="2" t="s">
        <v>4</v>
      </c>
      <c r="E1" s="3" t="s">
        <v>2</v>
      </c>
      <c r="F1" s="4" t="s">
        <v>5</v>
      </c>
      <c r="G1" s="2" t="s">
        <v>6</v>
      </c>
      <c r="H1" s="4" t="s">
        <v>7</v>
      </c>
      <c r="I1" s="2" t="s">
        <v>8</v>
      </c>
      <c r="M1">
        <f>+N41</f>
        <v>0</v>
      </c>
      <c r="N1">
        <f t="shared" ref="N1:R1" si="0">+O41</f>
        <v>0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0</v>
      </c>
      <c r="S1" s="5">
        <f>C2</f>
        <v>0</v>
      </c>
      <c r="T1" s="5">
        <f>MAX(C:C)</f>
        <v>0</v>
      </c>
      <c r="U1" s="6">
        <f>+N44</f>
        <v>0</v>
      </c>
      <c r="V1" s="7">
        <f>+T38</f>
        <v>0</v>
      </c>
      <c r="W1" s="8">
        <f>+N86</f>
        <v>0</v>
      </c>
      <c r="X1" s="8">
        <f t="shared" ref="X1:AB1" si="1">+O86</f>
        <v>0</v>
      </c>
      <c r="Y1" s="8">
        <f t="shared" si="1"/>
        <v>0</v>
      </c>
      <c r="Z1" s="8">
        <f t="shared" si="1"/>
        <v>0</v>
      </c>
      <c r="AA1" s="8">
        <f t="shared" si="1"/>
        <v>0</v>
      </c>
      <c r="AB1" s="8">
        <f t="shared" si="1"/>
        <v>0</v>
      </c>
      <c r="AC1" s="6">
        <f>+N89</f>
        <v>0</v>
      </c>
      <c r="AD1" s="7">
        <f>+T83</f>
        <v>0</v>
      </c>
      <c r="AE1" s="7">
        <f>+N92</f>
        <v>0</v>
      </c>
      <c r="AF1" s="9">
        <f>COUNTIF(D:D,"=0")/((365*24*4)-1)</f>
        <v>0</v>
      </c>
      <c r="AG1" s="9">
        <f>COUNT(D:D)/((365*24*4)-1)</f>
        <v>0</v>
      </c>
    </row>
    <row r="2" spans="1:33">
      <c r="F2" t="str">
        <f>IFERROR(HLOOKUP($A2,$N$40:$S$41,2,0),"")</f>
        <v/>
      </c>
      <c r="G2">
        <f>IFERROR(IF(D2&gt;F2,(D2-F2)^2,0),0)</f>
        <v>0</v>
      </c>
      <c r="H2" s="11" t="str">
        <f t="shared" ref="H2" si="2">IFERROR(HLOOKUP($A2,$N$85:$S$86,2,0),"")</f>
        <v/>
      </c>
      <c r="I2" s="11">
        <f>IFERROR(IF(D2&gt;H2,(D2-H2)^2,0),0)</f>
        <v>0</v>
      </c>
      <c r="M2" t="s">
        <v>9</v>
      </c>
      <c r="O2" s="7">
        <f>+N44+T38</f>
        <v>0</v>
      </c>
      <c r="X2" t="str">
        <f ca="1">MID(CELL("nombrearchivo",A1),FIND("[",CELL("nombrearchivo",A1))+1,FIND("]",CELL("nombrearchivo",A1))-FIND("[",CELL("nombrearchivo",A1))-1)</f>
        <v>Optimización.xlsx</v>
      </c>
    </row>
    <row r="3" spans="1:33">
      <c r="X3">
        <v>11</v>
      </c>
      <c r="Y3">
        <v>12</v>
      </c>
      <c r="Z3">
        <v>13</v>
      </c>
      <c r="AA3">
        <v>14</v>
      </c>
      <c r="AB3">
        <v>15</v>
      </c>
      <c r="AC3">
        <v>16</v>
      </c>
    </row>
    <row r="4" spans="1:33"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</row>
    <row r="5" spans="1:33">
      <c r="M5" t="s">
        <v>17</v>
      </c>
      <c r="N5" s="8">
        <f t="shared" ref="N5:N16" si="3">+SQRT(SUMIF($E$2:$E$37925,X3,$G$2:$G$37925))</f>
        <v>0</v>
      </c>
      <c r="O5" s="8">
        <f t="shared" ref="O5:O16" si="4">+SQRT(SUMIF($E$2:$E$37925,Y3,$G$2:$G$37925))</f>
        <v>0</v>
      </c>
      <c r="P5" s="8">
        <f t="shared" ref="P5:P16" si="5">+SQRT(SUMIF($E$2:$E$37925,Z3,$G$2:$G$37925))</f>
        <v>0</v>
      </c>
      <c r="Q5" s="8">
        <f t="shared" ref="Q5:Q16" si="6">+SQRT(SUMIF($E$2:$E$37925,AA3,$G$2:$G$37925))</f>
        <v>0</v>
      </c>
      <c r="R5" s="8">
        <f t="shared" ref="R5:R16" si="7">+SQRT(SUMIF($E$2:$E$37925,AB3,$G$2:$G$37925))</f>
        <v>0</v>
      </c>
      <c r="S5" s="8">
        <f t="shared" ref="S5:S16" si="8">+SQRT(SUMIF($E$2:$E$37925,AC3,$G$2:$G$37925))</f>
        <v>0</v>
      </c>
      <c r="X5">
        <v>31</v>
      </c>
      <c r="Y5">
        <v>32</v>
      </c>
      <c r="Z5">
        <v>33</v>
      </c>
      <c r="AA5">
        <v>34</v>
      </c>
      <c r="AB5">
        <v>35</v>
      </c>
      <c r="AC5">
        <v>36</v>
      </c>
    </row>
    <row r="6" spans="1:33">
      <c r="M6" t="s">
        <v>18</v>
      </c>
      <c r="N6" s="8">
        <f t="shared" si="3"/>
        <v>0</v>
      </c>
      <c r="O6" s="8">
        <f t="shared" si="4"/>
        <v>0</v>
      </c>
      <c r="P6" s="8">
        <f t="shared" si="5"/>
        <v>0</v>
      </c>
      <c r="Q6" s="8">
        <f t="shared" si="6"/>
        <v>0</v>
      </c>
      <c r="R6" s="8">
        <f t="shared" si="7"/>
        <v>0</v>
      </c>
      <c r="S6" s="8">
        <f t="shared" si="8"/>
        <v>0</v>
      </c>
      <c r="X6">
        <v>41</v>
      </c>
      <c r="Y6">
        <v>42</v>
      </c>
      <c r="Z6">
        <v>43</v>
      </c>
      <c r="AA6">
        <v>44</v>
      </c>
      <c r="AB6">
        <v>45</v>
      </c>
      <c r="AC6">
        <v>46</v>
      </c>
    </row>
    <row r="7" spans="1:33">
      <c r="M7" t="s">
        <v>19</v>
      </c>
      <c r="N7" s="8">
        <f t="shared" si="3"/>
        <v>0</v>
      </c>
      <c r="O7" s="8">
        <f t="shared" si="4"/>
        <v>0</v>
      </c>
      <c r="P7" s="8">
        <f t="shared" si="5"/>
        <v>0</v>
      </c>
      <c r="Q7" s="8">
        <f t="shared" si="6"/>
        <v>0</v>
      </c>
      <c r="R7" s="8">
        <f t="shared" si="7"/>
        <v>0</v>
      </c>
      <c r="S7" s="8">
        <f t="shared" si="8"/>
        <v>0</v>
      </c>
      <c r="X7">
        <v>51</v>
      </c>
      <c r="Y7">
        <v>52</v>
      </c>
      <c r="Z7">
        <v>53</v>
      </c>
      <c r="AA7">
        <v>54</v>
      </c>
      <c r="AB7">
        <v>55</v>
      </c>
      <c r="AC7">
        <v>56</v>
      </c>
    </row>
    <row r="8" spans="1:33">
      <c r="M8" t="s">
        <v>20</v>
      </c>
      <c r="N8" s="8">
        <f t="shared" si="3"/>
        <v>0</v>
      </c>
      <c r="O8" s="8">
        <f t="shared" si="4"/>
        <v>0</v>
      </c>
      <c r="P8" s="8">
        <f t="shared" si="5"/>
        <v>0</v>
      </c>
      <c r="Q8" s="8">
        <f t="shared" si="6"/>
        <v>0</v>
      </c>
      <c r="R8" s="8">
        <f t="shared" si="7"/>
        <v>0</v>
      </c>
      <c r="S8" s="8">
        <f t="shared" si="8"/>
        <v>0</v>
      </c>
      <c r="X8">
        <v>61</v>
      </c>
      <c r="Y8">
        <v>62</v>
      </c>
      <c r="Z8">
        <v>63</v>
      </c>
      <c r="AA8">
        <v>64</v>
      </c>
      <c r="AB8">
        <v>65</v>
      </c>
      <c r="AC8">
        <v>66</v>
      </c>
    </row>
    <row r="9" spans="1:33">
      <c r="M9" t="s">
        <v>21</v>
      </c>
      <c r="N9" s="8">
        <f t="shared" si="3"/>
        <v>0</v>
      </c>
      <c r="O9" s="8">
        <f t="shared" si="4"/>
        <v>0</v>
      </c>
      <c r="P9" s="8">
        <f t="shared" si="5"/>
        <v>0</v>
      </c>
      <c r="Q9" s="8">
        <f t="shared" si="6"/>
        <v>0</v>
      </c>
      <c r="R9" s="8">
        <f t="shared" si="7"/>
        <v>0</v>
      </c>
      <c r="S9" s="8">
        <f t="shared" si="8"/>
        <v>0</v>
      </c>
      <c r="X9">
        <v>71</v>
      </c>
      <c r="Y9">
        <v>72</v>
      </c>
      <c r="Z9">
        <v>73</v>
      </c>
      <c r="AA9">
        <v>74</v>
      </c>
      <c r="AB9">
        <v>75</v>
      </c>
      <c r="AC9">
        <v>76</v>
      </c>
    </row>
    <row r="10" spans="1:33">
      <c r="M10" t="s">
        <v>22</v>
      </c>
      <c r="N10" s="8">
        <f t="shared" si="3"/>
        <v>0</v>
      </c>
      <c r="O10" s="8">
        <f t="shared" si="4"/>
        <v>0</v>
      </c>
      <c r="P10" s="8">
        <f t="shared" si="5"/>
        <v>0</v>
      </c>
      <c r="Q10" s="8">
        <f t="shared" si="6"/>
        <v>0</v>
      </c>
      <c r="R10" s="8">
        <f t="shared" si="7"/>
        <v>0</v>
      </c>
      <c r="S10" s="8">
        <f t="shared" si="8"/>
        <v>0</v>
      </c>
      <c r="X10">
        <v>81</v>
      </c>
      <c r="Y10">
        <v>82</v>
      </c>
      <c r="Z10">
        <v>83</v>
      </c>
      <c r="AA10">
        <v>84</v>
      </c>
      <c r="AB10">
        <v>85</v>
      </c>
      <c r="AC10">
        <v>86</v>
      </c>
    </row>
    <row r="11" spans="1:33">
      <c r="M11" t="s">
        <v>23</v>
      </c>
      <c r="N11" s="8">
        <f t="shared" si="3"/>
        <v>0</v>
      </c>
      <c r="O11" s="8">
        <f t="shared" si="4"/>
        <v>0</v>
      </c>
      <c r="P11" s="8">
        <f t="shared" si="5"/>
        <v>0</v>
      </c>
      <c r="Q11" s="8">
        <f t="shared" si="6"/>
        <v>0</v>
      </c>
      <c r="R11" s="8">
        <f t="shared" si="7"/>
        <v>0</v>
      </c>
      <c r="S11" s="8">
        <f t="shared" si="8"/>
        <v>0</v>
      </c>
      <c r="X11">
        <v>91</v>
      </c>
      <c r="Y11">
        <v>92</v>
      </c>
      <c r="Z11">
        <v>93</v>
      </c>
      <c r="AA11">
        <v>94</v>
      </c>
      <c r="AB11">
        <v>95</v>
      </c>
      <c r="AC11">
        <v>96</v>
      </c>
    </row>
    <row r="12" spans="1:33">
      <c r="M12" t="s">
        <v>24</v>
      </c>
      <c r="N12" s="8">
        <f t="shared" si="3"/>
        <v>0</v>
      </c>
      <c r="O12" s="8">
        <f t="shared" si="4"/>
        <v>0</v>
      </c>
      <c r="P12" s="8">
        <f t="shared" si="5"/>
        <v>0</v>
      </c>
      <c r="Q12" s="8">
        <f t="shared" si="6"/>
        <v>0</v>
      </c>
      <c r="R12" s="8">
        <f t="shared" si="7"/>
        <v>0</v>
      </c>
      <c r="S12" s="8">
        <f t="shared" si="8"/>
        <v>0</v>
      </c>
      <c r="X12">
        <v>101</v>
      </c>
      <c r="Y12">
        <v>102</v>
      </c>
      <c r="Z12">
        <v>103</v>
      </c>
      <c r="AA12">
        <v>104</v>
      </c>
      <c r="AB12">
        <v>105</v>
      </c>
      <c r="AC12">
        <v>106</v>
      </c>
    </row>
    <row r="13" spans="1:33">
      <c r="M13" t="s">
        <v>25</v>
      </c>
      <c r="N13" s="8">
        <f t="shared" si="3"/>
        <v>0</v>
      </c>
      <c r="O13" s="8">
        <f t="shared" si="4"/>
        <v>0</v>
      </c>
      <c r="P13" s="8">
        <f t="shared" si="5"/>
        <v>0</v>
      </c>
      <c r="Q13" s="8">
        <f t="shared" si="6"/>
        <v>0</v>
      </c>
      <c r="R13" s="8">
        <f t="shared" si="7"/>
        <v>0</v>
      </c>
      <c r="S13" s="8">
        <f t="shared" si="8"/>
        <v>0</v>
      </c>
      <c r="X13">
        <v>111</v>
      </c>
      <c r="Y13">
        <v>112</v>
      </c>
      <c r="Z13">
        <v>113</v>
      </c>
      <c r="AA13">
        <v>114</v>
      </c>
      <c r="AB13">
        <v>115</v>
      </c>
      <c r="AC13">
        <v>116</v>
      </c>
    </row>
    <row r="14" spans="1:33">
      <c r="M14" t="s">
        <v>26</v>
      </c>
      <c r="N14" s="8">
        <f t="shared" si="3"/>
        <v>0</v>
      </c>
      <c r="O14" s="8">
        <f t="shared" si="4"/>
        <v>0</v>
      </c>
      <c r="P14" s="8">
        <f t="shared" si="5"/>
        <v>0</v>
      </c>
      <c r="Q14" s="8">
        <f t="shared" si="6"/>
        <v>0</v>
      </c>
      <c r="R14" s="8">
        <f t="shared" si="7"/>
        <v>0</v>
      </c>
      <c r="S14" s="8">
        <f t="shared" si="8"/>
        <v>0</v>
      </c>
      <c r="X14">
        <v>121</v>
      </c>
      <c r="Y14">
        <v>122</v>
      </c>
      <c r="Z14">
        <v>123</v>
      </c>
      <c r="AA14">
        <v>124</v>
      </c>
      <c r="AB14">
        <v>125</v>
      </c>
      <c r="AC14">
        <v>126</v>
      </c>
    </row>
    <row r="15" spans="1:33">
      <c r="M15" t="s">
        <v>27</v>
      </c>
      <c r="N15" s="8">
        <f t="shared" si="3"/>
        <v>0</v>
      </c>
      <c r="O15" s="8">
        <f t="shared" si="4"/>
        <v>0</v>
      </c>
      <c r="P15" s="8">
        <f t="shared" si="5"/>
        <v>0</v>
      </c>
      <c r="Q15" s="8">
        <f t="shared" si="6"/>
        <v>0</v>
      </c>
      <c r="R15" s="8">
        <f t="shared" si="7"/>
        <v>0</v>
      </c>
      <c r="S15" s="8">
        <f t="shared" si="8"/>
        <v>0</v>
      </c>
    </row>
    <row r="16" spans="1:33">
      <c r="M16" t="s">
        <v>28</v>
      </c>
      <c r="N16" s="8">
        <f t="shared" si="3"/>
        <v>0</v>
      </c>
      <c r="O16" s="8">
        <f t="shared" si="4"/>
        <v>0</v>
      </c>
      <c r="P16" s="8">
        <f t="shared" si="5"/>
        <v>0</v>
      </c>
      <c r="Q16" s="8">
        <f t="shared" si="6"/>
        <v>0</v>
      </c>
      <c r="R16" s="8">
        <f t="shared" si="7"/>
        <v>0</v>
      </c>
      <c r="S16" s="8">
        <f t="shared" si="8"/>
        <v>0</v>
      </c>
    </row>
    <row r="18" spans="13:20">
      <c r="N18" s="8">
        <f>+SUM(N5:N16)</f>
        <v>0</v>
      </c>
      <c r="O18" s="8">
        <f t="shared" ref="O18:S18" si="9">+SUM(O5:O16)</f>
        <v>0</v>
      </c>
      <c r="P18" s="8">
        <f t="shared" si="9"/>
        <v>0</v>
      </c>
      <c r="Q18" s="8">
        <f t="shared" si="9"/>
        <v>0</v>
      </c>
      <c r="R18" s="8">
        <f t="shared" si="9"/>
        <v>0</v>
      </c>
      <c r="S18" s="8">
        <f t="shared" si="9"/>
        <v>0</v>
      </c>
    </row>
    <row r="20" spans="13:20">
      <c r="M20" t="s">
        <v>29</v>
      </c>
      <c r="N20">
        <v>1</v>
      </c>
      <c r="O20">
        <v>0.5</v>
      </c>
      <c r="P20">
        <v>0.37</v>
      </c>
      <c r="Q20">
        <v>0.37</v>
      </c>
      <c r="R20">
        <v>0.37</v>
      </c>
      <c r="S20">
        <v>0.17</v>
      </c>
    </row>
    <row r="21" spans="13:20">
      <c r="M21" t="s">
        <v>30</v>
      </c>
      <c r="N21">
        <v>1.4064000000000001</v>
      </c>
    </row>
    <row r="23" spans="13:20">
      <c r="M23" t="s">
        <v>31</v>
      </c>
    </row>
    <row r="24" spans="13:20">
      <c r="N24" t="s">
        <v>11</v>
      </c>
      <c r="O24" t="s">
        <v>12</v>
      </c>
      <c r="P24" t="s">
        <v>13</v>
      </c>
      <c r="Q24" t="s">
        <v>14</v>
      </c>
      <c r="R24" t="s">
        <v>15</v>
      </c>
      <c r="S24" t="s">
        <v>16</v>
      </c>
      <c r="T24" t="s">
        <v>32</v>
      </c>
    </row>
    <row r="25" spans="13:20">
      <c r="M25" t="s">
        <v>17</v>
      </c>
      <c r="N25" s="12">
        <f>+$N$21*N$20*N5*1.051127</f>
        <v>0</v>
      </c>
      <c r="O25" s="12">
        <f t="shared" ref="O25:S25" si="10">+$N$21*O$20*O5*1.051127</f>
        <v>0</v>
      </c>
      <c r="P25" s="12">
        <f t="shared" si="10"/>
        <v>0</v>
      </c>
      <c r="Q25" s="12">
        <f t="shared" si="10"/>
        <v>0</v>
      </c>
      <c r="R25" s="12">
        <f t="shared" si="10"/>
        <v>0</v>
      </c>
      <c r="S25" s="12">
        <f t="shared" si="10"/>
        <v>0</v>
      </c>
      <c r="T25" s="12">
        <f>+SUM(N25:S25)</f>
        <v>0</v>
      </c>
    </row>
    <row r="26" spans="13:20">
      <c r="M26" t="s">
        <v>18</v>
      </c>
      <c r="N26" s="12">
        <f t="shared" ref="N26:S36" si="11">+$N$21*N$20*N6*1.051127</f>
        <v>0</v>
      </c>
      <c r="O26" s="12">
        <f t="shared" si="11"/>
        <v>0</v>
      </c>
      <c r="P26" s="12">
        <f t="shared" si="11"/>
        <v>0</v>
      </c>
      <c r="Q26" s="12">
        <f t="shared" si="11"/>
        <v>0</v>
      </c>
      <c r="R26" s="12">
        <f t="shared" si="11"/>
        <v>0</v>
      </c>
      <c r="S26" s="12">
        <f t="shared" si="11"/>
        <v>0</v>
      </c>
      <c r="T26" s="12">
        <f t="shared" ref="T26:T36" si="12">+SUM(N26:S26)</f>
        <v>0</v>
      </c>
    </row>
    <row r="27" spans="13:20">
      <c r="M27" t="s">
        <v>19</v>
      </c>
      <c r="N27" s="12">
        <f t="shared" si="11"/>
        <v>0</v>
      </c>
      <c r="O27" s="12">
        <f t="shared" si="11"/>
        <v>0</v>
      </c>
      <c r="P27" s="12">
        <f t="shared" si="11"/>
        <v>0</v>
      </c>
      <c r="Q27" s="12">
        <f t="shared" si="11"/>
        <v>0</v>
      </c>
      <c r="R27" s="12">
        <f t="shared" si="11"/>
        <v>0</v>
      </c>
      <c r="S27" s="12">
        <f t="shared" si="11"/>
        <v>0</v>
      </c>
      <c r="T27" s="12">
        <f t="shared" si="12"/>
        <v>0</v>
      </c>
    </row>
    <row r="28" spans="13:20">
      <c r="M28" t="s">
        <v>20</v>
      </c>
      <c r="N28" s="12">
        <f t="shared" si="11"/>
        <v>0</v>
      </c>
      <c r="O28" s="12">
        <f t="shared" si="11"/>
        <v>0</v>
      </c>
      <c r="P28" s="12">
        <f t="shared" si="11"/>
        <v>0</v>
      </c>
      <c r="Q28" s="12">
        <f t="shared" si="11"/>
        <v>0</v>
      </c>
      <c r="R28" s="12">
        <f t="shared" si="11"/>
        <v>0</v>
      </c>
      <c r="S28" s="12">
        <f t="shared" si="11"/>
        <v>0</v>
      </c>
      <c r="T28" s="12">
        <f t="shared" si="12"/>
        <v>0</v>
      </c>
    </row>
    <row r="29" spans="13:20">
      <c r="M29" t="s">
        <v>21</v>
      </c>
      <c r="N29" s="12">
        <f t="shared" si="11"/>
        <v>0</v>
      </c>
      <c r="O29" s="12">
        <f t="shared" si="11"/>
        <v>0</v>
      </c>
      <c r="P29" s="12">
        <f t="shared" si="11"/>
        <v>0</v>
      </c>
      <c r="Q29" s="12">
        <f t="shared" si="11"/>
        <v>0</v>
      </c>
      <c r="R29" s="12">
        <f t="shared" si="11"/>
        <v>0</v>
      </c>
      <c r="S29" s="12">
        <f t="shared" si="11"/>
        <v>0</v>
      </c>
      <c r="T29" s="12">
        <f t="shared" si="12"/>
        <v>0</v>
      </c>
    </row>
    <row r="30" spans="13:20">
      <c r="M30" t="s">
        <v>22</v>
      </c>
      <c r="N30" s="12">
        <f t="shared" si="11"/>
        <v>0</v>
      </c>
      <c r="O30" s="12">
        <f t="shared" si="11"/>
        <v>0</v>
      </c>
      <c r="P30" s="12">
        <f t="shared" si="11"/>
        <v>0</v>
      </c>
      <c r="Q30" s="12">
        <f t="shared" si="11"/>
        <v>0</v>
      </c>
      <c r="R30" s="12">
        <f t="shared" si="11"/>
        <v>0</v>
      </c>
      <c r="S30" s="12">
        <f t="shared" si="11"/>
        <v>0</v>
      </c>
      <c r="T30" s="12">
        <f t="shared" si="12"/>
        <v>0</v>
      </c>
    </row>
    <row r="31" spans="13:20">
      <c r="M31" t="s">
        <v>23</v>
      </c>
      <c r="N31" s="12">
        <f t="shared" si="11"/>
        <v>0</v>
      </c>
      <c r="O31" s="12">
        <f t="shared" si="11"/>
        <v>0</v>
      </c>
      <c r="P31" s="12">
        <f t="shared" si="11"/>
        <v>0</v>
      </c>
      <c r="Q31" s="12">
        <f t="shared" si="11"/>
        <v>0</v>
      </c>
      <c r="R31" s="12">
        <f t="shared" si="11"/>
        <v>0</v>
      </c>
      <c r="S31" s="12">
        <f t="shared" si="11"/>
        <v>0</v>
      </c>
      <c r="T31" s="12">
        <f t="shared" si="12"/>
        <v>0</v>
      </c>
    </row>
    <row r="32" spans="13:20">
      <c r="M32" t="s">
        <v>24</v>
      </c>
      <c r="N32" s="12">
        <f t="shared" si="11"/>
        <v>0</v>
      </c>
      <c r="O32" s="12">
        <f t="shared" si="11"/>
        <v>0</v>
      </c>
      <c r="P32" s="12">
        <f t="shared" si="11"/>
        <v>0</v>
      </c>
      <c r="Q32" s="12">
        <f t="shared" si="11"/>
        <v>0</v>
      </c>
      <c r="R32" s="12">
        <f t="shared" si="11"/>
        <v>0</v>
      </c>
      <c r="S32" s="12">
        <f t="shared" si="11"/>
        <v>0</v>
      </c>
      <c r="T32" s="12">
        <f t="shared" si="12"/>
        <v>0</v>
      </c>
    </row>
    <row r="33" spans="13:29">
      <c r="M33" t="s">
        <v>25</v>
      </c>
      <c r="N33" s="12">
        <f t="shared" si="11"/>
        <v>0</v>
      </c>
      <c r="O33" s="12">
        <f t="shared" si="11"/>
        <v>0</v>
      </c>
      <c r="P33" s="12">
        <f t="shared" si="11"/>
        <v>0</v>
      </c>
      <c r="Q33" s="12">
        <f t="shared" si="11"/>
        <v>0</v>
      </c>
      <c r="R33" s="12">
        <f t="shared" si="11"/>
        <v>0</v>
      </c>
      <c r="S33" s="12">
        <f t="shared" si="11"/>
        <v>0</v>
      </c>
      <c r="T33" s="12">
        <f t="shared" si="12"/>
        <v>0</v>
      </c>
    </row>
    <row r="34" spans="13:29">
      <c r="M34" t="s">
        <v>26</v>
      </c>
      <c r="N34" s="12">
        <f t="shared" si="11"/>
        <v>0</v>
      </c>
      <c r="O34" s="12">
        <f t="shared" si="11"/>
        <v>0</v>
      </c>
      <c r="P34" s="12">
        <f t="shared" si="11"/>
        <v>0</v>
      </c>
      <c r="Q34" s="12">
        <f t="shared" si="11"/>
        <v>0</v>
      </c>
      <c r="R34" s="12">
        <f t="shared" si="11"/>
        <v>0</v>
      </c>
      <c r="S34" s="12">
        <f t="shared" si="11"/>
        <v>0</v>
      </c>
      <c r="T34" s="12">
        <f t="shared" si="12"/>
        <v>0</v>
      </c>
    </row>
    <row r="35" spans="13:29">
      <c r="M35" t="s">
        <v>27</v>
      </c>
      <c r="N35" s="12">
        <f t="shared" si="11"/>
        <v>0</v>
      </c>
      <c r="O35" s="12">
        <f t="shared" si="11"/>
        <v>0</v>
      </c>
      <c r="P35" s="12">
        <f t="shared" si="11"/>
        <v>0</v>
      </c>
      <c r="Q35" s="12">
        <f t="shared" si="11"/>
        <v>0</v>
      </c>
      <c r="R35" s="12">
        <f t="shared" si="11"/>
        <v>0</v>
      </c>
      <c r="S35" s="12">
        <f t="shared" si="11"/>
        <v>0</v>
      </c>
      <c r="T35" s="12">
        <f t="shared" si="12"/>
        <v>0</v>
      </c>
    </row>
    <row r="36" spans="13:29">
      <c r="M36" t="s">
        <v>28</v>
      </c>
      <c r="N36" s="12">
        <f t="shared" si="11"/>
        <v>0</v>
      </c>
      <c r="O36" s="12">
        <f t="shared" si="11"/>
        <v>0</v>
      </c>
      <c r="P36" s="12">
        <f t="shared" si="11"/>
        <v>0</v>
      </c>
      <c r="Q36" s="12">
        <f t="shared" si="11"/>
        <v>0</v>
      </c>
      <c r="R36" s="12">
        <f t="shared" si="11"/>
        <v>0</v>
      </c>
      <c r="S36" s="12">
        <f t="shared" si="11"/>
        <v>0</v>
      </c>
      <c r="T36" s="12">
        <f t="shared" si="12"/>
        <v>0</v>
      </c>
    </row>
    <row r="38" spans="13:29">
      <c r="M38" t="s">
        <v>32</v>
      </c>
      <c r="N38" s="7">
        <f>+SUM(N25:N36)</f>
        <v>0</v>
      </c>
      <c r="O38" s="7">
        <f t="shared" ref="O38:T38" si="13">+SUM(O25:O36)</f>
        <v>0</v>
      </c>
      <c r="P38" s="7">
        <f t="shared" si="13"/>
        <v>0</v>
      </c>
      <c r="Q38" s="7">
        <f t="shared" si="13"/>
        <v>0</v>
      </c>
      <c r="R38" s="7">
        <f t="shared" si="13"/>
        <v>0</v>
      </c>
      <c r="S38" s="7">
        <f t="shared" si="13"/>
        <v>0</v>
      </c>
      <c r="T38" s="7">
        <f t="shared" si="13"/>
        <v>0</v>
      </c>
    </row>
    <row r="40" spans="13:29">
      <c r="N40">
        <v>1</v>
      </c>
      <c r="O40">
        <v>2</v>
      </c>
      <c r="P40">
        <v>3</v>
      </c>
      <c r="Q40">
        <v>4</v>
      </c>
      <c r="R40">
        <v>5</v>
      </c>
      <c r="S40">
        <v>6</v>
      </c>
    </row>
    <row r="41" spans="13:29">
      <c r="M41" t="s">
        <v>9</v>
      </c>
      <c r="N41" s="13"/>
      <c r="O41" s="13"/>
      <c r="P41" s="13"/>
      <c r="Q41" s="13"/>
      <c r="R41" s="13"/>
      <c r="S41" s="13"/>
    </row>
    <row r="42" spans="13:29">
      <c r="M42" t="s">
        <v>33</v>
      </c>
      <c r="N42">
        <v>39.139426999999998</v>
      </c>
      <c r="O42">
        <v>19.586653999999999</v>
      </c>
      <c r="P42">
        <v>14.334178</v>
      </c>
      <c r="Q42">
        <v>14.334178</v>
      </c>
      <c r="R42">
        <v>14.334178</v>
      </c>
      <c r="S42">
        <v>6.5401769999999999</v>
      </c>
    </row>
    <row r="44" spans="13:29">
      <c r="M44" t="s">
        <v>34</v>
      </c>
      <c r="N44" s="14">
        <f>+SUMPRODUCT(N42:S42,N41:S41)*1.051127</f>
        <v>0</v>
      </c>
    </row>
    <row r="47" spans="13:29">
      <c r="M47" t="s">
        <v>35</v>
      </c>
      <c r="O47" s="7">
        <f>+T83+N89</f>
        <v>0</v>
      </c>
    </row>
    <row r="48" spans="13:29">
      <c r="W48" s="15" t="s">
        <v>36</v>
      </c>
      <c r="X48" s="16">
        <v>39.139426999999998</v>
      </c>
      <c r="Y48" s="16">
        <v>19.586653999999999</v>
      </c>
      <c r="Z48" s="16">
        <v>14.334178</v>
      </c>
      <c r="AA48" s="16">
        <v>14.334178</v>
      </c>
      <c r="AB48" s="16">
        <v>14.334178</v>
      </c>
      <c r="AC48" s="16">
        <v>6.5401769999999999</v>
      </c>
    </row>
    <row r="49" spans="13:29">
      <c r="M49" t="s">
        <v>10</v>
      </c>
      <c r="N49" t="s">
        <v>11</v>
      </c>
      <c r="O49" t="s">
        <v>12</v>
      </c>
      <c r="P49" t="s">
        <v>13</v>
      </c>
      <c r="Q49" t="s">
        <v>14</v>
      </c>
      <c r="R49" t="s">
        <v>15</v>
      </c>
      <c r="S49" t="s">
        <v>16</v>
      </c>
      <c r="W49" s="15" t="s">
        <v>37</v>
      </c>
      <c r="X49" s="16">
        <v>31.020989</v>
      </c>
      <c r="Y49" s="16">
        <v>15.523918999999999</v>
      </c>
      <c r="Z49" s="16">
        <v>11.360932</v>
      </c>
      <c r="AA49" s="16">
        <v>11.360932</v>
      </c>
      <c r="AB49" s="16">
        <v>11.360932</v>
      </c>
      <c r="AC49" s="16">
        <v>5.183592</v>
      </c>
    </row>
    <row r="50" spans="13:29">
      <c r="M50" t="s">
        <v>17</v>
      </c>
      <c r="N50" s="8">
        <f t="shared" ref="N50:N61" si="14">+SQRT(SUMIF($E$2:$E$37925,X3,$I$2:$I$37925))</f>
        <v>0</v>
      </c>
      <c r="O50" s="8">
        <f t="shared" ref="O50:O61" si="15">+SQRT(SUMIF($E$2:$E$37925,Y3,$I$2:$I$37925))</f>
        <v>0</v>
      </c>
      <c r="P50" s="8">
        <f t="shared" ref="P50:P61" si="16">+SQRT(SUMIF($E$2:$E$37925,Z3,$I$2:$I$37925))</f>
        <v>0</v>
      </c>
      <c r="Q50" s="8">
        <f t="shared" ref="Q50:Q61" si="17">+SQRT(SUMIF($E$2:$E$37925,AA3,$I$2:$I$37925))</f>
        <v>0</v>
      </c>
      <c r="R50" s="8">
        <f t="shared" ref="R50:R61" si="18">+SQRT(SUMIF($E$2:$E$37925,AB3,$I$2:$I$37925))</f>
        <v>0</v>
      </c>
      <c r="S50" s="8">
        <f t="shared" ref="S50:S61" si="19">+SQRT(SUMIF($E$2:$E$37925,AC3,$I$2:$I$37925))</f>
        <v>0</v>
      </c>
      <c r="W50" s="15" t="s">
        <v>38</v>
      </c>
      <c r="X50" s="16">
        <v>22.158348</v>
      </c>
      <c r="Y50" s="16">
        <v>11.088762999999998</v>
      </c>
      <c r="Z50" s="16">
        <v>8.1151339999999994</v>
      </c>
      <c r="AA50" s="16">
        <v>8.1151339999999994</v>
      </c>
      <c r="AB50" s="16">
        <v>8.1151339999999994</v>
      </c>
      <c r="AC50" s="16">
        <v>3.7026490000000001</v>
      </c>
    </row>
    <row r="51" spans="13:29">
      <c r="M51" t="s">
        <v>18</v>
      </c>
      <c r="N51" s="8">
        <f t="shared" si="14"/>
        <v>0</v>
      </c>
      <c r="O51" s="8">
        <f t="shared" si="15"/>
        <v>0</v>
      </c>
      <c r="P51" s="8">
        <f t="shared" si="16"/>
        <v>0</v>
      </c>
      <c r="Q51" s="8">
        <f t="shared" si="17"/>
        <v>0</v>
      </c>
      <c r="R51" s="8">
        <f t="shared" si="18"/>
        <v>0</v>
      </c>
      <c r="S51" s="8">
        <f t="shared" si="19"/>
        <v>0</v>
      </c>
      <c r="W51" s="15" t="s">
        <v>39</v>
      </c>
      <c r="X51" s="16">
        <v>18.916198000000001</v>
      </c>
      <c r="Y51" s="16">
        <v>9.4662860000000002</v>
      </c>
      <c r="Z51" s="16">
        <v>6.9277499999999996</v>
      </c>
      <c r="AA51" s="16">
        <v>6.9277499999999996</v>
      </c>
      <c r="AB51" s="16">
        <v>6.9277499999999996</v>
      </c>
      <c r="AC51" s="16">
        <v>3.1608869999999998</v>
      </c>
    </row>
    <row r="52" spans="13:29">
      <c r="M52" t="s">
        <v>19</v>
      </c>
      <c r="N52" s="8">
        <f t="shared" si="14"/>
        <v>0</v>
      </c>
      <c r="O52" s="8">
        <f t="shared" si="15"/>
        <v>0</v>
      </c>
      <c r="P52" s="8">
        <f t="shared" si="16"/>
        <v>0</v>
      </c>
      <c r="Q52" s="8">
        <f t="shared" si="17"/>
        <v>0</v>
      </c>
      <c r="R52" s="8">
        <f t="shared" si="18"/>
        <v>0</v>
      </c>
      <c r="S52" s="8">
        <f t="shared" si="19"/>
        <v>0</v>
      </c>
      <c r="W52" s="17" t="s">
        <v>40</v>
      </c>
      <c r="X52" s="16">
        <v>13.706285000000001</v>
      </c>
      <c r="Y52" s="16">
        <v>6.8590770000000001</v>
      </c>
      <c r="Z52" s="16">
        <v>5.0197070000000004</v>
      </c>
      <c r="AA52" s="16">
        <v>5.0197070000000004</v>
      </c>
      <c r="AB52" s="16">
        <v>5.0197070000000004</v>
      </c>
      <c r="AC52" s="16">
        <v>2.2903150000000001</v>
      </c>
    </row>
    <row r="53" spans="13:29">
      <c r="M53" t="s">
        <v>20</v>
      </c>
      <c r="N53" s="8">
        <f t="shared" si="14"/>
        <v>0</v>
      </c>
      <c r="O53" s="8">
        <f t="shared" si="15"/>
        <v>0</v>
      </c>
      <c r="P53" s="8">
        <f t="shared" si="16"/>
        <v>0</v>
      </c>
      <c r="Q53" s="8">
        <f t="shared" si="17"/>
        <v>0</v>
      </c>
      <c r="R53" s="8">
        <f t="shared" si="18"/>
        <v>0</v>
      </c>
      <c r="S53" s="8">
        <f t="shared" si="19"/>
        <v>0</v>
      </c>
      <c r="W53" s="17" t="s">
        <v>41</v>
      </c>
      <c r="X53" s="16">
        <v>13.706285000000001</v>
      </c>
      <c r="Y53" s="16">
        <v>6.8590770000000001</v>
      </c>
      <c r="Z53" s="16">
        <v>5.0197070000000004</v>
      </c>
      <c r="AA53" s="16">
        <v>5.0197070000000004</v>
      </c>
      <c r="AB53" s="16">
        <v>5.0197070000000004</v>
      </c>
      <c r="AC53" s="16">
        <v>2.2903150000000001</v>
      </c>
    </row>
    <row r="54" spans="13:29">
      <c r="M54" t="s">
        <v>21</v>
      </c>
      <c r="N54" s="8">
        <f t="shared" si="14"/>
        <v>0</v>
      </c>
      <c r="O54" s="8">
        <f t="shared" si="15"/>
        <v>0</v>
      </c>
      <c r="P54" s="8">
        <f t="shared" si="16"/>
        <v>0</v>
      </c>
      <c r="Q54" s="8">
        <f t="shared" si="17"/>
        <v>0</v>
      </c>
      <c r="R54" s="8">
        <f t="shared" si="18"/>
        <v>0</v>
      </c>
      <c r="S54" s="8">
        <f t="shared" si="19"/>
        <v>0</v>
      </c>
    </row>
    <row r="55" spans="13:29">
      <c r="M55" t="s">
        <v>22</v>
      </c>
      <c r="N55" s="8">
        <f t="shared" si="14"/>
        <v>0</v>
      </c>
      <c r="O55" s="8">
        <f t="shared" si="15"/>
        <v>0</v>
      </c>
      <c r="P55" s="8">
        <f t="shared" si="16"/>
        <v>0</v>
      </c>
      <c r="Q55" s="8">
        <f t="shared" si="17"/>
        <v>0</v>
      </c>
      <c r="R55" s="8">
        <f t="shared" si="18"/>
        <v>0</v>
      </c>
      <c r="S55" s="8">
        <f t="shared" si="19"/>
        <v>0</v>
      </c>
    </row>
    <row r="56" spans="13:29">
      <c r="M56" t="s">
        <v>23</v>
      </c>
      <c r="N56" s="8">
        <f t="shared" si="14"/>
        <v>0</v>
      </c>
      <c r="O56" s="8">
        <f t="shared" si="15"/>
        <v>0</v>
      </c>
      <c r="P56" s="8">
        <f t="shared" si="16"/>
        <v>0</v>
      </c>
      <c r="Q56" s="8">
        <f t="shared" si="17"/>
        <v>0</v>
      </c>
      <c r="R56" s="8">
        <f t="shared" si="18"/>
        <v>0</v>
      </c>
      <c r="S56" s="8">
        <f t="shared" si="19"/>
        <v>0</v>
      </c>
    </row>
    <row r="57" spans="13:29">
      <c r="M57" t="s">
        <v>24</v>
      </c>
      <c r="N57" s="8">
        <f t="shared" si="14"/>
        <v>0</v>
      </c>
      <c r="O57" s="8">
        <f t="shared" si="15"/>
        <v>0</v>
      </c>
      <c r="P57" s="8">
        <f t="shared" si="16"/>
        <v>0</v>
      </c>
      <c r="Q57" s="8">
        <f t="shared" si="17"/>
        <v>0</v>
      </c>
      <c r="R57" s="8">
        <f t="shared" si="18"/>
        <v>0</v>
      </c>
      <c r="S57" s="8">
        <f t="shared" si="19"/>
        <v>0</v>
      </c>
    </row>
    <row r="58" spans="13:29">
      <c r="M58" t="s">
        <v>25</v>
      </c>
      <c r="N58" s="8">
        <f t="shared" si="14"/>
        <v>0</v>
      </c>
      <c r="O58" s="8">
        <f t="shared" si="15"/>
        <v>0</v>
      </c>
      <c r="P58" s="8">
        <f t="shared" si="16"/>
        <v>0</v>
      </c>
      <c r="Q58" s="8">
        <f t="shared" si="17"/>
        <v>0</v>
      </c>
      <c r="R58" s="8">
        <f t="shared" si="18"/>
        <v>0</v>
      </c>
      <c r="S58" s="8">
        <f t="shared" si="19"/>
        <v>0</v>
      </c>
    </row>
    <row r="59" spans="13:29">
      <c r="M59" t="s">
        <v>26</v>
      </c>
      <c r="N59" s="8">
        <f t="shared" si="14"/>
        <v>0</v>
      </c>
      <c r="O59" s="8">
        <f t="shared" si="15"/>
        <v>0</v>
      </c>
      <c r="P59" s="8">
        <f t="shared" si="16"/>
        <v>0</v>
      </c>
      <c r="Q59" s="8">
        <f t="shared" si="17"/>
        <v>0</v>
      </c>
      <c r="R59" s="8">
        <f t="shared" si="18"/>
        <v>0</v>
      </c>
      <c r="S59" s="8">
        <f t="shared" si="19"/>
        <v>0</v>
      </c>
    </row>
    <row r="60" spans="13:29">
      <c r="M60" t="s">
        <v>27</v>
      </c>
      <c r="N60" s="8">
        <f t="shared" si="14"/>
        <v>0</v>
      </c>
      <c r="O60" s="8">
        <f t="shared" si="15"/>
        <v>0</v>
      </c>
      <c r="P60" s="8">
        <f t="shared" si="16"/>
        <v>0</v>
      </c>
      <c r="Q60" s="8">
        <f t="shared" si="17"/>
        <v>0</v>
      </c>
      <c r="R60" s="8">
        <f t="shared" si="18"/>
        <v>0</v>
      </c>
      <c r="S60" s="8">
        <f t="shared" si="19"/>
        <v>0</v>
      </c>
    </row>
    <row r="61" spans="13:29">
      <c r="M61" t="s">
        <v>28</v>
      </c>
      <c r="N61" s="8">
        <f t="shared" si="14"/>
        <v>0</v>
      </c>
      <c r="O61" s="8">
        <f t="shared" si="15"/>
        <v>0</v>
      </c>
      <c r="P61" s="8">
        <f t="shared" si="16"/>
        <v>0</v>
      </c>
      <c r="Q61" s="8">
        <f t="shared" si="17"/>
        <v>0</v>
      </c>
      <c r="R61" s="8">
        <f t="shared" si="18"/>
        <v>0</v>
      </c>
      <c r="S61" s="8">
        <f t="shared" si="19"/>
        <v>0</v>
      </c>
    </row>
    <row r="63" spans="13:29">
      <c r="N63" s="8">
        <f>+SUM(N50:N61)</f>
        <v>0</v>
      </c>
      <c r="O63" s="8">
        <f t="shared" ref="O63:S63" si="20">+SUM(O50:O61)</f>
        <v>0</v>
      </c>
      <c r="P63" s="8">
        <f t="shared" si="20"/>
        <v>0</v>
      </c>
      <c r="Q63" s="8">
        <f t="shared" si="20"/>
        <v>0</v>
      </c>
      <c r="R63" s="8">
        <f t="shared" si="20"/>
        <v>0</v>
      </c>
      <c r="S63" s="8">
        <f t="shared" si="20"/>
        <v>0</v>
      </c>
    </row>
    <row r="65" spans="13:20">
      <c r="M65" t="s">
        <v>29</v>
      </c>
      <c r="N65">
        <v>1</v>
      </c>
      <c r="O65">
        <v>0.5</v>
      </c>
      <c r="P65">
        <v>0.37</v>
      </c>
      <c r="Q65">
        <v>0.37</v>
      </c>
      <c r="R65">
        <v>0.37</v>
      </c>
      <c r="S65">
        <v>0.17</v>
      </c>
    </row>
    <row r="66" spans="13:20">
      <c r="M66" t="s">
        <v>30</v>
      </c>
      <c r="N66">
        <v>1.4064000000000001</v>
      </c>
    </row>
    <row r="68" spans="13:20">
      <c r="M68" t="s">
        <v>31</v>
      </c>
    </row>
    <row r="69" spans="13:20">
      <c r="N69" t="s">
        <v>11</v>
      </c>
      <c r="O69" t="s">
        <v>12</v>
      </c>
      <c r="P69" t="s">
        <v>13</v>
      </c>
      <c r="Q69" t="s">
        <v>14</v>
      </c>
      <c r="R69" t="s">
        <v>15</v>
      </c>
      <c r="S69" t="s">
        <v>16</v>
      </c>
      <c r="T69" t="s">
        <v>32</v>
      </c>
    </row>
    <row r="70" spans="13:20">
      <c r="M70" t="s">
        <v>17</v>
      </c>
      <c r="N70" s="12">
        <f>+$N$21*N$20*N50*1.051127</f>
        <v>0</v>
      </c>
      <c r="O70" s="12">
        <f t="shared" ref="O70:S70" si="21">+$N$21*O$20*O50*1.051127</f>
        <v>0</v>
      </c>
      <c r="P70" s="12">
        <f t="shared" si="21"/>
        <v>0</v>
      </c>
      <c r="Q70" s="12">
        <f t="shared" si="21"/>
        <v>0</v>
      </c>
      <c r="R70" s="12">
        <f t="shared" si="21"/>
        <v>0</v>
      </c>
      <c r="S70" s="12">
        <f t="shared" si="21"/>
        <v>0</v>
      </c>
      <c r="T70" s="12">
        <f>+SUM(N70:S70)</f>
        <v>0</v>
      </c>
    </row>
    <row r="71" spans="13:20">
      <c r="M71" t="s">
        <v>18</v>
      </c>
      <c r="N71" s="12">
        <f t="shared" ref="N71:S81" si="22">+$N$21*N$20*N51*1.051127</f>
        <v>0</v>
      </c>
      <c r="O71" s="12">
        <f t="shared" si="22"/>
        <v>0</v>
      </c>
      <c r="P71" s="12">
        <f t="shared" si="22"/>
        <v>0</v>
      </c>
      <c r="Q71" s="12">
        <f t="shared" si="22"/>
        <v>0</v>
      </c>
      <c r="R71" s="12">
        <f t="shared" si="22"/>
        <v>0</v>
      </c>
      <c r="S71" s="12">
        <f t="shared" si="22"/>
        <v>0</v>
      </c>
      <c r="T71" s="12">
        <f t="shared" ref="T71:T81" si="23">+SUM(N71:S71)</f>
        <v>0</v>
      </c>
    </row>
    <row r="72" spans="13:20">
      <c r="M72" t="s">
        <v>19</v>
      </c>
      <c r="N72" s="12">
        <f t="shared" si="22"/>
        <v>0</v>
      </c>
      <c r="O72" s="12">
        <f t="shared" si="22"/>
        <v>0</v>
      </c>
      <c r="P72" s="12">
        <f t="shared" si="22"/>
        <v>0</v>
      </c>
      <c r="Q72" s="12">
        <f t="shared" si="22"/>
        <v>0</v>
      </c>
      <c r="R72" s="12">
        <f t="shared" si="22"/>
        <v>0</v>
      </c>
      <c r="S72" s="12">
        <f t="shared" si="22"/>
        <v>0</v>
      </c>
      <c r="T72" s="12">
        <f t="shared" si="23"/>
        <v>0</v>
      </c>
    </row>
    <row r="73" spans="13:20">
      <c r="M73" t="s">
        <v>20</v>
      </c>
      <c r="N73" s="12">
        <f t="shared" si="22"/>
        <v>0</v>
      </c>
      <c r="O73" s="12">
        <f t="shared" si="22"/>
        <v>0</v>
      </c>
      <c r="P73" s="12">
        <f t="shared" si="22"/>
        <v>0</v>
      </c>
      <c r="Q73" s="12">
        <f t="shared" si="22"/>
        <v>0</v>
      </c>
      <c r="R73" s="12">
        <f t="shared" si="22"/>
        <v>0</v>
      </c>
      <c r="S73" s="12">
        <f t="shared" si="22"/>
        <v>0</v>
      </c>
      <c r="T73" s="12">
        <f t="shared" si="23"/>
        <v>0</v>
      </c>
    </row>
    <row r="74" spans="13:20">
      <c r="M74" t="s">
        <v>21</v>
      </c>
      <c r="N74" s="12">
        <f t="shared" si="22"/>
        <v>0</v>
      </c>
      <c r="O74" s="12">
        <f t="shared" si="22"/>
        <v>0</v>
      </c>
      <c r="P74" s="12">
        <f t="shared" si="22"/>
        <v>0</v>
      </c>
      <c r="Q74" s="12">
        <f t="shared" si="22"/>
        <v>0</v>
      </c>
      <c r="R74" s="12">
        <f t="shared" si="22"/>
        <v>0</v>
      </c>
      <c r="S74" s="12">
        <f t="shared" si="22"/>
        <v>0</v>
      </c>
      <c r="T74" s="12">
        <f t="shared" si="23"/>
        <v>0</v>
      </c>
    </row>
    <row r="75" spans="13:20">
      <c r="M75" t="s">
        <v>22</v>
      </c>
      <c r="N75" s="12">
        <f t="shared" si="22"/>
        <v>0</v>
      </c>
      <c r="O75" s="12">
        <f t="shared" si="22"/>
        <v>0</v>
      </c>
      <c r="P75" s="12">
        <f t="shared" si="22"/>
        <v>0</v>
      </c>
      <c r="Q75" s="12">
        <f t="shared" si="22"/>
        <v>0</v>
      </c>
      <c r="R75" s="12">
        <f t="shared" si="22"/>
        <v>0</v>
      </c>
      <c r="S75" s="12">
        <f t="shared" si="22"/>
        <v>0</v>
      </c>
      <c r="T75" s="12">
        <f t="shared" si="23"/>
        <v>0</v>
      </c>
    </row>
    <row r="76" spans="13:20">
      <c r="M76" t="s">
        <v>23</v>
      </c>
      <c r="N76" s="12">
        <f t="shared" si="22"/>
        <v>0</v>
      </c>
      <c r="O76" s="12">
        <f t="shared" si="22"/>
        <v>0</v>
      </c>
      <c r="P76" s="12">
        <f t="shared" si="22"/>
        <v>0</v>
      </c>
      <c r="Q76" s="12">
        <f t="shared" si="22"/>
        <v>0</v>
      </c>
      <c r="R76" s="12">
        <f t="shared" si="22"/>
        <v>0</v>
      </c>
      <c r="S76" s="12">
        <f t="shared" si="22"/>
        <v>0</v>
      </c>
      <c r="T76" s="12">
        <f t="shared" si="23"/>
        <v>0</v>
      </c>
    </row>
    <row r="77" spans="13:20">
      <c r="M77" t="s">
        <v>24</v>
      </c>
      <c r="N77" s="12">
        <f t="shared" si="22"/>
        <v>0</v>
      </c>
      <c r="O77" s="12">
        <f t="shared" si="22"/>
        <v>0</v>
      </c>
      <c r="P77" s="12">
        <f t="shared" si="22"/>
        <v>0</v>
      </c>
      <c r="Q77" s="12">
        <f t="shared" si="22"/>
        <v>0</v>
      </c>
      <c r="R77" s="12">
        <f t="shared" si="22"/>
        <v>0</v>
      </c>
      <c r="S77" s="12">
        <f t="shared" si="22"/>
        <v>0</v>
      </c>
      <c r="T77" s="12">
        <f t="shared" si="23"/>
        <v>0</v>
      </c>
    </row>
    <row r="78" spans="13:20">
      <c r="M78" t="s">
        <v>25</v>
      </c>
      <c r="N78" s="12">
        <f t="shared" si="22"/>
        <v>0</v>
      </c>
      <c r="O78" s="12">
        <f t="shared" si="22"/>
        <v>0</v>
      </c>
      <c r="P78" s="12">
        <f t="shared" si="22"/>
        <v>0</v>
      </c>
      <c r="Q78" s="12">
        <f t="shared" si="22"/>
        <v>0</v>
      </c>
      <c r="R78" s="12">
        <f t="shared" si="22"/>
        <v>0</v>
      </c>
      <c r="S78" s="12">
        <f t="shared" si="22"/>
        <v>0</v>
      </c>
      <c r="T78" s="12">
        <f t="shared" si="23"/>
        <v>0</v>
      </c>
    </row>
    <row r="79" spans="13:20">
      <c r="M79" t="s">
        <v>26</v>
      </c>
      <c r="N79" s="12">
        <f t="shared" si="22"/>
        <v>0</v>
      </c>
      <c r="O79" s="12">
        <f t="shared" si="22"/>
        <v>0</v>
      </c>
      <c r="P79" s="12">
        <f t="shared" si="22"/>
        <v>0</v>
      </c>
      <c r="Q79" s="12">
        <f t="shared" si="22"/>
        <v>0</v>
      </c>
      <c r="R79" s="12">
        <f t="shared" si="22"/>
        <v>0</v>
      </c>
      <c r="S79" s="12">
        <f t="shared" si="22"/>
        <v>0</v>
      </c>
      <c r="T79" s="12">
        <f t="shared" si="23"/>
        <v>0</v>
      </c>
    </row>
    <row r="80" spans="13:20">
      <c r="M80" t="s">
        <v>27</v>
      </c>
      <c r="N80" s="12">
        <f t="shared" si="22"/>
        <v>0</v>
      </c>
      <c r="O80" s="12">
        <f t="shared" si="22"/>
        <v>0</v>
      </c>
      <c r="P80" s="12">
        <f t="shared" si="22"/>
        <v>0</v>
      </c>
      <c r="Q80" s="12">
        <f t="shared" si="22"/>
        <v>0</v>
      </c>
      <c r="R80" s="12">
        <f t="shared" si="22"/>
        <v>0</v>
      </c>
      <c r="S80" s="12">
        <f t="shared" si="22"/>
        <v>0</v>
      </c>
      <c r="T80" s="12">
        <f t="shared" si="23"/>
        <v>0</v>
      </c>
    </row>
    <row r="81" spans="13:20">
      <c r="M81" t="s">
        <v>28</v>
      </c>
      <c r="N81" s="12">
        <f t="shared" si="22"/>
        <v>0</v>
      </c>
      <c r="O81" s="12">
        <f t="shared" si="22"/>
        <v>0</v>
      </c>
      <c r="P81" s="12">
        <f t="shared" si="22"/>
        <v>0</v>
      </c>
      <c r="Q81" s="12">
        <f t="shared" si="22"/>
        <v>0</v>
      </c>
      <c r="R81" s="12">
        <f t="shared" si="22"/>
        <v>0</v>
      </c>
      <c r="S81" s="12">
        <f t="shared" si="22"/>
        <v>0</v>
      </c>
      <c r="T81" s="12">
        <f t="shared" si="23"/>
        <v>0</v>
      </c>
    </row>
    <row r="83" spans="13:20">
      <c r="M83" t="s">
        <v>32</v>
      </c>
      <c r="N83" s="7">
        <f>+SUM(N70:N81)</f>
        <v>0</v>
      </c>
      <c r="O83" s="7">
        <f t="shared" ref="O83:T83" si="24">+SUM(O70:O81)</f>
        <v>0</v>
      </c>
      <c r="P83" s="7">
        <f t="shared" si="24"/>
        <v>0</v>
      </c>
      <c r="Q83" s="7">
        <f t="shared" si="24"/>
        <v>0</v>
      </c>
      <c r="R83" s="7">
        <f t="shared" si="24"/>
        <v>0</v>
      </c>
      <c r="S83" s="7">
        <f t="shared" si="24"/>
        <v>0</v>
      </c>
      <c r="T83" s="7">
        <f t="shared" si="24"/>
        <v>0</v>
      </c>
    </row>
    <row r="85" spans="13:20">
      <c r="N85">
        <v>1</v>
      </c>
      <c r="O85">
        <v>2</v>
      </c>
      <c r="P85">
        <v>3</v>
      </c>
      <c r="Q85">
        <v>4</v>
      </c>
      <c r="R85">
        <v>5</v>
      </c>
      <c r="S85">
        <v>6</v>
      </c>
    </row>
    <row r="86" spans="13:20">
      <c r="M86" t="s">
        <v>35</v>
      </c>
      <c r="N86" s="8">
        <f>+RESUMEN!C61</f>
        <v>0</v>
      </c>
      <c r="O86" s="8">
        <f>+RESUMEN!D61</f>
        <v>0</v>
      </c>
      <c r="P86" s="8">
        <f>+RESUMEN!E61</f>
        <v>0</v>
      </c>
      <c r="Q86" s="8">
        <f>+RESUMEN!F61</f>
        <v>0</v>
      </c>
      <c r="R86" s="8">
        <f>+RESUMEN!G61</f>
        <v>0</v>
      </c>
      <c r="S86" s="8">
        <f>+RESUMEN!H61</f>
        <v>0</v>
      </c>
    </row>
    <row r="87" spans="13:20">
      <c r="M87" t="s">
        <v>33</v>
      </c>
      <c r="N87">
        <f>N42</f>
        <v>39.139426999999998</v>
      </c>
      <c r="O87">
        <f t="shared" ref="O87:S87" si="25">O42</f>
        <v>19.586653999999999</v>
      </c>
      <c r="P87">
        <f t="shared" si="25"/>
        <v>14.334178</v>
      </c>
      <c r="Q87">
        <f t="shared" si="25"/>
        <v>14.334178</v>
      </c>
      <c r="R87">
        <f t="shared" si="25"/>
        <v>14.334178</v>
      </c>
      <c r="S87">
        <f t="shared" si="25"/>
        <v>6.5401769999999999</v>
      </c>
    </row>
    <row r="89" spans="13:20">
      <c r="M89" t="s">
        <v>34</v>
      </c>
      <c r="N89" s="14">
        <f>+SUMPRODUCT(N87:S87,N86:S86)*1.051127</f>
        <v>0</v>
      </c>
    </row>
    <row r="92" spans="13:20">
      <c r="M92" t="s">
        <v>42</v>
      </c>
      <c r="N92" s="7">
        <f>+O2-O47</f>
        <v>0</v>
      </c>
    </row>
    <row r="96" spans="13:20">
      <c r="M96" t="s">
        <v>43</v>
      </c>
    </row>
    <row r="98" spans="13:20">
      <c r="N98" t="s">
        <v>11</v>
      </c>
      <c r="O98" t="s">
        <v>12</v>
      </c>
      <c r="P98" t="s">
        <v>13</v>
      </c>
      <c r="Q98" t="s">
        <v>14</v>
      </c>
      <c r="R98" t="s">
        <v>15</v>
      </c>
      <c r="S98" t="s">
        <v>16</v>
      </c>
      <c r="T98" t="s">
        <v>32</v>
      </c>
    </row>
    <row r="99" spans="13:20">
      <c r="M99" t="s">
        <v>17</v>
      </c>
      <c r="N99" s="12">
        <f t="shared" ref="N99:N110" si="26">+SUMIF($E$2:$E$40000,X3,$D$2:$D$340000)/4</f>
        <v>0</v>
      </c>
      <c r="O99" s="12">
        <f t="shared" ref="O99:O110" si="27">+SUMIF($E$2:$E$40000,Y3,$D$2:$D$340000)/4</f>
        <v>0</v>
      </c>
      <c r="P99" s="12">
        <f t="shared" ref="P99:P110" si="28">+SUMIF($E$2:$E$40000,Z3,$D$2:$D$340000)/4</f>
        <v>0</v>
      </c>
      <c r="Q99" s="12">
        <f t="shared" ref="Q99:Q110" si="29">+SUMIF($E$2:$E$40000,AA3,$D$2:$D$340000)/4</f>
        <v>0</v>
      </c>
      <c r="R99" s="12">
        <f t="shared" ref="R99:R110" si="30">+SUMIF($E$2:$E$40000,AB3,$D$2:$D$340000)/4</f>
        <v>0</v>
      </c>
      <c r="S99" s="12">
        <f t="shared" ref="S99:S110" si="31">+SUMIF($E$2:$E$40000,AC3,$D$2:$D$340000)/4</f>
        <v>0</v>
      </c>
      <c r="T99" s="12">
        <f>+SUM(N99:S99)</f>
        <v>0</v>
      </c>
    </row>
    <row r="100" spans="13:20">
      <c r="M100" t="s">
        <v>18</v>
      </c>
      <c r="N100" s="12">
        <f t="shared" si="26"/>
        <v>0</v>
      </c>
      <c r="O100" s="12">
        <f t="shared" si="27"/>
        <v>0</v>
      </c>
      <c r="P100" s="12">
        <f t="shared" si="28"/>
        <v>0</v>
      </c>
      <c r="Q100" s="12">
        <f t="shared" si="29"/>
        <v>0</v>
      </c>
      <c r="R100" s="12">
        <f t="shared" si="30"/>
        <v>0</v>
      </c>
      <c r="S100" s="12">
        <f t="shared" si="31"/>
        <v>0</v>
      </c>
      <c r="T100" s="12">
        <f t="shared" ref="T100:T110" si="32">+SUM(N100:S100)</f>
        <v>0</v>
      </c>
    </row>
    <row r="101" spans="13:20">
      <c r="M101" t="s">
        <v>19</v>
      </c>
      <c r="N101" s="12">
        <f t="shared" si="26"/>
        <v>0</v>
      </c>
      <c r="O101" s="12">
        <f t="shared" si="27"/>
        <v>0</v>
      </c>
      <c r="P101" s="12">
        <f t="shared" si="28"/>
        <v>0</v>
      </c>
      <c r="Q101" s="12">
        <f t="shared" si="29"/>
        <v>0</v>
      </c>
      <c r="R101" s="12">
        <f t="shared" si="30"/>
        <v>0</v>
      </c>
      <c r="S101" s="12">
        <f t="shared" si="31"/>
        <v>0</v>
      </c>
      <c r="T101" s="12">
        <f t="shared" si="32"/>
        <v>0</v>
      </c>
    </row>
    <row r="102" spans="13:20">
      <c r="M102" t="s">
        <v>20</v>
      </c>
      <c r="N102" s="12">
        <f t="shared" si="26"/>
        <v>0</v>
      </c>
      <c r="O102" s="12">
        <f t="shared" si="27"/>
        <v>0</v>
      </c>
      <c r="P102" s="12">
        <f t="shared" si="28"/>
        <v>0</v>
      </c>
      <c r="Q102" s="12">
        <f t="shared" si="29"/>
        <v>0</v>
      </c>
      <c r="R102" s="12">
        <f t="shared" si="30"/>
        <v>0</v>
      </c>
      <c r="S102" s="12">
        <f t="shared" si="31"/>
        <v>0</v>
      </c>
      <c r="T102" s="12">
        <f t="shared" si="32"/>
        <v>0</v>
      </c>
    </row>
    <row r="103" spans="13:20">
      <c r="M103" t="s">
        <v>21</v>
      </c>
      <c r="N103" s="12">
        <f t="shared" si="26"/>
        <v>0</v>
      </c>
      <c r="O103" s="12">
        <f t="shared" si="27"/>
        <v>0</v>
      </c>
      <c r="P103" s="12">
        <f t="shared" si="28"/>
        <v>0</v>
      </c>
      <c r="Q103" s="12">
        <f t="shared" si="29"/>
        <v>0</v>
      </c>
      <c r="R103" s="12">
        <f t="shared" si="30"/>
        <v>0</v>
      </c>
      <c r="S103" s="12">
        <f t="shared" si="31"/>
        <v>0</v>
      </c>
      <c r="T103" s="12">
        <f t="shared" si="32"/>
        <v>0</v>
      </c>
    </row>
    <row r="104" spans="13:20">
      <c r="M104" t="s">
        <v>22</v>
      </c>
      <c r="N104" s="12">
        <f t="shared" si="26"/>
        <v>0</v>
      </c>
      <c r="O104" s="12">
        <f t="shared" si="27"/>
        <v>0</v>
      </c>
      <c r="P104" s="12">
        <f t="shared" si="28"/>
        <v>0</v>
      </c>
      <c r="Q104" s="12">
        <f t="shared" si="29"/>
        <v>0</v>
      </c>
      <c r="R104" s="12">
        <f t="shared" si="30"/>
        <v>0</v>
      </c>
      <c r="S104" s="12">
        <f t="shared" si="31"/>
        <v>0</v>
      </c>
      <c r="T104" s="12">
        <f t="shared" si="32"/>
        <v>0</v>
      </c>
    </row>
    <row r="105" spans="13:20">
      <c r="M105" t="s">
        <v>23</v>
      </c>
      <c r="N105" s="12">
        <f t="shared" si="26"/>
        <v>0</v>
      </c>
      <c r="O105" s="12">
        <f t="shared" si="27"/>
        <v>0</v>
      </c>
      <c r="P105" s="12">
        <f t="shared" si="28"/>
        <v>0</v>
      </c>
      <c r="Q105" s="12">
        <f t="shared" si="29"/>
        <v>0</v>
      </c>
      <c r="R105" s="12">
        <f t="shared" si="30"/>
        <v>0</v>
      </c>
      <c r="S105" s="12">
        <f t="shared" si="31"/>
        <v>0</v>
      </c>
      <c r="T105" s="12">
        <f t="shared" si="32"/>
        <v>0</v>
      </c>
    </row>
    <row r="106" spans="13:20">
      <c r="M106" t="s">
        <v>24</v>
      </c>
      <c r="N106" s="12">
        <f t="shared" si="26"/>
        <v>0</v>
      </c>
      <c r="O106" s="12">
        <f t="shared" si="27"/>
        <v>0</v>
      </c>
      <c r="P106" s="12">
        <f t="shared" si="28"/>
        <v>0</v>
      </c>
      <c r="Q106" s="12">
        <f t="shared" si="29"/>
        <v>0</v>
      </c>
      <c r="R106" s="12">
        <f t="shared" si="30"/>
        <v>0</v>
      </c>
      <c r="S106" s="12">
        <f t="shared" si="31"/>
        <v>0</v>
      </c>
      <c r="T106" s="12">
        <f t="shared" si="32"/>
        <v>0</v>
      </c>
    </row>
    <row r="107" spans="13:20">
      <c r="M107" t="s">
        <v>25</v>
      </c>
      <c r="N107" s="12">
        <f t="shared" si="26"/>
        <v>0</v>
      </c>
      <c r="O107" s="12">
        <f t="shared" si="27"/>
        <v>0</v>
      </c>
      <c r="P107" s="12">
        <f t="shared" si="28"/>
        <v>0</v>
      </c>
      <c r="Q107" s="12">
        <f t="shared" si="29"/>
        <v>0</v>
      </c>
      <c r="R107" s="12">
        <f t="shared" si="30"/>
        <v>0</v>
      </c>
      <c r="S107" s="12">
        <f t="shared" si="31"/>
        <v>0</v>
      </c>
      <c r="T107" s="12">
        <f t="shared" si="32"/>
        <v>0</v>
      </c>
    </row>
    <row r="108" spans="13:20">
      <c r="M108" t="s">
        <v>26</v>
      </c>
      <c r="N108" s="12">
        <f t="shared" si="26"/>
        <v>0</v>
      </c>
      <c r="O108" s="12">
        <f t="shared" si="27"/>
        <v>0</v>
      </c>
      <c r="P108" s="12">
        <f t="shared" si="28"/>
        <v>0</v>
      </c>
      <c r="Q108" s="12">
        <f t="shared" si="29"/>
        <v>0</v>
      </c>
      <c r="R108" s="12">
        <f t="shared" si="30"/>
        <v>0</v>
      </c>
      <c r="S108" s="12">
        <f t="shared" si="31"/>
        <v>0</v>
      </c>
      <c r="T108" s="12">
        <f t="shared" si="32"/>
        <v>0</v>
      </c>
    </row>
    <row r="109" spans="13:20">
      <c r="M109" t="s">
        <v>27</v>
      </c>
      <c r="N109" s="12">
        <f t="shared" si="26"/>
        <v>0</v>
      </c>
      <c r="O109" s="12">
        <f t="shared" si="27"/>
        <v>0</v>
      </c>
      <c r="P109" s="12">
        <f t="shared" si="28"/>
        <v>0</v>
      </c>
      <c r="Q109" s="12">
        <f t="shared" si="29"/>
        <v>0</v>
      </c>
      <c r="R109" s="12">
        <f t="shared" si="30"/>
        <v>0</v>
      </c>
      <c r="S109" s="12">
        <f t="shared" si="31"/>
        <v>0</v>
      </c>
      <c r="T109" s="12">
        <f t="shared" si="32"/>
        <v>0</v>
      </c>
    </row>
    <row r="110" spans="13:20">
      <c r="M110" t="s">
        <v>28</v>
      </c>
      <c r="N110" s="12">
        <f t="shared" si="26"/>
        <v>0</v>
      </c>
      <c r="O110" s="12">
        <f t="shared" si="27"/>
        <v>0</v>
      </c>
      <c r="P110" s="12">
        <f t="shared" si="28"/>
        <v>0</v>
      </c>
      <c r="Q110" s="12">
        <f t="shared" si="29"/>
        <v>0</v>
      </c>
      <c r="R110" s="12">
        <f t="shared" si="30"/>
        <v>0</v>
      </c>
      <c r="S110" s="12">
        <f t="shared" si="31"/>
        <v>0</v>
      </c>
      <c r="T110" s="12">
        <f t="shared" si="32"/>
        <v>0</v>
      </c>
    </row>
    <row r="111" spans="13:20">
      <c r="N111" s="7">
        <f>+SUM(N99:N110)</f>
        <v>0</v>
      </c>
      <c r="O111" s="7">
        <f t="shared" ref="O111:T111" si="33">+SUM(O99:O110)</f>
        <v>0</v>
      </c>
      <c r="P111" s="7">
        <f t="shared" si="33"/>
        <v>0</v>
      </c>
      <c r="Q111" s="7">
        <f t="shared" si="33"/>
        <v>0</v>
      </c>
      <c r="R111" s="7">
        <f t="shared" si="33"/>
        <v>0</v>
      </c>
      <c r="S111" s="7">
        <f t="shared" si="33"/>
        <v>0</v>
      </c>
      <c r="T111" s="7">
        <f t="shared" si="33"/>
        <v>0</v>
      </c>
    </row>
    <row r="113" spans="13:20">
      <c r="M113" t="s">
        <v>44</v>
      </c>
    </row>
    <row r="114" spans="13:20">
      <c r="N114">
        <f>+MAX(IF($E$2:$E$40000="11",$D$2:$D$40000))</f>
        <v>0</v>
      </c>
    </row>
    <row r="115" spans="13:20">
      <c r="N115" t="s">
        <v>11</v>
      </c>
      <c r="O115" t="s">
        <v>12</v>
      </c>
      <c r="P115" t="s">
        <v>13</v>
      </c>
      <c r="Q115" t="s">
        <v>14</v>
      </c>
      <c r="R115" t="s">
        <v>15</v>
      </c>
      <c r="S115" t="s">
        <v>16</v>
      </c>
      <c r="T115" t="s">
        <v>32</v>
      </c>
    </row>
    <row r="116" spans="13:20">
      <c r="M116" t="s">
        <v>17</v>
      </c>
      <c r="N116" s="12">
        <f>_xlfn.MAXIFS($D$2:$D$40000,$E$2:$E$40000,X3)</f>
        <v>0</v>
      </c>
      <c r="O116" s="12">
        <f t="shared" ref="O116:S116" si="34">_xlfn.MAXIFS($D$2:$D$40000,$E$2:$E$40000,Y3)</f>
        <v>0</v>
      </c>
      <c r="P116" s="12">
        <f t="shared" si="34"/>
        <v>0</v>
      </c>
      <c r="Q116" s="12">
        <f t="shared" si="34"/>
        <v>0</v>
      </c>
      <c r="R116" s="12">
        <f t="shared" si="34"/>
        <v>0</v>
      </c>
      <c r="S116" s="12">
        <f t="shared" si="34"/>
        <v>0</v>
      </c>
      <c r="T116" s="12">
        <f>+MAX(N116:S116)</f>
        <v>0</v>
      </c>
    </row>
    <row r="117" spans="13:20">
      <c r="M117" t="s">
        <v>18</v>
      </c>
      <c r="N117" s="12">
        <f t="shared" ref="N117:S117" si="35">_xlfn.MAXIFS($D$2:$D$40000,$E$2:$E$40000,X4)</f>
        <v>0</v>
      </c>
      <c r="O117" s="12">
        <f t="shared" si="35"/>
        <v>0</v>
      </c>
      <c r="P117" s="12">
        <f t="shared" si="35"/>
        <v>0</v>
      </c>
      <c r="Q117" s="12">
        <f t="shared" si="35"/>
        <v>0</v>
      </c>
      <c r="R117" s="12">
        <f t="shared" si="35"/>
        <v>0</v>
      </c>
      <c r="S117" s="12">
        <f t="shared" si="35"/>
        <v>0</v>
      </c>
      <c r="T117" s="12">
        <f t="shared" ref="T117:T127" si="36">+MAX(N117:S117)</f>
        <v>0</v>
      </c>
    </row>
    <row r="118" spans="13:20">
      <c r="M118" t="s">
        <v>19</v>
      </c>
      <c r="N118" s="12">
        <f t="shared" ref="N118:S118" si="37">_xlfn.MAXIFS($D$2:$D$40000,$E$2:$E$40000,X5)</f>
        <v>0</v>
      </c>
      <c r="O118" s="12">
        <f t="shared" si="37"/>
        <v>0</v>
      </c>
      <c r="P118" s="12">
        <f t="shared" si="37"/>
        <v>0</v>
      </c>
      <c r="Q118" s="12">
        <f t="shared" si="37"/>
        <v>0</v>
      </c>
      <c r="R118" s="12">
        <f t="shared" si="37"/>
        <v>0</v>
      </c>
      <c r="S118" s="12">
        <f t="shared" si="37"/>
        <v>0</v>
      </c>
      <c r="T118" s="12">
        <f t="shared" si="36"/>
        <v>0</v>
      </c>
    </row>
    <row r="119" spans="13:20">
      <c r="M119" t="s">
        <v>20</v>
      </c>
      <c r="N119" s="12">
        <f t="shared" ref="N119:S119" si="38">_xlfn.MAXIFS($D$2:$D$40000,$E$2:$E$40000,X6)</f>
        <v>0</v>
      </c>
      <c r="O119" s="12">
        <f t="shared" si="38"/>
        <v>0</v>
      </c>
      <c r="P119" s="12">
        <f t="shared" si="38"/>
        <v>0</v>
      </c>
      <c r="Q119" s="12">
        <f t="shared" si="38"/>
        <v>0</v>
      </c>
      <c r="R119" s="12">
        <f t="shared" si="38"/>
        <v>0</v>
      </c>
      <c r="S119" s="12">
        <f t="shared" si="38"/>
        <v>0</v>
      </c>
      <c r="T119" s="12">
        <f t="shared" si="36"/>
        <v>0</v>
      </c>
    </row>
    <row r="120" spans="13:20">
      <c r="M120" t="s">
        <v>21</v>
      </c>
      <c r="N120" s="12">
        <f t="shared" ref="N120:S120" si="39">_xlfn.MAXIFS($D$2:$D$40000,$E$2:$E$40000,X7)</f>
        <v>0</v>
      </c>
      <c r="O120" s="12">
        <f t="shared" si="39"/>
        <v>0</v>
      </c>
      <c r="P120" s="12">
        <f t="shared" si="39"/>
        <v>0</v>
      </c>
      <c r="Q120" s="12">
        <f t="shared" si="39"/>
        <v>0</v>
      </c>
      <c r="R120" s="12">
        <f t="shared" si="39"/>
        <v>0</v>
      </c>
      <c r="S120" s="12">
        <f t="shared" si="39"/>
        <v>0</v>
      </c>
      <c r="T120" s="12">
        <f t="shared" si="36"/>
        <v>0</v>
      </c>
    </row>
    <row r="121" spans="13:20">
      <c r="M121" t="s">
        <v>22</v>
      </c>
      <c r="N121" s="12">
        <f t="shared" ref="N121:S121" si="40">_xlfn.MAXIFS($D$2:$D$40000,$E$2:$E$40000,X8)</f>
        <v>0</v>
      </c>
      <c r="O121" s="12">
        <f t="shared" si="40"/>
        <v>0</v>
      </c>
      <c r="P121" s="12">
        <f t="shared" si="40"/>
        <v>0</v>
      </c>
      <c r="Q121" s="12">
        <f t="shared" si="40"/>
        <v>0</v>
      </c>
      <c r="R121" s="12">
        <f t="shared" si="40"/>
        <v>0</v>
      </c>
      <c r="S121" s="12">
        <f t="shared" si="40"/>
        <v>0</v>
      </c>
      <c r="T121" s="12">
        <f t="shared" si="36"/>
        <v>0</v>
      </c>
    </row>
    <row r="122" spans="13:20">
      <c r="M122" t="s">
        <v>23</v>
      </c>
      <c r="N122" s="12">
        <f t="shared" ref="N122:S122" si="41">_xlfn.MAXIFS($D$2:$D$40000,$E$2:$E$40000,X9)</f>
        <v>0</v>
      </c>
      <c r="O122" s="12">
        <f t="shared" si="41"/>
        <v>0</v>
      </c>
      <c r="P122" s="12">
        <f t="shared" si="41"/>
        <v>0</v>
      </c>
      <c r="Q122" s="12">
        <f t="shared" si="41"/>
        <v>0</v>
      </c>
      <c r="R122" s="12">
        <f t="shared" si="41"/>
        <v>0</v>
      </c>
      <c r="S122" s="12">
        <f t="shared" si="41"/>
        <v>0</v>
      </c>
      <c r="T122" s="12">
        <f t="shared" si="36"/>
        <v>0</v>
      </c>
    </row>
    <row r="123" spans="13:20">
      <c r="M123" t="s">
        <v>24</v>
      </c>
      <c r="N123" s="12">
        <f t="shared" ref="N123:S123" si="42">_xlfn.MAXIFS($D$2:$D$40000,$E$2:$E$40000,X10)</f>
        <v>0</v>
      </c>
      <c r="O123" s="12">
        <f t="shared" si="42"/>
        <v>0</v>
      </c>
      <c r="P123" s="12">
        <f t="shared" si="42"/>
        <v>0</v>
      </c>
      <c r="Q123" s="12">
        <f t="shared" si="42"/>
        <v>0</v>
      </c>
      <c r="R123" s="12">
        <f t="shared" si="42"/>
        <v>0</v>
      </c>
      <c r="S123" s="12">
        <f t="shared" si="42"/>
        <v>0</v>
      </c>
      <c r="T123" s="12">
        <f t="shared" si="36"/>
        <v>0</v>
      </c>
    </row>
    <row r="124" spans="13:20">
      <c r="M124" t="s">
        <v>25</v>
      </c>
      <c r="N124" s="12">
        <f t="shared" ref="N124:S124" si="43">_xlfn.MAXIFS($D$2:$D$40000,$E$2:$E$40000,X11)</f>
        <v>0</v>
      </c>
      <c r="O124" s="12">
        <f t="shared" si="43"/>
        <v>0</v>
      </c>
      <c r="P124" s="12">
        <f t="shared" si="43"/>
        <v>0</v>
      </c>
      <c r="Q124" s="12">
        <f t="shared" si="43"/>
        <v>0</v>
      </c>
      <c r="R124" s="12">
        <f t="shared" si="43"/>
        <v>0</v>
      </c>
      <c r="S124" s="12">
        <f t="shared" si="43"/>
        <v>0</v>
      </c>
      <c r="T124" s="12">
        <f t="shared" si="36"/>
        <v>0</v>
      </c>
    </row>
    <row r="125" spans="13:20">
      <c r="M125" t="s">
        <v>26</v>
      </c>
      <c r="N125" s="12">
        <f t="shared" ref="N125:S125" si="44">_xlfn.MAXIFS($D$2:$D$40000,$E$2:$E$40000,X12)</f>
        <v>0</v>
      </c>
      <c r="O125" s="12">
        <f t="shared" si="44"/>
        <v>0</v>
      </c>
      <c r="P125" s="12">
        <f t="shared" si="44"/>
        <v>0</v>
      </c>
      <c r="Q125" s="12">
        <f t="shared" si="44"/>
        <v>0</v>
      </c>
      <c r="R125" s="12">
        <f t="shared" si="44"/>
        <v>0</v>
      </c>
      <c r="S125" s="12">
        <f t="shared" si="44"/>
        <v>0</v>
      </c>
      <c r="T125" s="12">
        <f t="shared" si="36"/>
        <v>0</v>
      </c>
    </row>
    <row r="126" spans="13:20">
      <c r="M126" t="s">
        <v>27</v>
      </c>
      <c r="N126" s="12">
        <f t="shared" ref="N126:S126" si="45">_xlfn.MAXIFS($D$2:$D$40000,$E$2:$E$40000,X13)</f>
        <v>0</v>
      </c>
      <c r="O126" s="12">
        <f t="shared" si="45"/>
        <v>0</v>
      </c>
      <c r="P126" s="12">
        <f t="shared" si="45"/>
        <v>0</v>
      </c>
      <c r="Q126" s="12">
        <f t="shared" si="45"/>
        <v>0</v>
      </c>
      <c r="R126" s="12">
        <f t="shared" si="45"/>
        <v>0</v>
      </c>
      <c r="S126" s="12">
        <f t="shared" si="45"/>
        <v>0</v>
      </c>
      <c r="T126" s="12">
        <f t="shared" si="36"/>
        <v>0</v>
      </c>
    </row>
    <row r="127" spans="13:20">
      <c r="M127" t="s">
        <v>28</v>
      </c>
      <c r="N127" s="12">
        <f t="shared" ref="N127:S127" si="46">_xlfn.MAXIFS($D$2:$D$40000,$E$2:$E$40000,X14)</f>
        <v>0</v>
      </c>
      <c r="O127" s="12">
        <f t="shared" si="46"/>
        <v>0</v>
      </c>
      <c r="P127" s="12">
        <f t="shared" si="46"/>
        <v>0</v>
      </c>
      <c r="Q127" s="12">
        <f t="shared" si="46"/>
        <v>0</v>
      </c>
      <c r="R127" s="12">
        <f t="shared" si="46"/>
        <v>0</v>
      </c>
      <c r="S127" s="12">
        <f t="shared" si="46"/>
        <v>0</v>
      </c>
      <c r="T127" s="12">
        <f t="shared" si="36"/>
        <v>0</v>
      </c>
    </row>
    <row r="128" spans="13:20">
      <c r="N128" s="7">
        <f>+MAX(N116:N127)</f>
        <v>0</v>
      </c>
      <c r="O128" s="7">
        <f t="shared" ref="O128:S128" si="47">+MAX(O116:O127)</f>
        <v>0</v>
      </c>
      <c r="P128" s="7">
        <f t="shared" si="47"/>
        <v>0</v>
      </c>
      <c r="Q128" s="7">
        <f t="shared" si="47"/>
        <v>0</v>
      </c>
      <c r="R128" s="7">
        <f t="shared" si="47"/>
        <v>0</v>
      </c>
      <c r="S128" s="7">
        <f t="shared" si="47"/>
        <v>0</v>
      </c>
      <c r="T128" s="7"/>
    </row>
    <row r="382" spans="10:10">
      <c r="J382">
        <f t="shared" ref="J382:J385" si="48">WEEKDAY(C382,2)</f>
        <v>6</v>
      </c>
    </row>
    <row r="383" spans="10:10">
      <c r="J383">
        <f t="shared" si="48"/>
        <v>6</v>
      </c>
    </row>
    <row r="384" spans="10:10">
      <c r="J384">
        <f t="shared" si="48"/>
        <v>6</v>
      </c>
    </row>
    <row r="385" spans="10:10">
      <c r="J385">
        <f t="shared" si="48"/>
        <v>6</v>
      </c>
    </row>
    <row r="386" spans="10:10">
      <c r="J386">
        <f>WEEKDAY(C386,2)</f>
        <v>6</v>
      </c>
    </row>
    <row r="387" spans="10:10">
      <c r="J387">
        <f>WEEKDAY(C387,2)</f>
        <v>6</v>
      </c>
    </row>
  </sheetData>
  <autoFilter ref="A1:I37925" xr:uid="{00000000-0009-0000-0000-000001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6A1D-B6C1-4328-B0E4-AA6A7DE0F5A9}">
  <dimension ref="B1:I80"/>
  <sheetViews>
    <sheetView showGridLines="0" workbookViewId="0"/>
  </sheetViews>
  <sheetFormatPr baseColWidth="10" defaultRowHeight="14.5"/>
  <cols>
    <col min="2" max="2" width="14" style="18" bestFit="1" customWidth="1"/>
    <col min="3" max="9" width="11.453125" style="18"/>
  </cols>
  <sheetData>
    <row r="1" spans="2:9">
      <c r="B1" s="37" t="str">
        <f ca="1">CONCATENATE("RESULTADO OPTIMIZACIÓN DE POTENCIA - ",Info!$A$1," - ",TEXT(TODAY(),"dd/mm/aaaa"))</f>
        <v>RESULTADO OPTIMIZACIÓN DE POTENCIA -  - 05/05/2021</v>
      </c>
      <c r="C1" s="37"/>
      <c r="D1" s="37"/>
      <c r="E1" s="37"/>
      <c r="F1" s="37"/>
      <c r="G1" s="37"/>
      <c r="H1" s="37"/>
      <c r="I1" s="37"/>
    </row>
    <row r="4" spans="2:9">
      <c r="H4" s="38" t="s">
        <v>45</v>
      </c>
      <c r="I4" s="39"/>
    </row>
    <row r="6" spans="2:9">
      <c r="H6" s="40" t="s">
        <v>46</v>
      </c>
      <c r="I6" s="41"/>
    </row>
    <row r="7" spans="2:9">
      <c r="H7" s="19" t="s">
        <v>47</v>
      </c>
      <c r="I7" s="20">
        <f>+G55</f>
        <v>0</v>
      </c>
    </row>
    <row r="8" spans="2:9">
      <c r="H8" s="19" t="s">
        <v>48</v>
      </c>
      <c r="I8" s="20">
        <f>+G61</f>
        <v>0</v>
      </c>
    </row>
    <row r="10" spans="2:9">
      <c r="D10" s="21" t="s">
        <v>49</v>
      </c>
      <c r="H10" s="40" t="s">
        <v>50</v>
      </c>
      <c r="I10" s="41"/>
    </row>
    <row r="11" spans="2:9">
      <c r="H11" s="19" t="s">
        <v>47</v>
      </c>
      <c r="I11" s="22">
        <f>+I58</f>
        <v>0</v>
      </c>
    </row>
    <row r="12" spans="2:9">
      <c r="H12" s="19" t="s">
        <v>48</v>
      </c>
      <c r="I12" s="22">
        <f>+I64</f>
        <v>0</v>
      </c>
    </row>
    <row r="13" spans="2:9">
      <c r="H13" s="19" t="s">
        <v>51</v>
      </c>
      <c r="I13" s="23">
        <f>+I11-I12</f>
        <v>0</v>
      </c>
    </row>
    <row r="15" spans="2:9">
      <c r="H15" s="40" t="s">
        <v>52</v>
      </c>
      <c r="I15" s="41"/>
    </row>
    <row r="16" spans="2:9">
      <c r="H16" s="24" t="s">
        <v>53</v>
      </c>
      <c r="I16" s="25"/>
    </row>
    <row r="17" spans="2:9">
      <c r="H17" s="26" t="s">
        <v>54</v>
      </c>
      <c r="I17" s="27"/>
    </row>
    <row r="20" spans="2:9">
      <c r="B20" s="21" t="s">
        <v>55</v>
      </c>
    </row>
    <row r="22" spans="2:9">
      <c r="B22" s="28" t="s">
        <v>56</v>
      </c>
      <c r="C22" s="29" t="s">
        <v>11</v>
      </c>
      <c r="D22" s="29" t="s">
        <v>12</v>
      </c>
      <c r="E22" s="29" t="s">
        <v>13</v>
      </c>
      <c r="F22" s="29" t="s">
        <v>14</v>
      </c>
      <c r="G22" s="29" t="s">
        <v>15</v>
      </c>
      <c r="H22" s="29" t="s">
        <v>16</v>
      </c>
      <c r="I22" s="29" t="s">
        <v>32</v>
      </c>
    </row>
    <row r="23" spans="2:9">
      <c r="B23" s="19" t="s">
        <v>57</v>
      </c>
      <c r="C23" s="30">
        <f>+CALCULOS!N99</f>
        <v>0</v>
      </c>
      <c r="D23" s="30">
        <f>+CALCULOS!O99</f>
        <v>0</v>
      </c>
      <c r="E23" s="30">
        <f>+CALCULOS!P99</f>
        <v>0</v>
      </c>
      <c r="F23" s="30">
        <f>+CALCULOS!Q99</f>
        <v>0</v>
      </c>
      <c r="G23" s="30">
        <f>+CALCULOS!R99</f>
        <v>0</v>
      </c>
      <c r="H23" s="30">
        <f>+CALCULOS!S99</f>
        <v>0</v>
      </c>
      <c r="I23" s="30">
        <f>+SUM(C23:H23)</f>
        <v>0</v>
      </c>
    </row>
    <row r="24" spans="2:9">
      <c r="B24" s="19" t="s">
        <v>58</v>
      </c>
      <c r="C24" s="30">
        <f>+CALCULOS!N100</f>
        <v>0</v>
      </c>
      <c r="D24" s="30">
        <f>+CALCULOS!O100</f>
        <v>0</v>
      </c>
      <c r="E24" s="30">
        <f>+CALCULOS!P100</f>
        <v>0</v>
      </c>
      <c r="F24" s="30">
        <f>+CALCULOS!Q100</f>
        <v>0</v>
      </c>
      <c r="G24" s="30">
        <f>+CALCULOS!R100</f>
        <v>0</v>
      </c>
      <c r="H24" s="30">
        <f>+CALCULOS!S100</f>
        <v>0</v>
      </c>
      <c r="I24" s="30">
        <f t="shared" ref="I24:I34" si="0">+SUM(C24:H24)</f>
        <v>0</v>
      </c>
    </row>
    <row r="25" spans="2:9">
      <c r="B25" s="19" t="s">
        <v>59</v>
      </c>
      <c r="C25" s="30">
        <f>+CALCULOS!N101</f>
        <v>0</v>
      </c>
      <c r="D25" s="30">
        <f>+CALCULOS!O101</f>
        <v>0</v>
      </c>
      <c r="E25" s="30">
        <f>+CALCULOS!P101</f>
        <v>0</v>
      </c>
      <c r="F25" s="30">
        <f>+CALCULOS!Q101</f>
        <v>0</v>
      </c>
      <c r="G25" s="30">
        <f>+CALCULOS!R101</f>
        <v>0</v>
      </c>
      <c r="H25" s="30">
        <f>+CALCULOS!S101</f>
        <v>0</v>
      </c>
      <c r="I25" s="30">
        <f t="shared" si="0"/>
        <v>0</v>
      </c>
    </row>
    <row r="26" spans="2:9">
      <c r="B26" s="19" t="s">
        <v>60</v>
      </c>
      <c r="C26" s="30">
        <f>+CALCULOS!N102</f>
        <v>0</v>
      </c>
      <c r="D26" s="30">
        <f>+CALCULOS!O102</f>
        <v>0</v>
      </c>
      <c r="E26" s="30">
        <f>+CALCULOS!P102</f>
        <v>0</v>
      </c>
      <c r="F26" s="30">
        <f>+CALCULOS!Q102</f>
        <v>0</v>
      </c>
      <c r="G26" s="30">
        <f>+CALCULOS!R102</f>
        <v>0</v>
      </c>
      <c r="H26" s="30">
        <f>+CALCULOS!S102</f>
        <v>0</v>
      </c>
      <c r="I26" s="30">
        <f t="shared" si="0"/>
        <v>0</v>
      </c>
    </row>
    <row r="27" spans="2:9">
      <c r="B27" s="19" t="s">
        <v>61</v>
      </c>
      <c r="C27" s="30">
        <f>+CALCULOS!N103</f>
        <v>0</v>
      </c>
      <c r="D27" s="30">
        <f>+CALCULOS!O103</f>
        <v>0</v>
      </c>
      <c r="E27" s="30">
        <f>+CALCULOS!P103</f>
        <v>0</v>
      </c>
      <c r="F27" s="30">
        <f>+CALCULOS!Q103</f>
        <v>0</v>
      </c>
      <c r="G27" s="30">
        <f>+CALCULOS!R103</f>
        <v>0</v>
      </c>
      <c r="H27" s="30">
        <f>+CALCULOS!S103</f>
        <v>0</v>
      </c>
      <c r="I27" s="30">
        <f t="shared" si="0"/>
        <v>0</v>
      </c>
    </row>
    <row r="28" spans="2:9">
      <c r="B28" s="19" t="s">
        <v>62</v>
      </c>
      <c r="C28" s="30">
        <f>+CALCULOS!N104</f>
        <v>0</v>
      </c>
      <c r="D28" s="30">
        <f>+CALCULOS!O104</f>
        <v>0</v>
      </c>
      <c r="E28" s="30">
        <f>+CALCULOS!P104</f>
        <v>0</v>
      </c>
      <c r="F28" s="30">
        <f>+CALCULOS!Q104</f>
        <v>0</v>
      </c>
      <c r="G28" s="30">
        <f>+CALCULOS!R104</f>
        <v>0</v>
      </c>
      <c r="H28" s="30">
        <f>+CALCULOS!S104</f>
        <v>0</v>
      </c>
      <c r="I28" s="30">
        <f t="shared" si="0"/>
        <v>0</v>
      </c>
    </row>
    <row r="29" spans="2:9">
      <c r="B29" s="19" t="s">
        <v>63</v>
      </c>
      <c r="C29" s="30">
        <f>+CALCULOS!N105</f>
        <v>0</v>
      </c>
      <c r="D29" s="30">
        <f>+CALCULOS!O105</f>
        <v>0</v>
      </c>
      <c r="E29" s="30">
        <f>+CALCULOS!P105</f>
        <v>0</v>
      </c>
      <c r="F29" s="30">
        <f>+CALCULOS!Q105</f>
        <v>0</v>
      </c>
      <c r="G29" s="30">
        <f>+CALCULOS!R105</f>
        <v>0</v>
      </c>
      <c r="H29" s="30">
        <f>+CALCULOS!S105</f>
        <v>0</v>
      </c>
      <c r="I29" s="30">
        <f t="shared" si="0"/>
        <v>0</v>
      </c>
    </row>
    <row r="30" spans="2:9">
      <c r="B30" s="19" t="s">
        <v>64</v>
      </c>
      <c r="C30" s="30">
        <f>+CALCULOS!N106</f>
        <v>0</v>
      </c>
      <c r="D30" s="30">
        <f>+CALCULOS!O106</f>
        <v>0</v>
      </c>
      <c r="E30" s="30">
        <f>+CALCULOS!P106</f>
        <v>0</v>
      </c>
      <c r="F30" s="30">
        <f>+CALCULOS!Q106</f>
        <v>0</v>
      </c>
      <c r="G30" s="30">
        <f>+CALCULOS!R106</f>
        <v>0</v>
      </c>
      <c r="H30" s="30">
        <f>+CALCULOS!S106</f>
        <v>0</v>
      </c>
      <c r="I30" s="30">
        <f t="shared" si="0"/>
        <v>0</v>
      </c>
    </row>
    <row r="31" spans="2:9">
      <c r="B31" s="19" t="s">
        <v>65</v>
      </c>
      <c r="C31" s="30">
        <f>+CALCULOS!N107</f>
        <v>0</v>
      </c>
      <c r="D31" s="30">
        <f>+CALCULOS!O107</f>
        <v>0</v>
      </c>
      <c r="E31" s="30">
        <f>+CALCULOS!P107</f>
        <v>0</v>
      </c>
      <c r="F31" s="30">
        <f>+CALCULOS!Q107</f>
        <v>0</v>
      </c>
      <c r="G31" s="30">
        <f>+CALCULOS!R107</f>
        <v>0</v>
      </c>
      <c r="H31" s="30">
        <f>+CALCULOS!S107</f>
        <v>0</v>
      </c>
      <c r="I31" s="30">
        <f t="shared" si="0"/>
        <v>0</v>
      </c>
    </row>
    <row r="32" spans="2:9">
      <c r="B32" s="19" t="s">
        <v>66</v>
      </c>
      <c r="C32" s="30">
        <f>+CALCULOS!N108</f>
        <v>0</v>
      </c>
      <c r="D32" s="30">
        <f>+CALCULOS!O108</f>
        <v>0</v>
      </c>
      <c r="E32" s="30">
        <f>+CALCULOS!P108</f>
        <v>0</v>
      </c>
      <c r="F32" s="30">
        <f>+CALCULOS!Q108</f>
        <v>0</v>
      </c>
      <c r="G32" s="30">
        <f>+CALCULOS!R108</f>
        <v>0</v>
      </c>
      <c r="H32" s="30">
        <f>+CALCULOS!S108</f>
        <v>0</v>
      </c>
      <c r="I32" s="30">
        <f t="shared" si="0"/>
        <v>0</v>
      </c>
    </row>
    <row r="33" spans="2:9">
      <c r="B33" s="19" t="s">
        <v>67</v>
      </c>
      <c r="C33" s="30">
        <f>+CALCULOS!N109</f>
        <v>0</v>
      </c>
      <c r="D33" s="30">
        <f>+CALCULOS!O109</f>
        <v>0</v>
      </c>
      <c r="E33" s="30">
        <f>+CALCULOS!P109</f>
        <v>0</v>
      </c>
      <c r="F33" s="30">
        <f>+CALCULOS!Q109</f>
        <v>0</v>
      </c>
      <c r="G33" s="30">
        <f>+CALCULOS!R109</f>
        <v>0</v>
      </c>
      <c r="H33" s="30">
        <f>+CALCULOS!S109</f>
        <v>0</v>
      </c>
      <c r="I33" s="30">
        <f t="shared" si="0"/>
        <v>0</v>
      </c>
    </row>
    <row r="34" spans="2:9">
      <c r="B34" s="19" t="s">
        <v>68</v>
      </c>
      <c r="C34" s="30">
        <f>+CALCULOS!N110</f>
        <v>0</v>
      </c>
      <c r="D34" s="30">
        <f>+CALCULOS!O110</f>
        <v>0</v>
      </c>
      <c r="E34" s="30">
        <f>+CALCULOS!P110</f>
        <v>0</v>
      </c>
      <c r="F34" s="30">
        <f>+CALCULOS!Q110</f>
        <v>0</v>
      </c>
      <c r="G34" s="30">
        <f>+CALCULOS!R110</f>
        <v>0</v>
      </c>
      <c r="H34" s="30">
        <f>+CALCULOS!S110</f>
        <v>0</v>
      </c>
      <c r="I34" s="30">
        <f t="shared" si="0"/>
        <v>0</v>
      </c>
    </row>
    <row r="35" spans="2:9">
      <c r="B35" s="31" t="s">
        <v>69</v>
      </c>
      <c r="C35" s="32">
        <f>+SUM(C23:C34)</f>
        <v>0</v>
      </c>
      <c r="D35" s="32">
        <f t="shared" ref="D35:I35" si="1">+SUM(D23:D34)</f>
        <v>0</v>
      </c>
      <c r="E35" s="32">
        <f t="shared" si="1"/>
        <v>0</v>
      </c>
      <c r="F35" s="32">
        <f t="shared" si="1"/>
        <v>0</v>
      </c>
      <c r="G35" s="32">
        <f t="shared" si="1"/>
        <v>0</v>
      </c>
      <c r="H35" s="32">
        <f t="shared" si="1"/>
        <v>0</v>
      </c>
      <c r="I35" s="32">
        <f t="shared" si="1"/>
        <v>0</v>
      </c>
    </row>
    <row r="37" spans="2:9">
      <c r="B37" s="28" t="s">
        <v>70</v>
      </c>
      <c r="C37" s="29" t="s">
        <v>11</v>
      </c>
      <c r="D37" s="29" t="s">
        <v>12</v>
      </c>
      <c r="E37" s="29" t="s">
        <v>13</v>
      </c>
      <c r="F37" s="29" t="s">
        <v>14</v>
      </c>
      <c r="G37" s="29" t="s">
        <v>15</v>
      </c>
      <c r="H37" s="29" t="s">
        <v>16</v>
      </c>
      <c r="I37" s="29" t="s">
        <v>71</v>
      </c>
    </row>
    <row r="38" spans="2:9">
      <c r="B38" s="19" t="s">
        <v>57</v>
      </c>
      <c r="C38" s="33">
        <f>+CALCULOS!N116</f>
        <v>0</v>
      </c>
      <c r="D38" s="33">
        <f>+CALCULOS!O116</f>
        <v>0</v>
      </c>
      <c r="E38" s="33">
        <f>+CALCULOS!P116</f>
        <v>0</v>
      </c>
      <c r="F38" s="33">
        <f>+CALCULOS!Q116</f>
        <v>0</v>
      </c>
      <c r="G38" s="33">
        <f>+CALCULOS!R116</f>
        <v>0</v>
      </c>
      <c r="H38" s="33">
        <f>+CALCULOS!S116</f>
        <v>0</v>
      </c>
      <c r="I38" s="33">
        <f>+CALCULOS!T116</f>
        <v>0</v>
      </c>
    </row>
    <row r="39" spans="2:9">
      <c r="B39" s="19" t="s">
        <v>58</v>
      </c>
      <c r="C39" s="33">
        <f>+CALCULOS!N117</f>
        <v>0</v>
      </c>
      <c r="D39" s="33">
        <f>+CALCULOS!O117</f>
        <v>0</v>
      </c>
      <c r="E39" s="33">
        <f>+CALCULOS!P117</f>
        <v>0</v>
      </c>
      <c r="F39" s="33">
        <f>+CALCULOS!Q117</f>
        <v>0</v>
      </c>
      <c r="G39" s="33">
        <f>+CALCULOS!R117</f>
        <v>0</v>
      </c>
      <c r="H39" s="33">
        <f>+CALCULOS!S117</f>
        <v>0</v>
      </c>
      <c r="I39" s="33">
        <f>+CALCULOS!T117</f>
        <v>0</v>
      </c>
    </row>
    <row r="40" spans="2:9">
      <c r="B40" s="19" t="s">
        <v>59</v>
      </c>
      <c r="C40" s="33">
        <f>+CALCULOS!N118</f>
        <v>0</v>
      </c>
      <c r="D40" s="33">
        <f>+CALCULOS!O118</f>
        <v>0</v>
      </c>
      <c r="E40" s="33">
        <f>+CALCULOS!P118</f>
        <v>0</v>
      </c>
      <c r="F40" s="33">
        <f>+CALCULOS!Q118</f>
        <v>0</v>
      </c>
      <c r="G40" s="33">
        <f>+CALCULOS!R118</f>
        <v>0</v>
      </c>
      <c r="H40" s="33">
        <f>+CALCULOS!S118</f>
        <v>0</v>
      </c>
      <c r="I40" s="33">
        <f>+CALCULOS!T118</f>
        <v>0</v>
      </c>
    </row>
    <row r="41" spans="2:9">
      <c r="B41" s="19" t="s">
        <v>60</v>
      </c>
      <c r="C41" s="33">
        <f>+CALCULOS!N119</f>
        <v>0</v>
      </c>
      <c r="D41" s="33">
        <f>+CALCULOS!O119</f>
        <v>0</v>
      </c>
      <c r="E41" s="33">
        <f>+CALCULOS!P119</f>
        <v>0</v>
      </c>
      <c r="F41" s="33">
        <f>+CALCULOS!Q119</f>
        <v>0</v>
      </c>
      <c r="G41" s="33">
        <f>+CALCULOS!R119</f>
        <v>0</v>
      </c>
      <c r="H41" s="33">
        <f>+CALCULOS!S119</f>
        <v>0</v>
      </c>
      <c r="I41" s="33">
        <f>+CALCULOS!T119</f>
        <v>0</v>
      </c>
    </row>
    <row r="42" spans="2:9">
      <c r="B42" s="19" t="s">
        <v>61</v>
      </c>
      <c r="C42" s="33">
        <f>+CALCULOS!N120</f>
        <v>0</v>
      </c>
      <c r="D42" s="33">
        <f>+CALCULOS!O120</f>
        <v>0</v>
      </c>
      <c r="E42" s="33">
        <f>+CALCULOS!P120</f>
        <v>0</v>
      </c>
      <c r="F42" s="33">
        <f>+CALCULOS!Q120</f>
        <v>0</v>
      </c>
      <c r="G42" s="33">
        <f>+CALCULOS!R120</f>
        <v>0</v>
      </c>
      <c r="H42" s="33">
        <f>+CALCULOS!S120</f>
        <v>0</v>
      </c>
      <c r="I42" s="33">
        <f>+CALCULOS!T120</f>
        <v>0</v>
      </c>
    </row>
    <row r="43" spans="2:9">
      <c r="B43" s="19" t="s">
        <v>62</v>
      </c>
      <c r="C43" s="33">
        <f>+CALCULOS!N121</f>
        <v>0</v>
      </c>
      <c r="D43" s="33">
        <f>+CALCULOS!O121</f>
        <v>0</v>
      </c>
      <c r="E43" s="33">
        <f>+CALCULOS!P121</f>
        <v>0</v>
      </c>
      <c r="F43" s="33">
        <f>+CALCULOS!Q121</f>
        <v>0</v>
      </c>
      <c r="G43" s="33">
        <f>+CALCULOS!R121</f>
        <v>0</v>
      </c>
      <c r="H43" s="33">
        <f>+CALCULOS!S121</f>
        <v>0</v>
      </c>
      <c r="I43" s="33">
        <f>+CALCULOS!T121</f>
        <v>0</v>
      </c>
    </row>
    <row r="44" spans="2:9">
      <c r="B44" s="19" t="s">
        <v>63</v>
      </c>
      <c r="C44" s="33">
        <f>+CALCULOS!N122</f>
        <v>0</v>
      </c>
      <c r="D44" s="33">
        <f>+CALCULOS!O122</f>
        <v>0</v>
      </c>
      <c r="E44" s="33">
        <f>+CALCULOS!P122</f>
        <v>0</v>
      </c>
      <c r="F44" s="33">
        <f>+CALCULOS!Q122</f>
        <v>0</v>
      </c>
      <c r="G44" s="33">
        <f>+CALCULOS!R122</f>
        <v>0</v>
      </c>
      <c r="H44" s="33">
        <f>+CALCULOS!S122</f>
        <v>0</v>
      </c>
      <c r="I44" s="33">
        <f>+CALCULOS!T122</f>
        <v>0</v>
      </c>
    </row>
    <row r="45" spans="2:9">
      <c r="B45" s="19" t="s">
        <v>64</v>
      </c>
      <c r="C45" s="33">
        <f>+CALCULOS!N123</f>
        <v>0</v>
      </c>
      <c r="D45" s="33">
        <f>+CALCULOS!O123</f>
        <v>0</v>
      </c>
      <c r="E45" s="33">
        <f>+CALCULOS!P123</f>
        <v>0</v>
      </c>
      <c r="F45" s="33">
        <f>+CALCULOS!Q123</f>
        <v>0</v>
      </c>
      <c r="G45" s="33">
        <f>+CALCULOS!R123</f>
        <v>0</v>
      </c>
      <c r="H45" s="33">
        <f>+CALCULOS!S123</f>
        <v>0</v>
      </c>
      <c r="I45" s="33">
        <f>+CALCULOS!T123</f>
        <v>0</v>
      </c>
    </row>
    <row r="46" spans="2:9">
      <c r="B46" s="19" t="s">
        <v>65</v>
      </c>
      <c r="C46" s="33">
        <f>+CALCULOS!N124</f>
        <v>0</v>
      </c>
      <c r="D46" s="33">
        <f>+CALCULOS!O124</f>
        <v>0</v>
      </c>
      <c r="E46" s="33">
        <f>+CALCULOS!P124</f>
        <v>0</v>
      </c>
      <c r="F46" s="33">
        <f>+CALCULOS!Q124</f>
        <v>0</v>
      </c>
      <c r="G46" s="33">
        <f>+CALCULOS!R124</f>
        <v>0</v>
      </c>
      <c r="H46" s="33">
        <f>+CALCULOS!S124</f>
        <v>0</v>
      </c>
      <c r="I46" s="33">
        <f>+CALCULOS!T124</f>
        <v>0</v>
      </c>
    </row>
    <row r="47" spans="2:9">
      <c r="B47" s="19" t="s">
        <v>66</v>
      </c>
      <c r="C47" s="33">
        <f>+CALCULOS!N125</f>
        <v>0</v>
      </c>
      <c r="D47" s="33">
        <f>+CALCULOS!O125</f>
        <v>0</v>
      </c>
      <c r="E47" s="33">
        <f>+CALCULOS!P125</f>
        <v>0</v>
      </c>
      <c r="F47" s="33">
        <f>+CALCULOS!Q125</f>
        <v>0</v>
      </c>
      <c r="G47" s="33">
        <f>+CALCULOS!R125</f>
        <v>0</v>
      </c>
      <c r="H47" s="33">
        <f>+CALCULOS!S125</f>
        <v>0</v>
      </c>
      <c r="I47" s="33">
        <f>+CALCULOS!T125</f>
        <v>0</v>
      </c>
    </row>
    <row r="48" spans="2:9">
      <c r="B48" s="19" t="s">
        <v>67</v>
      </c>
      <c r="C48" s="33">
        <f>+CALCULOS!N126</f>
        <v>0</v>
      </c>
      <c r="D48" s="33">
        <f>+CALCULOS!O126</f>
        <v>0</v>
      </c>
      <c r="E48" s="33">
        <f>+CALCULOS!P126</f>
        <v>0</v>
      </c>
      <c r="F48" s="33">
        <f>+CALCULOS!Q126</f>
        <v>0</v>
      </c>
      <c r="G48" s="33">
        <f>+CALCULOS!R126</f>
        <v>0</v>
      </c>
      <c r="H48" s="33">
        <f>+CALCULOS!S126</f>
        <v>0</v>
      </c>
      <c r="I48" s="33">
        <f>+CALCULOS!T126</f>
        <v>0</v>
      </c>
    </row>
    <row r="49" spans="2:9">
      <c r="B49" s="19" t="s">
        <v>68</v>
      </c>
      <c r="C49" s="33">
        <f>+CALCULOS!N127</f>
        <v>0</v>
      </c>
      <c r="D49" s="33">
        <f>+CALCULOS!O127</f>
        <v>0</v>
      </c>
      <c r="E49" s="33">
        <f>+CALCULOS!P127</f>
        <v>0</v>
      </c>
      <c r="F49" s="33">
        <f>+CALCULOS!Q127</f>
        <v>0</v>
      </c>
      <c r="G49" s="33">
        <f>+CALCULOS!R127</f>
        <v>0</v>
      </c>
      <c r="H49" s="33">
        <f>+CALCULOS!S127</f>
        <v>0</v>
      </c>
      <c r="I49" s="33">
        <f>+CALCULOS!T127</f>
        <v>0</v>
      </c>
    </row>
    <row r="50" spans="2:9">
      <c r="C50" s="34"/>
      <c r="D50" s="34"/>
      <c r="E50" s="34"/>
      <c r="F50" s="34"/>
      <c r="G50" s="34"/>
      <c r="H50" s="34"/>
    </row>
    <row r="51" spans="2:9">
      <c r="B51" s="21" t="s">
        <v>72</v>
      </c>
    </row>
    <row r="53" spans="2:9">
      <c r="B53" s="28" t="s">
        <v>73</v>
      </c>
      <c r="C53" s="29" t="s">
        <v>11</v>
      </c>
      <c r="D53" s="29" t="s">
        <v>12</v>
      </c>
      <c r="E53" s="29" t="s">
        <v>13</v>
      </c>
      <c r="F53" s="29" t="s">
        <v>14</v>
      </c>
      <c r="G53" s="29" t="s">
        <v>15</v>
      </c>
      <c r="H53" s="29" t="s">
        <v>16</v>
      </c>
    </row>
    <row r="54" spans="2:9">
      <c r="B54" s="19" t="s">
        <v>74</v>
      </c>
      <c r="C54" s="35">
        <f>+CALCULOS!N87</f>
        <v>39.139426999999998</v>
      </c>
      <c r="D54" s="35">
        <f>+CALCULOS!O87</f>
        <v>19.586653999999999</v>
      </c>
      <c r="E54" s="35">
        <f>+CALCULOS!P87</f>
        <v>14.334178</v>
      </c>
      <c r="F54" s="35">
        <f>+CALCULOS!Q87</f>
        <v>14.334178</v>
      </c>
      <c r="G54" s="35">
        <f>+CALCULOS!R87</f>
        <v>14.334178</v>
      </c>
      <c r="H54" s="35">
        <f>+CALCULOS!S87</f>
        <v>6.5401769999999999</v>
      </c>
    </row>
    <row r="55" spans="2:9">
      <c r="B55" s="19" t="s">
        <v>75</v>
      </c>
      <c r="C55" s="20">
        <f>+CALCULOS!N41</f>
        <v>0</v>
      </c>
      <c r="D55" s="20">
        <f>+CALCULOS!O41</f>
        <v>0</v>
      </c>
      <c r="E55" s="20">
        <f>+CALCULOS!P41</f>
        <v>0</v>
      </c>
      <c r="F55" s="20">
        <f>+CALCULOS!Q41</f>
        <v>0</v>
      </c>
      <c r="G55" s="20">
        <f>+CALCULOS!R41</f>
        <v>0</v>
      </c>
      <c r="H55" s="20">
        <f>+CALCULOS!S41</f>
        <v>0</v>
      </c>
      <c r="I55" s="29" t="s">
        <v>76</v>
      </c>
    </row>
    <row r="56" spans="2:9">
      <c r="B56" s="19" t="s">
        <v>77</v>
      </c>
      <c r="C56" s="22">
        <f t="shared" ref="C56:H56" si="2">+C55*C$54*1.051127</f>
        <v>0</v>
      </c>
      <c r="D56" s="22">
        <f t="shared" si="2"/>
        <v>0</v>
      </c>
      <c r="E56" s="22">
        <f t="shared" si="2"/>
        <v>0</v>
      </c>
      <c r="F56" s="22">
        <f t="shared" si="2"/>
        <v>0</v>
      </c>
      <c r="G56" s="22">
        <f t="shared" si="2"/>
        <v>0</v>
      </c>
      <c r="H56" s="22">
        <f t="shared" si="2"/>
        <v>0</v>
      </c>
      <c r="I56" s="22">
        <f>SUM(C56:H56)</f>
        <v>0</v>
      </c>
    </row>
    <row r="57" spans="2:9">
      <c r="B57" s="19" t="s">
        <v>78</v>
      </c>
      <c r="C57" s="22">
        <f>+CALCULOS!N38</f>
        <v>0</v>
      </c>
      <c r="D57" s="22">
        <f>+CALCULOS!O38</f>
        <v>0</v>
      </c>
      <c r="E57" s="22">
        <f>+CALCULOS!P38</f>
        <v>0</v>
      </c>
      <c r="F57" s="22">
        <f>+CALCULOS!Q38</f>
        <v>0</v>
      </c>
      <c r="G57" s="22">
        <f>+CALCULOS!R38</f>
        <v>0</v>
      </c>
      <c r="H57" s="22">
        <f>+CALCULOS!S38</f>
        <v>0</v>
      </c>
      <c r="I57" s="22">
        <f>SUM(C57:H57)</f>
        <v>0</v>
      </c>
    </row>
    <row r="58" spans="2:9">
      <c r="B58" s="19" t="s">
        <v>79</v>
      </c>
      <c r="C58" s="23">
        <f t="shared" ref="C58:I58" si="3">C57+C56</f>
        <v>0</v>
      </c>
      <c r="D58" s="23">
        <f t="shared" si="3"/>
        <v>0</v>
      </c>
      <c r="E58" s="23">
        <f t="shared" si="3"/>
        <v>0</v>
      </c>
      <c r="F58" s="23">
        <f t="shared" si="3"/>
        <v>0</v>
      </c>
      <c r="G58" s="23">
        <f t="shared" si="3"/>
        <v>0</v>
      </c>
      <c r="H58" s="23">
        <f t="shared" si="3"/>
        <v>0</v>
      </c>
      <c r="I58" s="23">
        <f t="shared" si="3"/>
        <v>0</v>
      </c>
    </row>
    <row r="60" spans="2:9">
      <c r="B60" s="28" t="s">
        <v>48</v>
      </c>
      <c r="C60" s="29" t="s">
        <v>11</v>
      </c>
      <c r="D60" s="29" t="s">
        <v>12</v>
      </c>
      <c r="E60" s="29" t="s">
        <v>13</v>
      </c>
      <c r="F60" s="29" t="s">
        <v>14</v>
      </c>
      <c r="G60" s="29" t="s">
        <v>15</v>
      </c>
      <c r="H60" s="29" t="s">
        <v>16</v>
      </c>
    </row>
    <row r="61" spans="2:9">
      <c r="B61" s="19" t="s">
        <v>75</v>
      </c>
      <c r="C61" s="36">
        <f>CALCULOS!N41</f>
        <v>0</v>
      </c>
      <c r="D61" s="36">
        <f>CALCULOS!O41</f>
        <v>0</v>
      </c>
      <c r="E61" s="36">
        <f>CALCULOS!P41</f>
        <v>0</v>
      </c>
      <c r="F61" s="36">
        <f>CALCULOS!Q41</f>
        <v>0</v>
      </c>
      <c r="G61" s="36">
        <f>CALCULOS!R41</f>
        <v>0</v>
      </c>
      <c r="H61" s="36">
        <f>CALCULOS!S41</f>
        <v>0</v>
      </c>
      <c r="I61" s="29" t="s">
        <v>76</v>
      </c>
    </row>
    <row r="62" spans="2:9">
      <c r="B62" s="19" t="s">
        <v>77</v>
      </c>
      <c r="C62" s="22">
        <f t="shared" ref="C62:H62" si="4">+C61*C$54*1.051127</f>
        <v>0</v>
      </c>
      <c r="D62" s="22">
        <f t="shared" si="4"/>
        <v>0</v>
      </c>
      <c r="E62" s="22">
        <f t="shared" si="4"/>
        <v>0</v>
      </c>
      <c r="F62" s="22">
        <f t="shared" si="4"/>
        <v>0</v>
      </c>
      <c r="G62" s="22">
        <f t="shared" si="4"/>
        <v>0</v>
      </c>
      <c r="H62" s="22">
        <f t="shared" si="4"/>
        <v>0</v>
      </c>
      <c r="I62" s="22">
        <f>SUM(C62:H62)</f>
        <v>0</v>
      </c>
    </row>
    <row r="63" spans="2:9">
      <c r="B63" s="19" t="s">
        <v>78</v>
      </c>
      <c r="C63" s="22">
        <f>+CALCULOS!N83</f>
        <v>0</v>
      </c>
      <c r="D63" s="22">
        <f>+CALCULOS!O83</f>
        <v>0</v>
      </c>
      <c r="E63" s="22">
        <f>+CALCULOS!P83</f>
        <v>0</v>
      </c>
      <c r="F63" s="22">
        <f>+CALCULOS!Q83</f>
        <v>0</v>
      </c>
      <c r="G63" s="22">
        <f>+CALCULOS!R83</f>
        <v>0</v>
      </c>
      <c r="H63" s="22">
        <f>+CALCULOS!S83</f>
        <v>0</v>
      </c>
      <c r="I63" s="22">
        <f>SUM(C63:H63)</f>
        <v>0</v>
      </c>
    </row>
    <row r="64" spans="2:9">
      <c r="B64" s="19" t="s">
        <v>79</v>
      </c>
      <c r="C64" s="22">
        <f t="shared" ref="C64:H64" si="5">C63+C62</f>
        <v>0</v>
      </c>
      <c r="D64" s="22">
        <f t="shared" si="5"/>
        <v>0</v>
      </c>
      <c r="E64" s="22">
        <f t="shared" si="5"/>
        <v>0</v>
      </c>
      <c r="F64" s="22">
        <f t="shared" si="5"/>
        <v>0</v>
      </c>
      <c r="G64" s="22">
        <f t="shared" si="5"/>
        <v>0</v>
      </c>
      <c r="H64" s="22">
        <f t="shared" si="5"/>
        <v>0</v>
      </c>
      <c r="I64" s="23">
        <f>SUM(C64:H64)</f>
        <v>0</v>
      </c>
    </row>
    <row r="67" spans="2:9">
      <c r="B67" s="28" t="s">
        <v>80</v>
      </c>
      <c r="C67" s="29" t="s">
        <v>11</v>
      </c>
      <c r="D67" s="29" t="s">
        <v>12</v>
      </c>
      <c r="E67" s="29" t="s">
        <v>13</v>
      </c>
      <c r="F67" s="29" t="s">
        <v>14</v>
      </c>
      <c r="G67" s="29" t="s">
        <v>15</v>
      </c>
      <c r="H67" s="29" t="s">
        <v>16</v>
      </c>
      <c r="I67" s="29" t="s">
        <v>76</v>
      </c>
    </row>
    <row r="68" spans="2:9">
      <c r="B68" s="19" t="s">
        <v>57</v>
      </c>
      <c r="C68" s="22">
        <f>+CALCULOS!N70</f>
        <v>0</v>
      </c>
      <c r="D68" s="22">
        <f>+CALCULOS!O70</f>
        <v>0</v>
      </c>
      <c r="E68" s="22">
        <f>+CALCULOS!P70</f>
        <v>0</v>
      </c>
      <c r="F68" s="22">
        <f>+CALCULOS!Q70</f>
        <v>0</v>
      </c>
      <c r="G68" s="22">
        <f>+CALCULOS!R70</f>
        <v>0</v>
      </c>
      <c r="H68" s="22">
        <f>+CALCULOS!S70</f>
        <v>0</v>
      </c>
      <c r="I68" s="22">
        <f>+SUM(C68:H68)</f>
        <v>0</v>
      </c>
    </row>
    <row r="69" spans="2:9">
      <c r="B69" s="19" t="s">
        <v>58</v>
      </c>
      <c r="C69" s="22">
        <f>+CALCULOS!N71</f>
        <v>0</v>
      </c>
      <c r="D69" s="22">
        <f>+CALCULOS!O71</f>
        <v>0</v>
      </c>
      <c r="E69" s="22">
        <f>+CALCULOS!P71</f>
        <v>0</v>
      </c>
      <c r="F69" s="22">
        <f>+CALCULOS!Q71</f>
        <v>0</v>
      </c>
      <c r="G69" s="22">
        <f>+CALCULOS!R71</f>
        <v>0</v>
      </c>
      <c r="H69" s="22">
        <f>+CALCULOS!S71</f>
        <v>0</v>
      </c>
      <c r="I69" s="22">
        <f t="shared" ref="I69:I79" si="6">+SUM(C69:H69)</f>
        <v>0</v>
      </c>
    </row>
    <row r="70" spans="2:9">
      <c r="B70" s="19" t="s">
        <v>59</v>
      </c>
      <c r="C70" s="22">
        <f>+CALCULOS!N72</f>
        <v>0</v>
      </c>
      <c r="D70" s="22">
        <f>+CALCULOS!O72</f>
        <v>0</v>
      </c>
      <c r="E70" s="22">
        <f>+CALCULOS!P72</f>
        <v>0</v>
      </c>
      <c r="F70" s="22">
        <f>+CALCULOS!Q72</f>
        <v>0</v>
      </c>
      <c r="G70" s="22">
        <f>+CALCULOS!R72</f>
        <v>0</v>
      </c>
      <c r="H70" s="22">
        <f>+CALCULOS!S72</f>
        <v>0</v>
      </c>
      <c r="I70" s="22">
        <f t="shared" si="6"/>
        <v>0</v>
      </c>
    </row>
    <row r="71" spans="2:9">
      <c r="B71" s="19" t="s">
        <v>60</v>
      </c>
      <c r="C71" s="22">
        <f>+CALCULOS!N73</f>
        <v>0</v>
      </c>
      <c r="D71" s="22">
        <f>+CALCULOS!O73</f>
        <v>0</v>
      </c>
      <c r="E71" s="22">
        <f>+CALCULOS!P73</f>
        <v>0</v>
      </c>
      <c r="F71" s="22">
        <f>+CALCULOS!Q73</f>
        <v>0</v>
      </c>
      <c r="G71" s="22">
        <f>+CALCULOS!R73</f>
        <v>0</v>
      </c>
      <c r="H71" s="22">
        <f>+CALCULOS!S73</f>
        <v>0</v>
      </c>
      <c r="I71" s="22">
        <f t="shared" si="6"/>
        <v>0</v>
      </c>
    </row>
    <row r="72" spans="2:9">
      <c r="B72" s="19" t="s">
        <v>61</v>
      </c>
      <c r="C72" s="22">
        <f>+CALCULOS!N74</f>
        <v>0</v>
      </c>
      <c r="D72" s="22">
        <f>+CALCULOS!O74</f>
        <v>0</v>
      </c>
      <c r="E72" s="22">
        <f>+CALCULOS!P74</f>
        <v>0</v>
      </c>
      <c r="F72" s="22">
        <f>+CALCULOS!Q74</f>
        <v>0</v>
      </c>
      <c r="G72" s="22">
        <f>+CALCULOS!R74</f>
        <v>0</v>
      </c>
      <c r="H72" s="22">
        <f>+CALCULOS!S74</f>
        <v>0</v>
      </c>
      <c r="I72" s="22">
        <f t="shared" si="6"/>
        <v>0</v>
      </c>
    </row>
    <row r="73" spans="2:9">
      <c r="B73" s="19" t="s">
        <v>62</v>
      </c>
      <c r="C73" s="22">
        <f>+CALCULOS!N75</f>
        <v>0</v>
      </c>
      <c r="D73" s="22">
        <f>+CALCULOS!O75</f>
        <v>0</v>
      </c>
      <c r="E73" s="22">
        <f>+CALCULOS!P75</f>
        <v>0</v>
      </c>
      <c r="F73" s="22">
        <f>+CALCULOS!Q75</f>
        <v>0</v>
      </c>
      <c r="G73" s="22">
        <f>+CALCULOS!R75</f>
        <v>0</v>
      </c>
      <c r="H73" s="22">
        <f>+CALCULOS!S75</f>
        <v>0</v>
      </c>
      <c r="I73" s="22">
        <f t="shared" si="6"/>
        <v>0</v>
      </c>
    </row>
    <row r="74" spans="2:9">
      <c r="B74" s="19" t="s">
        <v>63</v>
      </c>
      <c r="C74" s="22">
        <f>+CALCULOS!N76</f>
        <v>0</v>
      </c>
      <c r="D74" s="22">
        <f>+CALCULOS!O76</f>
        <v>0</v>
      </c>
      <c r="E74" s="22">
        <f>+CALCULOS!P76</f>
        <v>0</v>
      </c>
      <c r="F74" s="22">
        <f>+CALCULOS!Q76</f>
        <v>0</v>
      </c>
      <c r="G74" s="22">
        <f>+CALCULOS!R76</f>
        <v>0</v>
      </c>
      <c r="H74" s="22">
        <f>+CALCULOS!S76</f>
        <v>0</v>
      </c>
      <c r="I74" s="22">
        <f t="shared" si="6"/>
        <v>0</v>
      </c>
    </row>
    <row r="75" spans="2:9">
      <c r="B75" s="19" t="s">
        <v>64</v>
      </c>
      <c r="C75" s="22">
        <f>+CALCULOS!N77</f>
        <v>0</v>
      </c>
      <c r="D75" s="22">
        <f>+CALCULOS!O77</f>
        <v>0</v>
      </c>
      <c r="E75" s="22">
        <f>+CALCULOS!P77</f>
        <v>0</v>
      </c>
      <c r="F75" s="22">
        <f>+CALCULOS!Q77</f>
        <v>0</v>
      </c>
      <c r="G75" s="22">
        <f>+CALCULOS!R77</f>
        <v>0</v>
      </c>
      <c r="H75" s="22">
        <f>+CALCULOS!S77</f>
        <v>0</v>
      </c>
      <c r="I75" s="22">
        <f t="shared" si="6"/>
        <v>0</v>
      </c>
    </row>
    <row r="76" spans="2:9">
      <c r="B76" s="19" t="s">
        <v>65</v>
      </c>
      <c r="C76" s="22">
        <f>+CALCULOS!N78</f>
        <v>0</v>
      </c>
      <c r="D76" s="22">
        <f>+CALCULOS!O78</f>
        <v>0</v>
      </c>
      <c r="E76" s="22">
        <f>+CALCULOS!P78</f>
        <v>0</v>
      </c>
      <c r="F76" s="22">
        <f>+CALCULOS!Q78</f>
        <v>0</v>
      </c>
      <c r="G76" s="22">
        <f>+CALCULOS!R78</f>
        <v>0</v>
      </c>
      <c r="H76" s="22">
        <f>+CALCULOS!S78</f>
        <v>0</v>
      </c>
      <c r="I76" s="22">
        <f t="shared" si="6"/>
        <v>0</v>
      </c>
    </row>
    <row r="77" spans="2:9">
      <c r="B77" s="19" t="s">
        <v>66</v>
      </c>
      <c r="C77" s="22">
        <f>+CALCULOS!N79</f>
        <v>0</v>
      </c>
      <c r="D77" s="22">
        <f>+CALCULOS!O79</f>
        <v>0</v>
      </c>
      <c r="E77" s="22">
        <f>+CALCULOS!P79</f>
        <v>0</v>
      </c>
      <c r="F77" s="22">
        <f>+CALCULOS!Q79</f>
        <v>0</v>
      </c>
      <c r="G77" s="22">
        <f>+CALCULOS!R79</f>
        <v>0</v>
      </c>
      <c r="H77" s="22">
        <f>+CALCULOS!S79</f>
        <v>0</v>
      </c>
      <c r="I77" s="22">
        <f t="shared" si="6"/>
        <v>0</v>
      </c>
    </row>
    <row r="78" spans="2:9">
      <c r="B78" s="19" t="s">
        <v>67</v>
      </c>
      <c r="C78" s="22">
        <f>+CALCULOS!N80</f>
        <v>0</v>
      </c>
      <c r="D78" s="22">
        <f>+CALCULOS!O80</f>
        <v>0</v>
      </c>
      <c r="E78" s="22">
        <f>+CALCULOS!P80</f>
        <v>0</v>
      </c>
      <c r="F78" s="22">
        <f>+CALCULOS!Q80</f>
        <v>0</v>
      </c>
      <c r="G78" s="22">
        <f>+CALCULOS!R80</f>
        <v>0</v>
      </c>
      <c r="H78" s="22">
        <f>+CALCULOS!S80</f>
        <v>0</v>
      </c>
      <c r="I78" s="22">
        <f t="shared" si="6"/>
        <v>0</v>
      </c>
    </row>
    <row r="79" spans="2:9">
      <c r="B79" s="19" t="s">
        <v>68</v>
      </c>
      <c r="C79" s="22">
        <f>+CALCULOS!N81</f>
        <v>0</v>
      </c>
      <c r="D79" s="22">
        <f>+CALCULOS!O81</f>
        <v>0</v>
      </c>
      <c r="E79" s="22">
        <f>+CALCULOS!P81</f>
        <v>0</v>
      </c>
      <c r="F79" s="22">
        <f>+CALCULOS!Q81</f>
        <v>0</v>
      </c>
      <c r="G79" s="22">
        <f>+CALCULOS!R81</f>
        <v>0</v>
      </c>
      <c r="H79" s="22">
        <f>+CALCULOS!S81</f>
        <v>0</v>
      </c>
      <c r="I79" s="22">
        <f t="shared" si="6"/>
        <v>0</v>
      </c>
    </row>
    <row r="80" spans="2:9">
      <c r="B80" s="31" t="s">
        <v>69</v>
      </c>
      <c r="C80" s="23">
        <f>+SUM(C68:C79)</f>
        <v>0</v>
      </c>
      <c r="D80" s="23">
        <f>+SUM(D68:D79)</f>
        <v>0</v>
      </c>
      <c r="E80" s="23">
        <f t="shared" ref="E80:I80" si="7">+SUM(E68:E79)</f>
        <v>0</v>
      </c>
      <c r="F80" s="23">
        <f t="shared" si="7"/>
        <v>0</v>
      </c>
      <c r="G80" s="23">
        <f t="shared" si="7"/>
        <v>0</v>
      </c>
      <c r="H80" s="23">
        <f t="shared" si="7"/>
        <v>0</v>
      </c>
      <c r="I80" s="23">
        <f t="shared" si="7"/>
        <v>0</v>
      </c>
    </row>
  </sheetData>
  <mergeCells count="5">
    <mergeCell ref="B1:I1"/>
    <mergeCell ref="H4:I4"/>
    <mergeCell ref="H6:I6"/>
    <mergeCell ref="H10:I10"/>
    <mergeCell ref="H15:I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AF1A-3F3A-4F03-AD34-A81DD3C5B628}">
  <dimension ref="A1"/>
  <sheetViews>
    <sheetView workbookViewId="0"/>
  </sheetViews>
  <sheetFormatPr baseColWidth="10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CALCULOS</vt:lpstr>
      <vt:lpstr>RESUMEN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fannunziato</dc:creator>
  <cp:lastModifiedBy>fannunziato</cp:lastModifiedBy>
  <dcterms:created xsi:type="dcterms:W3CDTF">2015-06-05T18:19:34Z</dcterms:created>
  <dcterms:modified xsi:type="dcterms:W3CDTF">2021-05-05T15:40:14Z</dcterms:modified>
</cp:coreProperties>
</file>