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Enertrade\pages\Mercado\plantillas\"/>
    </mc:Choice>
  </mc:AlternateContent>
  <xr:revisionPtr revIDLastSave="0" documentId="13_ncr:1_{CE3B1BDA-9E70-4A28-A7EA-E7077DD6F2CC}" xr6:coauthVersionLast="47" xr6:coauthVersionMax="47" xr10:uidLastSave="{00000000-0000-0000-0000-000000000000}"/>
  <bookViews>
    <workbookView xWindow="-110" yWindow="-110" windowWidth="38620" windowHeight="21220" tabRatio="663" xr2:uid="{00000000-000D-0000-FFFF-FFFF00000000}"/>
  </bookViews>
  <sheets>
    <sheet name="Resumen_ELEC" sheetId="13" r:id="rId1"/>
    <sheet name="Resumen_GAS" sheetId="14" r:id="rId2"/>
    <sheet name="ELECTRICIDAD 2022" sheetId="1" state="veryHidden" r:id="rId3"/>
    <sheet name="INFO" sheetId="10" state="veryHidden" r:id="rId4"/>
  </sheets>
  <externalReferences>
    <externalReference r:id="rId5"/>
    <externalReference r:id="rId6"/>
    <externalReference r:id="rId7"/>
    <externalReference r:id="rId8"/>
  </externalReferences>
  <definedNames>
    <definedName name="Alquiler_repercutido">[1]desplegables!$C$3:$C$15</definedName>
    <definedName name="CE_1">#REF!</definedName>
    <definedName name="CE_10">#REF!</definedName>
    <definedName name="CE_11">#REF!</definedName>
    <definedName name="CE_12">#REF!</definedName>
    <definedName name="CE_2">#REF!</definedName>
    <definedName name="CE_3">#REF!</definedName>
    <definedName name="CE_4">#REF!</definedName>
    <definedName name="CE_5">#REF!</definedName>
    <definedName name="CE_6">#REF!</definedName>
    <definedName name="CE_7">#REF!</definedName>
    <definedName name="CE_8">#REF!</definedName>
    <definedName name="CE_9">#REF!</definedName>
    <definedName name="CNAE">[2]desplegables!$P$3:$P$761</definedName>
    <definedName name="DT_1">#REF!</definedName>
    <definedName name="DT_10">#REF!</definedName>
    <definedName name="DT_2">#REF!</definedName>
    <definedName name="DT_3">#REF!</definedName>
    <definedName name="DT_4">#REF!</definedName>
    <definedName name="DT_5">#REF!</definedName>
    <definedName name="DT_6">#REF!</definedName>
    <definedName name="DT_7">#REF!</definedName>
    <definedName name="DT_8">#REF!</definedName>
    <definedName name="DT_9">#REF!</definedName>
    <definedName name="facturación">[1]desplegables!$J$3:$J$6</definedName>
    <definedName name="Fax_G">#REF!</definedName>
    <definedName name="Fecha">#REF!</definedName>
    <definedName name="forma_pago">[2]desplegables!$CM$3:$CM$4</definedName>
    <definedName name="gestor">[2]desplegables!$BJ$3:$BJ$13</definedName>
    <definedName name="gestores">[1]desplegables!$I$3:$I$29</definedName>
    <definedName name="Indice_Tarifa">IF('[3]Datos Generales'!A1048553="3.1",1,IF('[3]Datos Generales'!A1048553="6.1",2,IF('[3]Datos Generales'!A1048553="6.2",3,IF('[3]Datos Generales'!A1048553="6.3",4,5))))</definedName>
    <definedName name="Mail_G">#REF!</definedName>
    <definedName name="Margen_GWh">'[3]Anexo Oferta'!$I$90/1000</definedName>
    <definedName name="Nivel_Tension">IF('[3]Datos Generales'!$C$28="3.1",1,IF('[3]Datos Generales'!$C$28="6.1",2,IF('[3]Datos Generales'!$C$28="6.2",3,IF('[3]Datos Generales'!$C$28="6.3",4,5))))</definedName>
    <definedName name="NOM_1">#REF!</definedName>
    <definedName name="NOM_10">#REF!</definedName>
    <definedName name="NOM_11">#REF!</definedName>
    <definedName name="NOM_12">#REF!</definedName>
    <definedName name="NOM_2">#REF!</definedName>
    <definedName name="NOM_3">#REF!</definedName>
    <definedName name="NOM_4">#REF!</definedName>
    <definedName name="NOM_5">#REF!</definedName>
    <definedName name="NOM_6">#REF!</definedName>
    <definedName name="NOM_7">#REF!</definedName>
    <definedName name="NOM_8">#REF!</definedName>
    <definedName name="NOM_9">#REF!</definedName>
    <definedName name="Nombre_G">#REF!</definedName>
    <definedName name="Numero_ID">#REF!</definedName>
    <definedName name="pais">[2]desplegables!$M$3:$M$210</definedName>
    <definedName name="plazo_pago">[2]desplegables!$CP$3:$CP$26</definedName>
    <definedName name="Pot_Norm_1">[2]desplegables!$V$3:$V$10</definedName>
    <definedName name="precio">[1]desplegables!$A$3:$A$16</definedName>
    <definedName name="Prima_desvíos_Pool">'[4]Tablas de Precios (ML)'!$D$44</definedName>
    <definedName name="RC_10">#REF!</definedName>
    <definedName name="RC_4">#REF!</definedName>
    <definedName name="RC_6">#REF!</definedName>
    <definedName name="RC_8">#REF!</definedName>
    <definedName name="region">[2]desplegables!$G$3:$G$54</definedName>
    <definedName name="respuesta">[1]desplegables!$D$3:$D$11</definedName>
    <definedName name="RP_10">#REF!</definedName>
    <definedName name="RP_8">#REF!</definedName>
    <definedName name="sector_actividad">[2]desplegables!$CG$3:$CG$22</definedName>
    <definedName name="si_no">[2]desplegables!$AO$3:$AO$4</definedName>
    <definedName name="Sobrecostes_OMEL">'[4]Tablas de Precios (ML)'!$D$46</definedName>
    <definedName name="telemedida">[2]desplegables!$AL$3:$AL$4</definedName>
    <definedName name="Texto2">#REF!</definedName>
    <definedName name="tipo_canal">[2]desplegables!$BM$3:$BM$13</definedName>
    <definedName name="tipo_cogenerador">[2]desplegables!$BA$3:$BA$4</definedName>
    <definedName name="Tipo_de_cliente">[1]desplegables!$B$3:$B$15</definedName>
    <definedName name="tipo_de_medida">[1]desplegables!$F$3:$F$16</definedName>
    <definedName name="tipo_de_proceso">[1]desplegables!$E$3:$E$12</definedName>
    <definedName name="tipo_de_tarifas_elec">[2]desplegables!$S$3:$S$15</definedName>
    <definedName name="tipo_de_via">[2]desplegables!$D$3:$D$68</definedName>
    <definedName name="tipo_facturacion">[2]desplegables!$CS$3:$CS$5</definedName>
    <definedName name="tipo_medida">[2]desplegables!$AG$3:$AG$7</definedName>
    <definedName name="tipo_producto">[2]desplegables!$CY$3:$CY$18</definedName>
    <definedName name="tipo_reclamacion_impagos">[2]desplegables!$CV$3:$CV$9</definedName>
    <definedName name="Tlfno_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13" l="1"/>
  <c r="C6" i="13" s="1"/>
  <c r="D4" i="13"/>
  <c r="N4" i="13"/>
  <c r="F16" i="14"/>
  <c r="M16" i="14"/>
  <c r="D16" i="14"/>
  <c r="E16" i="14" s="1"/>
  <c r="L15" i="14"/>
  <c r="I15" i="14"/>
  <c r="K15" i="14" s="1"/>
  <c r="L14" i="14"/>
  <c r="I14" i="14"/>
  <c r="K14" i="14" s="1"/>
  <c r="L13" i="14"/>
  <c r="I13" i="14"/>
  <c r="K13" i="14" s="1"/>
  <c r="L12" i="14"/>
  <c r="I12" i="14"/>
  <c r="K12" i="14" s="1"/>
  <c r="L11" i="14"/>
  <c r="I11" i="14"/>
  <c r="K11" i="14" s="1"/>
  <c r="L10" i="14"/>
  <c r="I10" i="14"/>
  <c r="K10" i="14" s="1"/>
  <c r="L9" i="14"/>
  <c r="I9" i="14"/>
  <c r="K9" i="14" s="1"/>
  <c r="L8" i="14"/>
  <c r="I8" i="14"/>
  <c r="K8" i="14" s="1"/>
  <c r="L7" i="14"/>
  <c r="I7" i="14"/>
  <c r="K7" i="14" s="1"/>
  <c r="L6" i="14"/>
  <c r="I6" i="14"/>
  <c r="K6" i="14" s="1"/>
  <c r="L5" i="14"/>
  <c r="I5" i="14"/>
  <c r="K5" i="14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L4" i="14"/>
  <c r="I4" i="14"/>
  <c r="K4" i="14" s="1"/>
  <c r="H4" i="14"/>
  <c r="J4" i="14" s="1"/>
  <c r="C7" i="13" l="1"/>
  <c r="C11" i="13"/>
  <c r="C15" i="13"/>
  <c r="C8" i="13"/>
  <c r="C12" i="13"/>
  <c r="C16" i="13"/>
  <c r="C10" i="13"/>
  <c r="C14" i="13"/>
  <c r="C9" i="13"/>
  <c r="C13" i="13"/>
  <c r="C17" i="13"/>
  <c r="L16" i="14"/>
  <c r="H5" i="14"/>
  <c r="J5" i="14" s="1"/>
  <c r="N5" i="14" s="1"/>
  <c r="O5" i="14" s="1"/>
  <c r="P5" i="14" s="1"/>
  <c r="K16" i="14"/>
  <c r="N4" i="14"/>
  <c r="I16" i="14"/>
  <c r="H6" i="14" l="1"/>
  <c r="J6" i="14" s="1"/>
  <c r="O4" i="14"/>
  <c r="P4" i="14" s="1"/>
  <c r="H7" i="14" l="1"/>
  <c r="H8" i="14" s="1"/>
  <c r="N6" i="14"/>
  <c r="J7" i="14" l="1"/>
  <c r="N7" i="14" s="1"/>
  <c r="O7" i="14" s="1"/>
  <c r="P7" i="14" s="1"/>
  <c r="J8" i="14"/>
  <c r="N8" i="14" s="1"/>
  <c r="O8" i="14" s="1"/>
  <c r="P8" i="14" s="1"/>
  <c r="H9" i="14"/>
  <c r="O6" i="14"/>
  <c r="P6" i="14" s="1"/>
  <c r="J9" i="14" l="1"/>
  <c r="N9" i="14" s="1"/>
  <c r="O9" i="14" s="1"/>
  <c r="P9" i="14" s="1"/>
  <c r="H10" i="14"/>
  <c r="J10" i="14" l="1"/>
  <c r="N10" i="14" s="1"/>
  <c r="H11" i="14"/>
  <c r="H12" i="14" l="1"/>
  <c r="J11" i="14"/>
  <c r="N11" i="14" s="1"/>
  <c r="O11" i="14" s="1"/>
  <c r="P11" i="14" s="1"/>
  <c r="O10" i="14"/>
  <c r="P10" i="14" s="1"/>
  <c r="J12" i="14" l="1"/>
  <c r="N12" i="14" s="1"/>
  <c r="H13" i="14"/>
  <c r="J13" i="14" l="1"/>
  <c r="N13" i="14" s="1"/>
  <c r="O13" i="14" s="1"/>
  <c r="P13" i="14" s="1"/>
  <c r="H14" i="14"/>
  <c r="O12" i="14"/>
  <c r="P12" i="14" s="1"/>
  <c r="J14" i="14" l="1"/>
  <c r="N14" i="14" s="1"/>
  <c r="O14" i="14" s="1"/>
  <c r="P14" i="14" s="1"/>
  <c r="H15" i="14"/>
  <c r="J15" i="14" s="1"/>
  <c r="N15" i="14" l="1"/>
  <c r="J16" i="14"/>
  <c r="O15" i="14" l="1"/>
  <c r="P15" i="14" s="1"/>
  <c r="N16" i="14"/>
  <c r="O16" i="14" s="1"/>
  <c r="P16" i="14" s="1"/>
  <c r="M10" i="10" l="1"/>
  <c r="D23" i="1" s="1"/>
  <c r="N10" i="10"/>
  <c r="E25" i="1" s="1"/>
  <c r="O10" i="10"/>
  <c r="F22" i="1" s="1"/>
  <c r="P10" i="10"/>
  <c r="G22" i="1" s="1"/>
  <c r="Q10" i="10"/>
  <c r="H22" i="1" s="1"/>
  <c r="L10" i="10"/>
  <c r="C22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G36" i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D50" i="1"/>
  <c r="E50" i="1"/>
  <c r="F50" i="1"/>
  <c r="G50" i="1"/>
  <c r="H50" i="1"/>
  <c r="C50" i="1"/>
  <c r="F23" i="1" l="1"/>
  <c r="F31" i="1"/>
  <c r="H30" i="1"/>
  <c r="F30" i="1"/>
  <c r="F29" i="1"/>
  <c r="F28" i="1"/>
  <c r="H28" i="1"/>
  <c r="F27" i="1"/>
  <c r="H26" i="1"/>
  <c r="F26" i="1"/>
  <c r="F33" i="1"/>
  <c r="F25" i="1"/>
  <c r="H32" i="1"/>
  <c r="H24" i="1"/>
  <c r="F32" i="1"/>
  <c r="F24" i="1"/>
  <c r="G32" i="1"/>
  <c r="G30" i="1"/>
  <c r="G28" i="1"/>
  <c r="G26" i="1"/>
  <c r="G24" i="1"/>
  <c r="E24" i="1"/>
  <c r="E30" i="1"/>
  <c r="E22" i="1"/>
  <c r="D32" i="1"/>
  <c r="D30" i="1"/>
  <c r="D28" i="1"/>
  <c r="D26" i="1"/>
  <c r="D24" i="1"/>
  <c r="E26" i="1"/>
  <c r="D22" i="1"/>
  <c r="C32" i="1"/>
  <c r="C30" i="1"/>
  <c r="C28" i="1"/>
  <c r="C26" i="1"/>
  <c r="C24" i="1"/>
  <c r="E28" i="1"/>
  <c r="H33" i="1"/>
  <c r="H31" i="1"/>
  <c r="H29" i="1"/>
  <c r="H27" i="1"/>
  <c r="H25" i="1"/>
  <c r="H23" i="1"/>
  <c r="E32" i="1"/>
  <c r="G33" i="1"/>
  <c r="G31" i="1"/>
  <c r="G29" i="1"/>
  <c r="G27" i="1"/>
  <c r="G25" i="1"/>
  <c r="G23" i="1"/>
  <c r="E27" i="1"/>
  <c r="E33" i="1"/>
  <c r="E29" i="1"/>
  <c r="E23" i="1"/>
  <c r="D33" i="1"/>
  <c r="D31" i="1"/>
  <c r="D29" i="1"/>
  <c r="D27" i="1"/>
  <c r="D25" i="1"/>
  <c r="E31" i="1"/>
  <c r="C33" i="1"/>
  <c r="C31" i="1"/>
  <c r="C29" i="1"/>
  <c r="C27" i="1"/>
  <c r="C25" i="1"/>
  <c r="C23" i="1"/>
  <c r="N6" i="13" l="1"/>
  <c r="N7" i="13"/>
  <c r="N8" i="13" l="1"/>
  <c r="N9" i="13"/>
  <c r="N10" i="13"/>
  <c r="N11" i="13"/>
  <c r="N12" i="13"/>
  <c r="N13" i="13"/>
  <c r="N14" i="13"/>
  <c r="N15" i="13"/>
  <c r="N16" i="13"/>
  <c r="N17" i="13"/>
  <c r="Q6" i="13" l="1"/>
  <c r="Q8" i="13"/>
  <c r="Q15" i="13"/>
  <c r="Q7" i="13"/>
  <c r="Q17" i="13"/>
  <c r="Q16" i="13"/>
  <c r="Q14" i="13"/>
  <c r="Q13" i="13"/>
  <c r="Q12" i="13"/>
  <c r="Q11" i="13"/>
  <c r="Q10" i="13"/>
  <c r="Q9" i="13"/>
  <c r="D64" i="1" l="1"/>
  <c r="C5" i="1" l="1"/>
  <c r="I19" i="1"/>
  <c r="I18" i="1"/>
  <c r="I17" i="1"/>
  <c r="I16" i="1"/>
  <c r="I15" i="1"/>
  <c r="I14" i="1"/>
  <c r="I13" i="1"/>
  <c r="I12" i="1"/>
  <c r="I11" i="1"/>
  <c r="I10" i="1"/>
  <c r="I9" i="1"/>
  <c r="I37" i="1" s="1"/>
  <c r="I8" i="1"/>
  <c r="I36" i="1" s="1"/>
  <c r="H5" i="1"/>
  <c r="G5" i="1"/>
  <c r="F5" i="1"/>
  <c r="E5" i="1"/>
  <c r="D5" i="1"/>
  <c r="F76" i="1"/>
  <c r="E6" i="13" l="1"/>
  <c r="I40" i="1"/>
  <c r="E10" i="13"/>
  <c r="I45" i="1"/>
  <c r="E15" i="13"/>
  <c r="E7" i="13"/>
  <c r="I39" i="1"/>
  <c r="E9" i="13"/>
  <c r="I41" i="1"/>
  <c r="E11" i="13"/>
  <c r="I43" i="1"/>
  <c r="E13" i="13"/>
  <c r="I47" i="1"/>
  <c r="E17" i="13"/>
  <c r="I38" i="1"/>
  <c r="E8" i="13"/>
  <c r="I42" i="1"/>
  <c r="E12" i="13"/>
  <c r="I44" i="1"/>
  <c r="E14" i="13"/>
  <c r="I46" i="1"/>
  <c r="E16" i="13"/>
  <c r="E64" i="1"/>
  <c r="I5" i="1"/>
  <c r="D65" i="1"/>
  <c r="E65" i="1"/>
  <c r="E18" i="13" l="1"/>
  <c r="D66" i="1"/>
  <c r="D68" i="1"/>
  <c r="D69" i="1"/>
  <c r="D67" i="1"/>
  <c r="C69" i="1"/>
  <c r="I28" i="1"/>
  <c r="D70" i="1"/>
  <c r="C71" i="1"/>
  <c r="I29" i="1"/>
  <c r="C66" i="1"/>
  <c r="I24" i="1"/>
  <c r="C74" i="1"/>
  <c r="I32" i="1"/>
  <c r="E66" i="1"/>
  <c r="C70" i="1"/>
  <c r="I22" i="1"/>
  <c r="C64" i="1"/>
  <c r="I27" i="1"/>
  <c r="I26" i="1"/>
  <c r="C68" i="1"/>
  <c r="I23" i="1"/>
  <c r="C65" i="1"/>
  <c r="C75" i="1"/>
  <c r="I33" i="1"/>
  <c r="C73" i="1"/>
  <c r="I31" i="1"/>
  <c r="I30" i="1"/>
  <c r="C72" i="1"/>
  <c r="I25" i="1"/>
  <c r="C67" i="1"/>
  <c r="G65" i="1" l="1"/>
  <c r="H65" i="1" s="1"/>
  <c r="I65" i="1" s="1"/>
  <c r="G66" i="1"/>
  <c r="H66" i="1" s="1"/>
  <c r="I66" i="1" s="1"/>
  <c r="G64" i="1"/>
  <c r="H64" i="1" s="1"/>
  <c r="I64" i="1" s="1"/>
  <c r="Q18" i="13"/>
  <c r="R18" i="13"/>
  <c r="D71" i="1"/>
  <c r="C76" i="1"/>
  <c r="E67" i="1"/>
  <c r="G67" i="1" s="1"/>
  <c r="H67" i="1" l="1"/>
  <c r="I67" i="1" s="1"/>
  <c r="F7" i="13"/>
  <c r="E68" i="1"/>
  <c r="D72" i="1"/>
  <c r="G68" i="1" l="1"/>
  <c r="H68" i="1" s="1"/>
  <c r="I68" i="1" s="1"/>
  <c r="G7" i="13"/>
  <c r="S7" i="13" s="1"/>
  <c r="F8" i="13"/>
  <c r="F9" i="13"/>
  <c r="F6" i="13"/>
  <c r="E69" i="1"/>
  <c r="D73" i="1"/>
  <c r="G69" i="1" l="1"/>
  <c r="H69" i="1" s="1"/>
  <c r="I69" i="1" s="1"/>
  <c r="G8" i="13"/>
  <c r="S8" i="13" s="1"/>
  <c r="G9" i="13"/>
  <c r="S9" i="13" s="1"/>
  <c r="F10" i="13"/>
  <c r="G6" i="13"/>
  <c r="S6" i="13" s="1"/>
  <c r="D74" i="1"/>
  <c r="E70" i="1"/>
  <c r="G70" i="1" l="1"/>
  <c r="H70" i="1" s="1"/>
  <c r="I70" i="1" s="1"/>
  <c r="G10" i="13"/>
  <c r="S10" i="13" s="1"/>
  <c r="F11" i="13"/>
  <c r="D75" i="1"/>
  <c r="E71" i="1"/>
  <c r="G71" i="1" l="1"/>
  <c r="H71" i="1" s="1"/>
  <c r="I71" i="1" s="1"/>
  <c r="F12" i="13"/>
  <c r="G11" i="13"/>
  <c r="S11" i="13" s="1"/>
  <c r="E72" i="1"/>
  <c r="D76" i="1"/>
  <c r="G72" i="1" l="1"/>
  <c r="H72" i="1" s="1"/>
  <c r="I72" i="1" s="1"/>
  <c r="G12" i="13"/>
  <c r="S12" i="13" s="1"/>
  <c r="F13" i="13"/>
  <c r="E73" i="1"/>
  <c r="G73" i="1" l="1"/>
  <c r="H73" i="1" s="1"/>
  <c r="I73" i="1" s="1"/>
  <c r="F14" i="13"/>
  <c r="G13" i="13"/>
  <c r="S13" i="13" s="1"/>
  <c r="E74" i="1"/>
  <c r="G74" i="1" l="1"/>
  <c r="H74" i="1" s="1"/>
  <c r="I74" i="1" s="1"/>
  <c r="G14" i="13"/>
  <c r="S14" i="13" s="1"/>
  <c r="F15" i="13"/>
  <c r="E75" i="1"/>
  <c r="G75" i="1" l="1"/>
  <c r="H75" i="1" s="1"/>
  <c r="I75" i="1" s="1"/>
  <c r="F16" i="13"/>
  <c r="G15" i="13"/>
  <c r="S15" i="13" s="1"/>
  <c r="E76" i="1"/>
  <c r="G76" i="1" l="1"/>
  <c r="G16" i="13"/>
  <c r="S16" i="13" s="1"/>
  <c r="F17" i="13"/>
  <c r="G17" i="13" l="1"/>
  <c r="F18" i="13"/>
  <c r="H76" i="1"/>
  <c r="I76" i="1" s="1"/>
  <c r="G18" i="13" l="1"/>
  <c r="S18" i="13" s="1"/>
  <c r="S17" i="13"/>
</calcChain>
</file>

<file path=xl/sharedStrings.xml><?xml version="1.0" encoding="utf-8"?>
<sst xmlns="http://schemas.openxmlformats.org/spreadsheetml/2006/main" count="227" uniqueCount="98">
  <si>
    <t>P1</t>
  </si>
  <si>
    <t>P2</t>
  </si>
  <si>
    <t>P3</t>
  </si>
  <si>
    <t>P4</t>
  </si>
  <si>
    <t>P5</t>
  </si>
  <si>
    <t>P6</t>
  </si>
  <si>
    <t>Total (kWh)</t>
  </si>
  <si>
    <t>Consumos (kWh)</t>
  </si>
  <si>
    <t>P. Medio</t>
  </si>
  <si>
    <t>Total</t>
  </si>
  <si>
    <t>DICIEMBRE</t>
  </si>
  <si>
    <t>NOVIEMBRE</t>
  </si>
  <si>
    <t>Potencias (kW)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</si>
  <si>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</si>
  <si>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</si>
  <si>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</si>
  <si>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</si>
  <si>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</si>
  <si>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</si>
  <si>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</si>
  <si>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</si>
  <si>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</si>
  <si>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</si>
  <si>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Consumo mensual (kWh)</t>
  </si>
  <si>
    <t>Precio ATR Energía (€/kWh)</t>
  </si>
  <si>
    <t>Precios energía (€/kWh)</t>
  </si>
  <si>
    <t>Precio ATR Potencia (€/kWh/año)</t>
  </si>
  <si>
    <t>Energía</t>
  </si>
  <si>
    <t>TP</t>
  </si>
  <si>
    <t>IEE</t>
  </si>
  <si>
    <t>TOTAL</t>
  </si>
  <si>
    <t>Alquiler</t>
  </si>
  <si>
    <t>* Costes sin contabilizar los excesos de potencia ni la energía reactiva</t>
  </si>
  <si>
    <t>Costes fijos mensuales (€)</t>
  </si>
  <si>
    <t>TE ATR</t>
  </si>
  <si>
    <t>año 2022</t>
  </si>
  <si>
    <t>Pago por Capacidad</t>
  </si>
  <si>
    <t>2.0TD</t>
  </si>
  <si>
    <t>3.0TD</t>
  </si>
  <si>
    <t>6.1TD</t>
  </si>
  <si>
    <t>6.2TD</t>
  </si>
  <si>
    <t>6.3TD</t>
  </si>
  <si>
    <t>6.4TD</t>
  </si>
  <si>
    <t>Pérdidas BOE</t>
  </si>
  <si>
    <t>Te ATR</t>
  </si>
  <si>
    <t>Tp ATR</t>
  </si>
  <si>
    <t>Pago OMIE</t>
  </si>
  <si>
    <t>OS</t>
  </si>
  <si>
    <t>Interr</t>
  </si>
  <si>
    <t>FEE</t>
  </si>
  <si>
    <t>* Consumos reales desde nov'20 hasta oct'21.</t>
  </si>
  <si>
    <t>GdO</t>
  </si>
  <si>
    <t>* En base a precio objetivo ENERTRADE</t>
  </si>
  <si>
    <t>ATR Junio 2021</t>
  </si>
  <si>
    <r>
      <t>1</t>
    </r>
    <r>
      <rPr>
        <b/>
        <vertAlign val="superscript"/>
        <sz val="11"/>
        <color indexed="8"/>
        <rFont val="Calibri"/>
        <family val="2"/>
      </rPr>
      <t>er</t>
    </r>
    <r>
      <rPr>
        <b/>
        <sz val="11"/>
        <color indexed="8"/>
        <rFont val="Calibri"/>
        <family val="2"/>
      </rPr>
      <t xml:space="preserve"> cierre</t>
    </r>
  </si>
  <si>
    <t>2º cierre</t>
  </si>
  <si>
    <r>
      <t>3</t>
    </r>
    <r>
      <rPr>
        <b/>
        <vertAlign val="superscript"/>
        <sz val="11"/>
        <color indexed="8"/>
        <rFont val="Calibri"/>
        <family val="2"/>
      </rPr>
      <t>er</t>
    </r>
    <r>
      <rPr>
        <b/>
        <sz val="11"/>
        <color indexed="8"/>
        <rFont val="Calibri"/>
        <family val="2"/>
      </rPr>
      <t xml:space="preserve"> cierre</t>
    </r>
  </si>
  <si>
    <t>Costes mensuales (€)</t>
  </si>
  <si>
    <t>MARKET PRICE</t>
  </si>
  <si>
    <t>%</t>
  </si>
  <si>
    <t>precio</t>
  </si>
  <si>
    <t>% abierto</t>
  </si>
  <si>
    <t>precio ABIERTO</t>
  </si>
  <si>
    <t>TIPO DE PRECIO</t>
  </si>
  <si>
    <t>OMIP</t>
  </si>
  <si>
    <t>Energía (kWh)</t>
  </si>
  <si>
    <t>PM TOTAL  (€/MWh)</t>
  </si>
  <si>
    <t>OMIE</t>
  </si>
  <si>
    <t>Sólo Energia</t>
  </si>
  <si>
    <t>PM BUDGET (€/MWh)</t>
  </si>
  <si>
    <t xml:space="preserve">REINOSA - año 2022 </t>
  </si>
  <si>
    <t>A</t>
  </si>
  <si>
    <t>B</t>
  </si>
  <si>
    <t>SIN ATR</t>
  </si>
  <si>
    <t>PM Total</t>
  </si>
  <si>
    <t>DESVIACION (%)</t>
  </si>
  <si>
    <t>SEGÚN Qd ACTUAL</t>
  </si>
  <si>
    <t>€/kWh/día-mes</t>
  </si>
  <si>
    <t>€/MWh</t>
  </si>
  <si>
    <t>TARIFA</t>
  </si>
  <si>
    <t>MES</t>
  </si>
  <si>
    <t>Consumo MWh</t>
  </si>
  <si>
    <t>Budget</t>
  </si>
  <si>
    <t>TTF MA</t>
  </si>
  <si>
    <t>Qd Contratada</t>
  </si>
  <si>
    <t>Precio T fijo</t>
  </si>
  <si>
    <t>Precio T Variable</t>
  </si>
  <si>
    <t>T. Fijo</t>
  </si>
  <si>
    <t>T. Variable</t>
  </si>
  <si>
    <t>IEH</t>
  </si>
  <si>
    <t>BASE IVA</t>
  </si>
  <si>
    <t xml:space="preserve"> Coste    Total   €/MWh</t>
  </si>
  <si>
    <t>DESV.</t>
  </si>
  <si>
    <t>RL.10</t>
  </si>
  <si>
    <t>Consumos reflejados en contrato</t>
  </si>
  <si>
    <t>Cpmp</t>
  </si>
  <si>
    <t>k</t>
  </si>
  <si>
    <t>TERMINO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</si>
</sst>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7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_€_-;\-* #,##0\ _€_-;_-* &quot;-&quot;\ _€_-;_-@_-"/>
    <numFmt numFmtId="165" formatCode="_-* #,##0.00\ _€_-;\-* #,##0.00\ _€_-;_-* &quot;-&quot;??\ _€_-;_-@_-"/>
    <numFmt numFmtId="166" formatCode="0.00000"/>
    <numFmt numFmtId="167" formatCode="0.0%"/>
    <numFmt numFmtId="168" formatCode="0.0000"/>
    <numFmt numFmtId="169" formatCode="0.000000"/>
    <numFmt numFmtId="170" formatCode="0.0"/>
    <numFmt numFmtId="171" formatCode="_-* #,##0\ &quot;€&quot;_-;\-* #,##0\ &quot;€&quot;_-;_-* &quot;-&quot;??\ &quot;€&quot;_-;_-@_-"/>
    <numFmt numFmtId="172" formatCode="#,##0.000000"/>
    <numFmt numFmtId="173" formatCode="0.0_)\%;\(0.0\)\%;0.0_)\%;@_)_%"/>
    <numFmt numFmtId="174" formatCode="#,##0.0_)_%;\(#,##0.0\)_%;0.0_)_%;@_)_%"/>
    <numFmt numFmtId="175" formatCode="#,##0.0_);\(#,##0.0\);#,##0.0_);@_)"/>
    <numFmt numFmtId="176" formatCode="&quot;$&quot;_(#,##0.00_);&quot;$&quot;\(#,##0.00\);&quot;$&quot;_(0.00_);@_)"/>
    <numFmt numFmtId="177" formatCode="#,##0.00_);\(#,##0.00\);0.00_);@_)"/>
    <numFmt numFmtId="178" formatCode="\€_(#,##0.00_);\€\(#,##0.00\);\€_(0.00_);@_)"/>
    <numFmt numFmtId="179" formatCode="\(0.0%\);[Red]\(\-0.0%\)"/>
    <numFmt numFmtId="180" formatCode="_ * #,##0.00000000_ ;_ * \-#,##0.00000000_ ;_ * &quot;-&quot;_ ;_ @_ "/>
    <numFmt numFmtId="181" formatCode="&quot;$&quot;#,##0.0_);\(&quot;$&quot;#,##0.0\)"/>
    <numFmt numFmtId="182" formatCode="&quot;$&quot;#,##0.00;\(&quot;$&quot;#,##0.00\)"/>
    <numFmt numFmtId="183" formatCode="#,##0_)\x;\(#,##0\)\x;0_)\x;@_)_x"/>
    <numFmt numFmtId="184" formatCode="#,##0_)_x;\(#,##0\)_x;0_)_x;@_)_x"/>
    <numFmt numFmtId="185" formatCode="_(* #,##0.0_);_(* \(#,##0.0\);_(* &quot;-&quot;??_);_(@_)"/>
    <numFmt numFmtId="186" formatCode="_ &quot;\&quot;* #,##0_ ;_ &quot;\&quot;* \-#,##0_ ;_ &quot;\&quot;* &quot;-&quot;_ ;_ @_ "/>
    <numFmt numFmtId="187" formatCode="_ &quot;\&quot;* #,##0.00_ ;_ &quot;\&quot;* \-#,##0.00_ ;_ &quot;\&quot;* &quot;-&quot;??_ ;_ @_ "/>
    <numFmt numFmtId="188" formatCode="_ * #,##0_ ;_ * \-#,##0_ ;_ * &quot;-&quot;_ ;_ @_ "/>
    <numFmt numFmtId="189" formatCode="_ * #,##0.00_ ;_ * \-#,##0.00_ ;_ * &quot;-&quot;??_ ;_ @_ "/>
    <numFmt numFmtId="190" formatCode="&quot;$&quot;#,##0.0_);[Red]\(&quot;$&quot;#,##0.0\)"/>
    <numFmt numFmtId="191" formatCode="[$$]#,##0.0000_);\([$$]#,##0.0000\);[$$]#,##0.0000_);@_)"/>
    <numFmt numFmtId="192" formatCode="_(* #,##0.0000000000_);_(* \(#,##0.0000000000\);_(* &quot;-&quot;??_);_(@_)"/>
    <numFmt numFmtId="193" formatCode="&quot;$&quot;#,##0_);\(&quot;$&quot;#,##0\)"/>
    <numFmt numFmtId="194" formatCode="\£#,##0_);\(\£#,##0\)"/>
    <numFmt numFmtId="195" formatCode="General_)"/>
    <numFmt numFmtId="196" formatCode="0.000_)"/>
    <numFmt numFmtId="197" formatCode="#,##0_%_);\(#,##0\)_%;#,##0_%_);@_%_)"/>
    <numFmt numFmtId="198" formatCode="_._.* #,##0.0_)_%;_._.* \(#,##0.0\)_%;_._.* \ ?_)_%"/>
    <numFmt numFmtId="199" formatCode="_._.* #,##0.00_)_%;_._.* \(#,##0.00\)_%;_._.* \ ?_)_%"/>
    <numFmt numFmtId="200" formatCode="_._.* #,##0.000_)_%;_._.* \(#,##0.000\)_%;_._.* \ ?_)_%"/>
    <numFmt numFmtId="201" formatCode="_._.* #,##0.0000_)_%;_._.* \(#,##0.0000\)_%;_._.* \ ?_)_%"/>
    <numFmt numFmtId="202" formatCode="00\ &quot;Years&quot;"/>
    <numFmt numFmtId="203" formatCode="_-* #.##0.00\ _€_-;\-* #.##0.00\ _€_-;_-* &quot;-&quot;??\ _€_-;_-@_-"/>
    <numFmt numFmtId="204" formatCode="m/d"/>
    <numFmt numFmtId="205" formatCode="_(* #,##0.0000_);_(* \(#,##0.0000\);_(* &quot;-&quot;??_);_(@_)"/>
    <numFmt numFmtId="206" formatCode="###,###,###,###"/>
    <numFmt numFmtId="207" formatCode="_(&quot;$&quot;* #,##0.00_);_(&quot;$&quot;* \(#,##0.00\);_(&quot;$&quot;* &quot;-&quot;??_);_(@_)"/>
    <numFmt numFmtId="208" formatCode="_(&quot;$&quot;* #,##0_);_(&quot;$&quot;* \(#,##0\);_(&quot;$&quot;* &quot;-&quot;_);_(@_)"/>
    <numFmt numFmtId="209" formatCode="&quot;$&quot;#,##0.00_);[Red]\(&quot;$&quot;#,##0.00\)"/>
    <numFmt numFmtId="210" formatCode="&quot;$&quot;#,##0_%_);\(&quot;$&quot;#,##0\)_%;&quot;$&quot;#,##0_%_);@_%_)"/>
    <numFmt numFmtId="211" formatCode="_._.&quot;$&quot;* #,##0.0_)_%;_._.&quot;$&quot;* \(#,##0.0\)_%;_._.&quot;$&quot;* \ ?_)_%"/>
    <numFmt numFmtId="212" formatCode="_._.&quot;$&quot;* #,##0.00_)_%;_._.&quot;$&quot;* \(#,##0.00\)_%;_._.&quot;$&quot;* \ ?_)_%"/>
    <numFmt numFmtId="213" formatCode="_._.&quot;$&quot;* #,##0.000_)_%;_._.&quot;$&quot;* \(#,##0.000\)_%;_._.&quot;$&quot;* \ ?_)_%"/>
    <numFmt numFmtId="214" formatCode="_._.&quot;$&quot;* #,##0.0000_)_%;_._.&quot;$&quot;* \(#,##0.0000\)_%;_._.&quot;$&quot;* \ ?_)_%"/>
    <numFmt numFmtId="215" formatCode="[$$ -409]#,##0_);[Red]\([$$ -409]#,##0\)"/>
    <numFmt numFmtId="216" formatCode="[$£ -809]#,##0_);[Red]\([$£ -809]#,##0\)"/>
    <numFmt numFmtId="217" formatCode="[$FF -40C]#,##0_);[Red]\([$FF -40C]#,##0\)"/>
    <numFmt numFmtId="218" formatCode="&quot;$&quot;#,##0.00000_);\(&quot;$&quot;#,##0.00000\)"/>
    <numFmt numFmtId="219" formatCode="#,##0.00&quot;Bs.&quot;;\-#,##0.00&quot;Bs.&quot;"/>
    <numFmt numFmtId="220" formatCode="0.0%_);\-0.0%_);&quot;---&quot;?"/>
    <numFmt numFmtId="221" formatCode="m/d/yy_%_)"/>
    <numFmt numFmtId="222" formatCode="#,##0.00_)\x;\(#,##0.00\)\x;@\ \ \ "/>
    <numFmt numFmtId="223" formatCode="&quot;$&quot;#,##0.00_);\(&quot;$&quot;#,##0.00\)"/>
    <numFmt numFmtId="224" formatCode="&quot;$&quot;#,##0.00"/>
    <numFmt numFmtId="225" formatCode="#,##0_);\(#,##0\);_(\ &quot;---&quot;?"/>
    <numFmt numFmtId="226" formatCode="0_%_);\(0\)_%;0_%_);@_%_)"/>
    <numFmt numFmtId="227" formatCode="_ &quot;SFr.&quot;* #,##0_ ;_ &quot;SFr.&quot;* \-#,##0_ ;_ &quot;SFr.&quot;* &quot;-&quot;_ ;_ @_ "/>
    <numFmt numFmtId="228" formatCode="_-* #,##0.00\ [$€]_-;\-* #,##0.00\ [$€]_-;_-* &quot;-&quot;??\ [$€]_-;_-@_-"/>
    <numFmt numFmtId="229" formatCode="0_)"/>
    <numFmt numFmtId="230" formatCode="0.0\%_);\(0.0\%\);0.0\%_);@_%_)"/>
    <numFmt numFmtId="231" formatCode="&quot;$&quot;#,##0.0000_);\(&quot;$&quot;#,##0.0000\)"/>
    <numFmt numFmtId="232" formatCode="0.000%_);\(0.000%\);0.000%_);@_%_)"/>
    <numFmt numFmtId="233" formatCode="mmm\-d\-yyyy"/>
    <numFmt numFmtId="234" formatCode="#,##0.0_)_%;\(#,##0.0\)_%;#,##0.0_)_%;@_)_%"/>
    <numFmt numFmtId="235" formatCode="#,##0.0_)\x_);&quot;NM&quot;_)_x_;0.0_)\x_);@_)_%"/>
    <numFmt numFmtId="236" formatCode="_-* #,##0.00\ _F_B_-;\-* #,##0.00\ _F_B_-;_-* &quot;-&quot;??\ _F_B_-;_-@_-"/>
    <numFmt numFmtId="237" formatCode="0.00_)"/>
    <numFmt numFmtId="238" formatCode="_(* #,##0.0_);_(* \(#,##0.0\);_(* &quot;-&quot;?_);_(@_)"/>
    <numFmt numFmtId="239" formatCode="[Red]&quot;¥&quot;;;[Blue]&quot;¥&quot;"/>
    <numFmt numFmtId="240" formatCode="dd\-mmm\-yy_)"/>
    <numFmt numFmtId="241" formatCode="_-* #,##0\ _p_t_a_-;\-* #,##0\ _p_t_a_-;_-* &quot;-&quot;\ _p_t_a_-;_-@_-"/>
    <numFmt numFmtId="242" formatCode="_-* #,##0.00\ _p_t_a_-;\-* #,##0.00\ _p_t_a_-;_-* &quot;-&quot;??\ _p_t_a_-;_-@_-"/>
    <numFmt numFmtId="243" formatCode="#,##0.0;\(#,##0.0\)"/>
    <numFmt numFmtId="244" formatCode="0.000000%"/>
    <numFmt numFmtId="245" formatCode="#,###"/>
    <numFmt numFmtId="246" formatCode="&quot;$&quot;#,##0_);[Red]\(&quot;$&quot;#,##0\)"/>
    <numFmt numFmtId="247" formatCode="0.0\x_)_);&quot;NM&quot;_x_)_);0.0\x_)_);@_%_)"/>
    <numFmt numFmtId="248" formatCode="#,##0.0\x_);\(#,##0.0\x\);#,##0.0\x_);@_)"/>
    <numFmt numFmtId="249" formatCode="0.000000000000000"/>
    <numFmt numFmtId="250" formatCode="0.0\x"/>
    <numFmt numFmtId="251" formatCode="#,##0.00000_);[Red]\(#,##0.00000\)"/>
    <numFmt numFmtId="252" formatCode="#,##0.0_);[Red]\(#,##0.0\)"/>
    <numFmt numFmtId="253" formatCode="#,##0.0_);\(#,##0.0\)"/>
    <numFmt numFmtId="254" formatCode="0%;\(0%\)"/>
    <numFmt numFmtId="255" formatCode="0.0\ ;\(0.0\)"/>
    <numFmt numFmtId="256" formatCode="0.00%;[Red]\(0.00%\)"/>
    <numFmt numFmtId="257" formatCode="_(0_)%;\(0\)%;\ &quot;None&quot;\ \ _)\%"/>
    <numFmt numFmtId="258" formatCode="_._._(* 0_)%;_._.* \(0\)%;_._._(* &quot;None&quot;\ \ _)\%"/>
    <numFmt numFmtId="259" formatCode="_(0.0_)%;\(0.0\)%;\ &quot;None&quot;\ \ _)\%"/>
    <numFmt numFmtId="260" formatCode="_._._(* 0.0_)%;_._.* \(0.0\)%;_._._(* &quot;None&quot;\ \ _)\%"/>
    <numFmt numFmtId="261" formatCode="_(0.00_)%;\(0.00\)%;\ &quot;None&quot;\ \ _)\%"/>
    <numFmt numFmtId="262" formatCode="_._._(* 0.00_)%;_._.* \(0.00\)%;_._._(* &quot;None&quot;\ \ _)\%"/>
    <numFmt numFmtId="263" formatCode="_(0.000_)%;\(0.000\)%;\ &quot;None&quot;\ \ _)\%"/>
    <numFmt numFmtId="264" formatCode="_._._(* 0.000_)%;_._.* \(0.000\)%;_._._(* &quot;None&quot;\ \ _)\%"/>
    <numFmt numFmtId="265" formatCode="_(0.0000_)%;\(0.0000\)%;\ &quot;None&quot;\ \ _)\%"/>
    <numFmt numFmtId="266" formatCode="_._._(* 0.0000_)%;_._.* \(0.0000\)%;_._._(* &quot;None&quot;\ \ _)\%"/>
    <numFmt numFmtId="267" formatCode="#,##0.0\%_);\(#,##0.0\%\);#,##0.0\%_);@_)"/>
    <numFmt numFmtId="268" formatCode="_ * #,##0_)\ _R_$_ ;_ * \(#,##0\)\ _R_$_ ;_ * &quot;-&quot;_)\ _R_$_ ;_ @_ "/>
    <numFmt numFmtId="269" formatCode="_ * #,##0.00_)\ _R_$_ ;_ * \(#,##0.00\)\ _R_$_ ;_ * &quot;-&quot;??_)\ _R_$_ ;_ @_ "/>
    <numFmt numFmtId="270" formatCode="&quot;$&quot;#,##0.0_);\(&quot;$&quot;#,##0.00\)"/>
    <numFmt numFmtId="271" formatCode="0.00%_);\(0.00%\);0.00%_);@_%_)"/>
    <numFmt numFmtId="272" formatCode="&quot;$&quot;#,##0.0;\(&quot;$&quot;#,##0.0\)"/>
    <numFmt numFmtId="273" formatCode="_-&quot;$&quot;* #,##0.00_-;\-&quot;$&quot;* #,##0.00_-;_-&quot;$&quot;* &quot;-&quot;??_-;_-@_-"/>
    <numFmt numFmtId="274" formatCode="&quot;Fl.&quot;#,##0_);[Red]\(&quot;Fl.&quot;#,##0\)"/>
    <numFmt numFmtId="275" formatCode="_(* #,##0_);_(* \(#,##0\);_(* &quot;None&quot;\ \ _)"/>
    <numFmt numFmtId="276" formatCode="_(* #,##0.0_);_(* \(#,##0.0\);_(* &quot;None&quot;\ \ _)"/>
    <numFmt numFmtId="277" formatCode="_(* #,##0.00_);_(* \(#,##0.00\);_(* &quot;None&quot;\ \ _)"/>
    <numFmt numFmtId="278" formatCode="_(* #,##0.000_);_(* \(#,##0.000\);_(* &quot;None&quot;\ \ _)"/>
    <numFmt numFmtId="279" formatCode="_(&quot;$&quot;* #,##0_);_(&quot;$&quot;* \(#,##0\);_(&quot;$&quot;* &quot;None&quot;\ \ _)"/>
    <numFmt numFmtId="280" formatCode="_(&quot;$&quot;* #,##0.0_);_(&quot;$&quot;* \(#,##0.0\);_(&quot;$&quot;* &quot;None&quot;\ \ _)"/>
    <numFmt numFmtId="281" formatCode="_(&quot;$&quot;* #,##0.00_);_(&quot;$&quot;* \(#,##0.00\);_(&quot;$&quot;* &quot;None&quot;\ \ _)"/>
    <numFmt numFmtId="282" formatCode="_(&quot;$&quot;* #,##0.000_);_(&quot;$&quot;* \(#,##0.000\);_(&quot;$&quot;* &quot;None&quot;\ \ _)"/>
    <numFmt numFmtId="283" formatCode="0\ \ ;\(0\)\ \ \ "/>
    <numFmt numFmtId="284" formatCode="\¥#,##0_);\(\¥#,##0\)"/>
    <numFmt numFmtId="285" formatCode="_(* #,##0.000_);_(* \(#,##0.000\);_(* &quot;-&quot;??_);_(@_)"/>
    <numFmt numFmtId="286" formatCode="_-&quot;ج.م.&quot;\ * #,##0_-;_-&quot;ج.م.&quot;\ * #,##0\-;_-&quot;ج.م.&quot;\ * &quot;-&quot;_-;_-@_-"/>
    <numFmt numFmtId="287" formatCode="_-&quot;ج.م.&quot;\ * #,##0.00_-;_-&quot;ج.م.&quot;\ * #,##0.00\-;_-&quot;ج.م.&quot;\ * &quot;-&quot;??_-;_-@_-"/>
    <numFmt numFmtId="288" formatCode="_-* #,##0_-;_-* #,##0\-;_-* &quot;-&quot;_-;_-@_-"/>
    <numFmt numFmtId="289" formatCode="_-* #,##0.00_-;_-* #,##0.00\-;_-* &quot;-&quot;??_-;_-@_-"/>
    <numFmt numFmtId="290" formatCode="_-&quot;$&quot;* #,##0_-;\-&quot;$&quot;* #,##0_-;_-&quot;$&quot;* &quot;-&quot;_-;_-@_-"/>
    <numFmt numFmtId="291" formatCode="_-* #,##0\ _€_-;\-* #,##0\ _€_-;_-* &quot;-&quot;??\ _€_-;_-@_-"/>
    <numFmt numFmtId="292" formatCode="0.000"/>
    <numFmt numFmtId="293" formatCode="_-* #,##0.000000\ _€_-;\-* #,##0.000000\ _€_-;_-* &quot;-&quot;??\ _€_-;_-@_-"/>
    <numFmt numFmtId="294" formatCode="_-* #,##0.0000\ _€_-;\-* #,##0.0000\ _€_-;_-* &quot;-&quot;??\ _€_-;_-@_-"/>
    <numFmt numFmtId="295" formatCode="_-* #,##0\ [$€-C0A]_-;\-* #,##0\ [$€-C0A]_-;_-* &quot;-&quot;??\ [$€-C0A]_-;_-@_-"/>
    <numFmt numFmtId="296" formatCode="0.00\ &quot;€/MWh&quot;"/>
  </numFmts>
  <fonts count="20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Polo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0"/>
      <color indexed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6"/>
      <color indexed="8"/>
      <name val="Arial"/>
      <family val="2"/>
    </font>
    <font>
      <sz val="10"/>
      <name val="Helvetica"/>
      <family val="2"/>
    </font>
    <font>
      <sz val="12"/>
      <name val="¹ÙÅÁÃ¼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u/>
      <sz val="10"/>
      <name val="Times"/>
      <family val="1"/>
    </font>
    <font>
      <sz val="10"/>
      <color indexed="8"/>
      <name val="Arial"/>
      <family val="2"/>
    </font>
    <font>
      <sz val="8"/>
      <color indexed="12"/>
      <name val="Times"/>
      <family val="1"/>
    </font>
    <font>
      <sz val="12"/>
      <name val="Times"/>
      <family val="1"/>
    </font>
    <font>
      <b/>
      <sz val="10"/>
      <name val="MS Sans Serif"/>
      <family val="2"/>
    </font>
    <font>
      <sz val="8"/>
      <name val="Times New Roman"/>
      <family val="1"/>
    </font>
    <font>
      <b/>
      <sz val="12"/>
      <color indexed="9"/>
      <name val="Arial"/>
      <family val="2"/>
    </font>
    <font>
      <sz val="8"/>
      <name val="Arial"/>
      <family val="2"/>
    </font>
    <font>
      <u val="singleAccounting"/>
      <sz val="10"/>
      <name val="Arial"/>
      <family val="2"/>
    </font>
    <font>
      <sz val="12"/>
      <name val="±¼¸²Ã¼"/>
      <family val="3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8"/>
      <name val="Times New Roman"/>
      <family val="1"/>
    </font>
    <font>
      <sz val="8"/>
      <color indexed="23"/>
      <name val="Wingdings"/>
      <charset val="2"/>
    </font>
    <font>
      <b/>
      <sz val="14"/>
      <name val="Times New Roman"/>
      <family val="1"/>
    </font>
    <font>
      <b/>
      <i/>
      <sz val="10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1"/>
      <name val="Times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u val="singleAccounting"/>
      <sz val="10"/>
      <name val="Times New Roman"/>
      <family val="1"/>
    </font>
    <font>
      <b/>
      <sz val="12"/>
      <name val="Arial"/>
      <family val="2"/>
    </font>
    <font>
      <sz val="12"/>
      <color indexed="24"/>
      <name val="Times New Roman"/>
      <family val="1"/>
    </font>
    <font>
      <b/>
      <sz val="13"/>
      <name val="Arial"/>
      <family val="2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7"/>
      <name val="Helvetica"/>
      <family val="2"/>
    </font>
    <font>
      <sz val="10"/>
      <name val="Book Antiqua"/>
      <family val="1"/>
    </font>
    <font>
      <sz val="8"/>
      <name val="Helvetica"/>
      <family val="2"/>
    </font>
    <font>
      <sz val="12"/>
      <name val="Times New Roman"/>
      <family val="1"/>
    </font>
    <font>
      <sz val="10"/>
      <name val="Courier"/>
      <family val="3"/>
    </font>
    <font>
      <u/>
      <sz val="8"/>
      <color indexed="12"/>
      <name val="Times New Roman"/>
      <family val="1"/>
    </font>
    <font>
      <sz val="8"/>
      <color indexed="16"/>
      <name val="Helvetica"/>
      <family val="2"/>
    </font>
    <font>
      <sz val="8"/>
      <color indexed="14"/>
      <name val="Times New Roman"/>
      <family val="1"/>
    </font>
    <font>
      <sz val="8"/>
      <color indexed="10"/>
      <name val="Wingdings"/>
      <charset val="2"/>
    </font>
    <font>
      <u val="doubleAccounting"/>
      <sz val="10"/>
      <name val="Arial"/>
      <family val="2"/>
    </font>
    <font>
      <sz val="10"/>
      <color indexed="16"/>
      <name val="MS Serif"/>
      <family val="1"/>
    </font>
    <font>
      <sz val="7"/>
      <name val="Arial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u/>
      <sz val="8.3000000000000007"/>
      <color indexed="36"/>
      <name val="Arial"/>
      <family val="2"/>
    </font>
    <font>
      <sz val="12"/>
      <name val="Arial MT"/>
    </font>
    <font>
      <sz val="6"/>
      <color indexed="16"/>
      <name val="Palatino"/>
      <family val="1"/>
    </font>
    <font>
      <sz val="6"/>
      <name val="Palatino"/>
      <family val="1"/>
    </font>
    <font>
      <b/>
      <u val="singleAccounting"/>
      <sz val="10"/>
      <name val="Arial"/>
      <family val="2"/>
    </font>
    <font>
      <b/>
      <sz val="8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Helvetica-Black"/>
    </font>
    <font>
      <sz val="18"/>
      <name val="Palatino"/>
      <family val="1"/>
    </font>
    <font>
      <i/>
      <sz val="14"/>
      <name val="Palatino"/>
      <family val="1"/>
    </font>
    <font>
      <b/>
      <sz val="16"/>
      <name val="Times New Roman"/>
      <family val="1"/>
    </font>
    <font>
      <b/>
      <sz val="11"/>
      <name val="Book Antiqua"/>
      <family val="1"/>
    </font>
    <font>
      <i/>
      <sz val="10"/>
      <name val="Arial"/>
      <family val="2"/>
    </font>
    <font>
      <b/>
      <sz val="6"/>
      <name val="Palatino"/>
      <family val="1"/>
    </font>
    <font>
      <b/>
      <sz val="10"/>
      <color indexed="8"/>
      <name val="Arial"/>
      <family val="2"/>
    </font>
    <font>
      <sz val="7"/>
      <color indexed="8"/>
      <name val="Times"/>
      <family val="1"/>
    </font>
    <font>
      <b/>
      <sz val="15"/>
      <color indexed="16"/>
      <name val="Times New Roman"/>
      <family val="1"/>
    </font>
    <font>
      <u/>
      <sz val="7"/>
      <color indexed="12"/>
      <name val="Arial"/>
      <family val="2"/>
    </font>
    <font>
      <sz val="8"/>
      <color indexed="8"/>
      <name val="Arial"/>
      <family val="2"/>
    </font>
    <font>
      <sz val="8"/>
      <color indexed="12"/>
      <name val="Palatino"/>
      <family val="1"/>
    </font>
    <font>
      <b/>
      <sz val="12"/>
      <color indexed="37"/>
      <name val="Arial"/>
      <family val="2"/>
    </font>
    <font>
      <sz val="10"/>
      <name val="Geneva"/>
    </font>
    <font>
      <b/>
      <sz val="12"/>
      <color indexed="8"/>
      <name val="Wingdings"/>
      <charset val="2"/>
    </font>
    <font>
      <sz val="10"/>
      <name val="MS Sans Serif"/>
      <family val="2"/>
    </font>
    <font>
      <sz val="8"/>
      <name val="MS Sans Serif"/>
      <family val="2"/>
    </font>
    <font>
      <b/>
      <sz val="11"/>
      <name val="Helvetica"/>
      <family val="2"/>
    </font>
    <font>
      <sz val="11"/>
      <name val="Times New Roman"/>
      <family val="1"/>
    </font>
    <font>
      <sz val="10"/>
      <color indexed="8"/>
      <name val="MS Sans Serif"/>
      <family val="2"/>
    </font>
    <font>
      <sz val="8"/>
      <color indexed="16"/>
      <name val="Times"/>
      <family val="1"/>
    </font>
    <font>
      <sz val="7"/>
      <name val="Small Fonts"/>
      <family val="2"/>
    </font>
    <font>
      <b/>
      <i/>
      <sz val="16"/>
      <name val="Helvetica"/>
      <family val="2"/>
    </font>
    <font>
      <sz val="10"/>
      <name val="Verdana"/>
      <family val="2"/>
    </font>
    <font>
      <b/>
      <u/>
      <sz val="8"/>
      <name val="Times"/>
      <family val="1"/>
    </font>
    <font>
      <sz val="8"/>
      <color indexed="8"/>
      <name val="Times New Roman"/>
      <family val="1"/>
    </font>
    <font>
      <sz val="8"/>
      <color indexed="12"/>
      <name val="Arial"/>
      <family val="2"/>
    </font>
    <font>
      <b/>
      <sz val="10"/>
      <color indexed="72"/>
      <name val="Arial"/>
      <family val="2"/>
    </font>
    <font>
      <b/>
      <i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16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i/>
      <sz val="22"/>
      <color indexed="9"/>
      <name val="Arial"/>
      <family val="2"/>
    </font>
    <font>
      <b/>
      <sz val="12"/>
      <color indexed="12"/>
      <name val="Arial"/>
      <family val="2"/>
    </font>
    <font>
      <sz val="10"/>
      <name val="Arial Tur"/>
    </font>
    <font>
      <b/>
      <sz val="12"/>
      <color indexed="8"/>
      <name val="Arial"/>
      <family val="2"/>
    </font>
    <font>
      <b/>
      <sz val="11"/>
      <color indexed="18"/>
      <name val="Arial"/>
      <family val="2"/>
    </font>
    <font>
      <sz val="12"/>
      <color indexed="8"/>
      <name val="Arial"/>
      <family val="2"/>
    </font>
    <font>
      <sz val="10"/>
      <color indexed="16"/>
      <name val="Arial"/>
      <family val="2"/>
    </font>
    <font>
      <sz val="10"/>
      <color indexed="17"/>
      <name val="Arial"/>
      <family val="2"/>
    </font>
    <font>
      <sz val="10"/>
      <color indexed="18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i/>
      <sz val="10"/>
      <color indexed="8"/>
      <name val="Arial"/>
      <family val="2"/>
    </font>
    <font>
      <i/>
      <sz val="10"/>
      <color indexed="17"/>
      <name val="Arial"/>
      <family val="2"/>
    </font>
    <font>
      <i/>
      <sz val="10"/>
      <color indexed="18"/>
      <name val="Arial"/>
      <family val="2"/>
    </font>
    <font>
      <i/>
      <sz val="10"/>
      <color indexed="16"/>
      <name val="Arial"/>
      <family val="2"/>
    </font>
    <font>
      <b/>
      <sz val="16"/>
      <color indexed="8"/>
      <name val="Times New Roman"/>
      <family val="1"/>
    </font>
    <font>
      <sz val="10"/>
      <name val="Tahoma"/>
      <family val="2"/>
    </font>
    <font>
      <sz val="12"/>
      <name val="Helvetica"/>
      <family val="2"/>
    </font>
    <font>
      <b/>
      <sz val="8"/>
      <color indexed="8"/>
      <name val="Helvetica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10"/>
      <name val="Times New Roman"/>
      <family val="1"/>
    </font>
    <font>
      <sz val="8"/>
      <name val="Helvetica-Narrow"/>
      <family val="2"/>
    </font>
    <font>
      <b/>
      <sz val="7"/>
      <name val="Helvetica-Narrow"/>
      <family val="2"/>
    </font>
    <font>
      <sz val="12"/>
      <color indexed="8"/>
      <name val="Palatino"/>
      <family val="1"/>
    </font>
    <font>
      <sz val="12"/>
      <name val="Palatino"/>
      <family val="1"/>
    </font>
    <font>
      <sz val="11"/>
      <color indexed="8"/>
      <name val="Helvetica-Black"/>
    </font>
    <font>
      <sz val="11"/>
      <name val="Helvetica-Black"/>
    </font>
    <font>
      <b/>
      <sz val="8"/>
      <name val="Times"/>
      <family val="1"/>
    </font>
    <font>
      <sz val="18"/>
      <color indexed="48"/>
      <name val="Pepsi"/>
    </font>
    <font>
      <u/>
      <sz val="8"/>
      <name val="Times New Roman"/>
      <family val="1"/>
    </font>
    <font>
      <b/>
      <sz val="8"/>
      <name val="Times New Roman"/>
      <family val="1"/>
    </font>
    <font>
      <b/>
      <sz val="8"/>
      <name val="Helvetica"/>
      <family val="2"/>
    </font>
    <font>
      <b/>
      <sz val="7"/>
      <color indexed="12"/>
      <name val="Arial"/>
      <family val="2"/>
    </font>
    <font>
      <i/>
      <sz val="9"/>
      <name val="Arial"/>
      <family val="2"/>
    </font>
    <font>
      <sz val="8"/>
      <color indexed="8"/>
      <name val="Wingdings"/>
      <charset val="2"/>
    </font>
    <font>
      <b/>
      <i/>
      <sz val="8"/>
      <name val="Helvetica"/>
      <family val="2"/>
    </font>
    <font>
      <b/>
      <u/>
      <sz val="9"/>
      <color indexed="16"/>
      <name val="Times"/>
      <family val="1"/>
    </font>
    <font>
      <sz val="12"/>
      <name val="ΉΩΕΑΓΌ"/>
      <family val="1"/>
    </font>
    <font>
      <sz val="10"/>
      <name val="PA-SansSerif"/>
    </font>
    <font>
      <sz val="11"/>
      <name val="µΈΏς"/>
      <family val="3"/>
    </font>
    <font>
      <sz val="7"/>
      <name val="Helvetica"/>
      <family val="2"/>
    </font>
    <font>
      <sz val="11"/>
      <name val="돋움"/>
      <family val="3"/>
    </font>
    <font>
      <sz val="12"/>
      <name val="바탕체"/>
      <family val="1"/>
    </font>
    <font>
      <sz val="12"/>
      <name val="Courier"/>
      <family val="3"/>
    </font>
    <font>
      <sz val="12"/>
      <name val="新細明體"/>
      <charset val="136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FF0000"/>
      <name val="Calibri"/>
      <family val="2"/>
    </font>
    <font>
      <b/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rgb="FFECECEC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9"/>
      <color rgb="FF4E4E4E"/>
      <name val="Univers"/>
      <family val="2"/>
    </font>
    <font>
      <sz val="9"/>
      <color rgb="FF000000"/>
      <name val="Univers"/>
      <family val="2"/>
    </font>
    <font>
      <b/>
      <sz val="11"/>
      <name val="Calibri"/>
      <family val="2"/>
    </font>
  </fonts>
  <fills count="7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64"/>
      </patternFill>
    </fill>
    <fill>
      <patternFill patternType="gray125">
        <fgColor indexed="15"/>
      </patternFill>
    </fill>
    <fill>
      <patternFill patternType="solid">
        <fgColor indexed="39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gray125">
        <fgColor indexed="8"/>
      </patternFill>
    </fill>
    <fill>
      <patternFill patternType="solid">
        <fgColor indexed="23"/>
        <bgColor indexed="23"/>
      </patternFill>
    </fill>
    <fill>
      <patternFill patternType="gray125">
        <fgColor indexed="11"/>
      </patternFill>
    </fill>
    <fill>
      <patternFill patternType="lightGray">
        <fgColor indexed="22"/>
      </patternFill>
    </fill>
    <fill>
      <patternFill patternType="solid">
        <fgColor indexed="55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8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lightGray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1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75B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FBF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7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 style="thin">
        <color indexed="8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9"/>
      </right>
      <top style="thin">
        <color theme="0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3E3E3"/>
      </top>
      <bottom style="thick">
        <color rgb="FFDDDDDD"/>
      </bottom>
      <diagonal/>
    </border>
    <border>
      <left/>
      <right style="medium">
        <color rgb="FFE3E3E3"/>
      </right>
      <top style="medium">
        <color rgb="FFE3E3E3"/>
      </top>
      <bottom style="thick">
        <color rgb="FFDDDDDD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/>
      <top/>
      <bottom style="medium">
        <color rgb="FFE3E3E3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/>
      <bottom style="thick">
        <color rgb="FFE3E3E3"/>
      </bottom>
      <diagonal/>
    </border>
    <border>
      <left/>
      <right/>
      <top/>
      <bottom style="thick">
        <color rgb="FFE3E3E3"/>
      </bottom>
      <diagonal/>
    </border>
    <border>
      <left/>
      <right style="medium">
        <color rgb="FFE3E3E3"/>
      </right>
      <top/>
      <bottom style="thick">
        <color rgb="FFE3E3E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77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ont="0" applyFill="0" applyBorder="0" applyAlignment="0" applyProtection="0"/>
    <xf numFmtId="0" fontId="22" fillId="0" borderId="0" applyFont="0" applyFill="0" applyBorder="0" applyAlignment="0"/>
    <xf numFmtId="0" fontId="23" fillId="2" borderId="0" applyNumberFormat="0" applyFont="0" applyFill="0" applyBorder="0" applyAlignment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0" fontId="24" fillId="0" borderId="0">
      <alignment horizontal="justify" vertical="center"/>
    </xf>
    <xf numFmtId="178" fontId="3" fillId="0" borderId="0" applyFont="0" applyFill="0" applyBorder="0" applyAlignment="0" applyProtection="0"/>
    <xf numFmtId="0" fontId="3" fillId="0" borderId="0"/>
    <xf numFmtId="0" fontId="3" fillId="0" borderId="0"/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0" fontId="2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3" borderId="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24" fillId="0" borderId="0">
      <alignment horizontal="justify" vertical="center"/>
    </xf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3" fontId="3" fillId="0" borderId="0" applyFont="0" applyFill="0" applyBorder="0" applyAlignment="0" applyProtection="0"/>
    <xf numFmtId="184" fontId="3" fillId="0" borderId="0" applyFont="0" applyFill="0" applyBorder="0" applyProtection="0">
      <alignment horizontal="right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 applyFont="0" applyFill="0" applyBorder="0" applyAlignment="0" applyProtection="0"/>
    <xf numFmtId="0" fontId="3" fillId="0" borderId="0" applyNumberFormat="0" applyFill="0" applyBorder="0" applyProtection="0">
      <alignment vertical="top"/>
    </xf>
    <xf numFmtId="0" fontId="3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19" fillId="0" borderId="1" applyNumberFormat="0" applyFill="0" applyAlignment="0" applyProtection="0"/>
    <xf numFmtId="0" fontId="3" fillId="0" borderId="2" applyNumberFormat="0" applyFill="0" applyProtection="0">
      <alignment horizontal="center"/>
    </xf>
    <xf numFmtId="0" fontId="3" fillId="0" borderId="2" applyNumberFormat="0" applyFill="0" applyProtection="0">
      <alignment horizontal="center"/>
    </xf>
    <xf numFmtId="0" fontId="28" fillId="0" borderId="2" applyNumberFormat="0" applyFill="0" applyProtection="0">
      <alignment horizontal="center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centerContinuous"/>
    </xf>
    <xf numFmtId="0" fontId="3" fillId="0" borderId="0" applyNumberFormat="0" applyFill="0" applyBorder="0" applyProtection="0">
      <alignment horizontal="centerContinuous"/>
    </xf>
    <xf numFmtId="0" fontId="29" fillId="0" borderId="0" applyNumberFormat="0" applyFill="0" applyBorder="0" applyProtection="0">
      <alignment horizontal="centerContinuous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24" fillId="0" borderId="0">
      <alignment horizontal="justify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>
      <alignment horizontal="justify" vertical="center"/>
    </xf>
    <xf numFmtId="0" fontId="22" fillId="0" borderId="0"/>
    <xf numFmtId="185" fontId="30" fillId="0" borderId="3">
      <alignment horizontal="center"/>
    </xf>
    <xf numFmtId="9" fontId="25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9" fontId="3" fillId="0" borderId="0" applyFon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21" borderId="0" applyNumberFormat="0" applyBorder="0" applyAlignment="0" applyProtection="0"/>
    <xf numFmtId="167" fontId="3" fillId="0" borderId="0">
      <protection locked="0"/>
    </xf>
    <xf numFmtId="167" fontId="3" fillId="0" borderId="0"/>
    <xf numFmtId="186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8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0" fontId="11" fillId="5" borderId="0" applyNumberFormat="0" applyBorder="0" applyAlignment="0" applyProtection="0"/>
    <xf numFmtId="0" fontId="32" fillId="0" borderId="0"/>
    <xf numFmtId="0" fontId="33" fillId="0" borderId="4">
      <protection hidden="1"/>
    </xf>
    <xf numFmtId="0" fontId="3" fillId="0" borderId="4">
      <protection hidden="1"/>
    </xf>
    <xf numFmtId="0" fontId="34" fillId="0" borderId="0" applyNumberFormat="0" applyFill="0" applyBorder="0" applyAlignment="0" applyProtection="0"/>
    <xf numFmtId="0" fontId="18" fillId="22" borderId="0">
      <alignment horizontal="left" wrapText="1"/>
    </xf>
    <xf numFmtId="0" fontId="18" fillId="22" borderId="5">
      <alignment horizontal="center" wrapText="1"/>
    </xf>
    <xf numFmtId="190" fontId="22" fillId="23" borderId="0" applyNumberFormat="0" applyFont="0" applyBorder="0" applyAlignment="0" applyProtection="0"/>
    <xf numFmtId="191" fontId="3" fillId="0" borderId="0" applyBorder="0" applyProtection="0"/>
    <xf numFmtId="192" fontId="3" fillId="0" borderId="0"/>
    <xf numFmtId="0" fontId="35" fillId="0" borderId="0" applyNumberFormat="0" applyFill="0" applyBorder="0" applyAlignment="0" applyProtection="0"/>
    <xf numFmtId="193" fontId="36" fillId="0" borderId="6" applyAlignment="0" applyProtection="0"/>
    <xf numFmtId="0" fontId="37" fillId="0" borderId="7" applyNumberFormat="0" applyFont="0" applyFill="0" applyAlignment="0" applyProtection="0"/>
    <xf numFmtId="0" fontId="37" fillId="0" borderId="8" applyNumberFormat="0" applyFont="0" applyFill="0" applyAlignment="0" applyProtection="0"/>
    <xf numFmtId="193" fontId="36" fillId="0" borderId="6" applyAlignment="0" applyProtection="0"/>
    <xf numFmtId="0" fontId="38" fillId="24" borderId="0">
      <alignment horizontal="right"/>
    </xf>
    <xf numFmtId="0" fontId="39" fillId="0" borderId="9" applyNumberFormat="0">
      <alignment horizontal="left" vertical="top"/>
    </xf>
    <xf numFmtId="194" fontId="4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1" fillId="0" borderId="0"/>
    <xf numFmtId="0" fontId="3" fillId="0" borderId="0" applyFill="0" applyBorder="0" applyAlignment="0"/>
    <xf numFmtId="0" fontId="6" fillId="25" borderId="10" applyNumberFormat="0" applyAlignment="0" applyProtection="0"/>
    <xf numFmtId="195" fontId="37" fillId="26" borderId="0" applyNumberFormat="0" applyFont="0" applyBorder="0" applyAlignment="0"/>
    <xf numFmtId="0" fontId="42" fillId="0" borderId="0"/>
    <xf numFmtId="0" fontId="43" fillId="0" borderId="0" applyFill="0" applyBorder="0" applyProtection="0">
      <alignment horizontal="center"/>
      <protection locked="0"/>
    </xf>
    <xf numFmtId="1" fontId="44" fillId="0" borderId="0"/>
    <xf numFmtId="0" fontId="7" fillId="27" borderId="11" applyNumberFormat="0" applyAlignment="0" applyProtection="0"/>
    <xf numFmtId="0" fontId="45" fillId="0" borderId="0">
      <alignment horizontal="center"/>
    </xf>
    <xf numFmtId="0" fontId="39" fillId="0" borderId="0" applyNumberFormat="0" applyFill="0" applyBorder="0" applyAlignment="0" applyProtection="0"/>
    <xf numFmtId="3" fontId="46" fillId="28" borderId="3">
      <alignment horizontal="center"/>
    </xf>
    <xf numFmtId="3" fontId="47" fillId="0" borderId="0">
      <alignment horizontal="left"/>
    </xf>
    <xf numFmtId="0" fontId="43" fillId="0" borderId="9">
      <alignment horizontal="center"/>
    </xf>
    <xf numFmtId="0" fontId="18" fillId="29" borderId="0"/>
    <xf numFmtId="0" fontId="48" fillId="29" borderId="0"/>
    <xf numFmtId="0" fontId="49" fillId="30" borderId="0"/>
    <xf numFmtId="0" fontId="48" fillId="29" borderId="0"/>
    <xf numFmtId="0" fontId="50" fillId="30" borderId="0"/>
    <xf numFmtId="0" fontId="25" fillId="0" borderId="0" applyFont="0" applyFill="0" applyBorder="0" applyAlignment="0" applyProtection="0"/>
    <xf numFmtId="196" fontId="51" fillId="0" borderId="0"/>
    <xf numFmtId="196" fontId="51" fillId="0" borderId="0"/>
    <xf numFmtId="196" fontId="51" fillId="0" borderId="0"/>
    <xf numFmtId="196" fontId="51" fillId="0" borderId="0"/>
    <xf numFmtId="196" fontId="51" fillId="0" borderId="0"/>
    <xf numFmtId="196" fontId="51" fillId="0" borderId="0"/>
    <xf numFmtId="196" fontId="51" fillId="0" borderId="0"/>
    <xf numFmtId="196" fontId="51" fillId="0" borderId="0"/>
    <xf numFmtId="185" fontId="52" fillId="0" borderId="0" applyFont="0" applyFill="0" applyBorder="0" applyAlignment="0" applyProtection="0"/>
    <xf numFmtId="197" fontId="53" fillId="0" borderId="0" applyFont="0" applyFill="0" applyBorder="0" applyAlignment="0" applyProtection="0">
      <alignment horizontal="right"/>
    </xf>
    <xf numFmtId="202" fontId="3" fillId="0" borderId="0" applyFont="0" applyFill="0" applyBorder="0" applyAlignment="0" applyProtection="0"/>
    <xf numFmtId="198" fontId="22" fillId="0" borderId="0" applyFont="0" applyFill="0" applyBorder="0" applyAlignment="0" applyProtection="0"/>
    <xf numFmtId="199" fontId="54" fillId="0" borderId="0" applyFont="0" applyFill="0" applyBorder="0" applyAlignment="0" applyProtection="0"/>
    <xf numFmtId="200" fontId="54" fillId="0" borderId="0" applyFont="0" applyFill="0" applyBorder="0" applyAlignment="0" applyProtection="0"/>
    <xf numFmtId="201" fontId="55" fillId="0" borderId="0" applyFont="0" applyFill="0" applyBorder="0" applyAlignment="0" applyProtection="0">
      <protection locked="0"/>
    </xf>
    <xf numFmtId="203" fontId="3" fillId="0" borderId="0" applyFont="0" applyFill="0" applyBorder="0" applyAlignment="0" applyProtection="0"/>
    <xf numFmtId="204" fontId="30" fillId="0" borderId="0" applyFont="0" applyFill="0" applyBorder="0" applyAlignment="0" applyProtection="0"/>
    <xf numFmtId="190" fontId="22" fillId="0" borderId="3" applyFont="0" applyFill="0" applyAlignment="0" applyProtection="0"/>
    <xf numFmtId="205" fontId="3" fillId="0" borderId="0"/>
    <xf numFmtId="3" fontId="56" fillId="0" borderId="0" applyFont="0" applyFill="0" applyBorder="0" applyAlignment="0" applyProtection="0"/>
    <xf numFmtId="0" fontId="57" fillId="0" borderId="0" applyFill="0" applyBorder="0" applyAlignment="0" applyProtection="0">
      <protection locked="0"/>
    </xf>
    <xf numFmtId="0" fontId="58" fillId="0" borderId="0" applyNumberFormat="0" applyAlignment="0">
      <alignment horizontal="left"/>
    </xf>
    <xf numFmtId="0" fontId="59" fillId="0" borderId="0">
      <alignment horizontal="left"/>
    </xf>
    <xf numFmtId="0" fontId="60" fillId="0" borderId="0"/>
    <xf numFmtId="0" fontId="61" fillId="0" borderId="0">
      <alignment horizontal="left"/>
    </xf>
    <xf numFmtId="206" fontId="62" fillId="31" borderId="0"/>
    <xf numFmtId="207" fontId="37" fillId="0" borderId="0" applyFont="0" applyFill="0" applyBorder="0" applyAlignment="0" applyProtection="0"/>
    <xf numFmtId="168" fontId="3" fillId="0" borderId="0" applyFont="0" applyFill="0" applyBorder="0" applyAlignment="0" applyProtection="0"/>
    <xf numFmtId="209" fontId="63" fillId="0" borderId="0" applyBorder="0"/>
    <xf numFmtId="210" fontId="53" fillId="0" borderId="0" applyFont="0" applyFill="0" applyBorder="0" applyAlignment="0" applyProtection="0">
      <alignment horizontal="right"/>
    </xf>
    <xf numFmtId="211" fontId="54" fillId="0" borderId="0" applyFont="0" applyFill="0" applyBorder="0" applyAlignment="0" applyProtection="0"/>
    <xf numFmtId="212" fontId="54" fillId="0" borderId="0" applyFont="0" applyFill="0" applyBorder="0" applyAlignment="0" applyProtection="0"/>
    <xf numFmtId="213" fontId="54" fillId="0" borderId="0" applyFont="0" applyFill="0" applyBorder="0" applyAlignment="0" applyProtection="0"/>
    <xf numFmtId="214" fontId="55" fillId="0" borderId="0" applyFont="0" applyFill="0" applyBorder="0" applyAlignment="0" applyProtection="0">
      <protection locked="0"/>
    </xf>
    <xf numFmtId="0" fontId="53" fillId="0" borderId="0" applyFont="0" applyFill="0" applyBorder="0" applyAlignment="0" applyProtection="0">
      <alignment horizontal="right"/>
    </xf>
    <xf numFmtId="190" fontId="64" fillId="0" borderId="13" applyFont="0" applyFill="0" applyAlignment="0" applyProtection="0"/>
    <xf numFmtId="215" fontId="65" fillId="0" borderId="0" applyFill="0" applyBorder="0" applyProtection="0">
      <alignment vertical="center"/>
    </xf>
    <xf numFmtId="218" fontId="3" fillId="0" borderId="0" applyFont="0" applyFill="0" applyBorder="0" applyAlignment="0" applyProtection="0"/>
    <xf numFmtId="216" fontId="65" fillId="0" borderId="0" applyFill="0" applyBorder="0" applyProtection="0">
      <alignment vertical="center"/>
    </xf>
    <xf numFmtId="219" fontId="3" fillId="0" borderId="0" applyFont="0" applyFill="0" applyBorder="0" applyAlignment="0" applyProtection="0"/>
    <xf numFmtId="170" fontId="3" fillId="0" borderId="0"/>
    <xf numFmtId="217" fontId="65" fillId="0" borderId="0" applyFill="0" applyBorder="0" applyProtection="0">
      <alignment vertical="center"/>
    </xf>
    <xf numFmtId="0" fontId="66" fillId="32" borderId="0"/>
    <xf numFmtId="0" fontId="66" fillId="0" borderId="0"/>
    <xf numFmtId="0" fontId="56" fillId="0" borderId="0" applyFont="0" applyFill="0" applyBorder="0" applyAlignment="0" applyProtection="0"/>
    <xf numFmtId="221" fontId="53" fillId="0" borderId="0" applyFont="0" applyFill="0" applyBorder="0" applyAlignment="0" applyProtection="0"/>
    <xf numFmtId="195" fontId="37" fillId="0" borderId="0" applyFont="0" applyFill="0" applyBorder="0" applyProtection="0">
      <alignment horizontal="right"/>
    </xf>
    <xf numFmtId="14" fontId="67" fillId="0" borderId="0">
      <alignment horizontal="right"/>
      <protection locked="0"/>
    </xf>
    <xf numFmtId="196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220" fontId="22" fillId="0" borderId="0" applyFill="0" applyBorder="0" applyProtection="0">
      <alignment horizontal="right"/>
    </xf>
    <xf numFmtId="15" fontId="68" fillId="0" borderId="0" applyFill="0" applyBorder="0" applyAlignment="0" applyProtection="0"/>
    <xf numFmtId="15" fontId="64" fillId="0" borderId="0" applyFont="0" applyFill="0" applyBorder="0" applyAlignment="0" applyProtection="0"/>
    <xf numFmtId="190" fontId="3" fillId="0" borderId="0" applyBorder="0" applyProtection="0"/>
    <xf numFmtId="222" fontId="3" fillId="0" borderId="0"/>
    <xf numFmtId="190" fontId="3" fillId="0" borderId="0" applyBorder="0" applyProtection="0"/>
    <xf numFmtId="181" fontId="37" fillId="0" borderId="0"/>
    <xf numFmtId="181" fontId="52" fillId="0" borderId="0">
      <protection locked="0"/>
    </xf>
    <xf numFmtId="223" fontId="37" fillId="0" borderId="0"/>
    <xf numFmtId="224" fontId="69" fillId="0" borderId="0" applyFont="0" applyFill="0" applyBorder="0" applyAlignment="0" applyProtection="0"/>
    <xf numFmtId="225" fontId="22" fillId="0" borderId="0" applyFont="0" applyFill="0" applyAlignment="0" applyProtection="0"/>
    <xf numFmtId="0" fontId="70" fillId="0" borderId="0">
      <alignment horizontal="center"/>
      <protection locked="0"/>
    </xf>
    <xf numFmtId="226" fontId="53" fillId="0" borderId="14" applyNumberFormat="0" applyFont="0" applyFill="0" applyAlignment="0" applyProtection="0"/>
    <xf numFmtId="208" fontId="71" fillId="0" borderId="0" applyFill="0" applyBorder="0" applyAlignment="0" applyProtection="0"/>
    <xf numFmtId="2" fontId="39" fillId="0" borderId="0"/>
    <xf numFmtId="2" fontId="39" fillId="0" borderId="15"/>
    <xf numFmtId="0" fontId="3" fillId="33" borderId="0">
      <protection hidden="1"/>
    </xf>
    <xf numFmtId="0" fontId="72" fillId="0" borderId="0" applyNumberFormat="0" applyAlignment="0">
      <alignment horizontal="left"/>
    </xf>
    <xf numFmtId="0" fontId="33" fillId="0" borderId="17">
      <alignment horizontal="center" vertical="top" wrapText="1"/>
      <protection hidden="1"/>
    </xf>
    <xf numFmtId="0" fontId="3" fillId="0" borderId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0" fontId="3" fillId="0" borderId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8" fontId="3" fillId="0" borderId="0" applyFont="0" applyFill="0" applyBorder="0" applyAlignment="0" applyProtection="0"/>
    <xf numFmtId="0" fontId="33" fillId="0" borderId="0"/>
    <xf numFmtId="0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41" fontId="3" fillId="0" borderId="0">
      <protection locked="0"/>
    </xf>
    <xf numFmtId="0" fontId="66" fillId="0" borderId="0"/>
    <xf numFmtId="2" fontId="56" fillId="0" borderId="0" applyFont="0" applyFill="0" applyBorder="0" applyAlignment="0" applyProtection="0"/>
    <xf numFmtId="229" fontId="73" fillId="0" borderId="0" applyFill="0" applyBorder="0">
      <protection locked="0"/>
    </xf>
    <xf numFmtId="0" fontId="39" fillId="0" borderId="18" applyBorder="0">
      <alignment horizontal="right" vertical="center"/>
    </xf>
    <xf numFmtId="0" fontId="74" fillId="0" borderId="0">
      <alignment horizontal="left"/>
    </xf>
    <xf numFmtId="0" fontId="75" fillId="0" borderId="0">
      <alignment horizontal="left"/>
    </xf>
    <xf numFmtId="0" fontId="76" fillId="0" borderId="0" applyFill="0" applyBorder="0" applyProtection="0">
      <alignment horizontal="left"/>
    </xf>
    <xf numFmtId="0" fontId="76" fillId="0" borderId="0">
      <alignment horizontal="left"/>
    </xf>
    <xf numFmtId="0" fontId="76" fillId="0" borderId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78" fillId="30" borderId="0"/>
    <xf numFmtId="0" fontId="5" fillId="6" borderId="0" applyNumberFormat="0" applyBorder="0" applyAlignment="0" applyProtection="0"/>
    <xf numFmtId="190" fontId="22" fillId="34" borderId="0" applyNumberFormat="0" applyFont="0" applyBorder="0" applyAlignment="0" applyProtection="0"/>
    <xf numFmtId="38" fontId="39" fillId="28" borderId="0" applyNumberFormat="0" applyFont="0" applyBorder="0" applyAlignment="0">
      <protection hidden="1"/>
    </xf>
    <xf numFmtId="190" fontId="22" fillId="35" borderId="0" applyNumberFormat="0" applyFont="0" applyBorder="0" applyAlignment="0" applyProtection="0"/>
    <xf numFmtId="38" fontId="39" fillId="2" borderId="0" applyNumberFormat="0" applyBorder="0" applyAlignment="0" applyProtection="0"/>
    <xf numFmtId="230" fontId="53" fillId="0" borderId="0" applyFont="0" applyFill="0" applyBorder="0" applyAlignment="0" applyProtection="0">
      <alignment horizontal="right"/>
    </xf>
    <xf numFmtId="0" fontId="38" fillId="36" borderId="19">
      <alignment horizontal="center" vertical="center" wrapText="1"/>
    </xf>
    <xf numFmtId="0" fontId="21" fillId="0" borderId="20">
      <alignment horizontal="center" vertical="center"/>
    </xf>
    <xf numFmtId="0" fontId="79" fillId="0" borderId="0" applyProtection="0">
      <alignment horizontal="right"/>
    </xf>
    <xf numFmtId="0" fontId="80" fillId="0" borderId="0">
      <alignment horizontal="left"/>
    </xf>
    <xf numFmtId="0" fontId="81" fillId="0" borderId="0">
      <alignment horizontal="centerContinuous"/>
    </xf>
    <xf numFmtId="0" fontId="79" fillId="0" borderId="0" applyProtection="0">
      <alignment horizontal="right"/>
    </xf>
    <xf numFmtId="0" fontId="55" fillId="0" borderId="21" applyNumberFormat="0" applyAlignment="0" applyProtection="0">
      <alignment horizontal="left" vertical="center"/>
    </xf>
    <xf numFmtId="0" fontId="55" fillId="0" borderId="22">
      <alignment horizontal="left" vertical="center"/>
    </xf>
    <xf numFmtId="0" fontId="82" fillId="0" borderId="0">
      <alignment horizontal="center"/>
    </xf>
    <xf numFmtId="0" fontId="82" fillId="0" borderId="0">
      <alignment horizontal="center"/>
    </xf>
    <xf numFmtId="0" fontId="16" fillId="0" borderId="16" applyNumberFormat="0" applyFill="0" applyAlignment="0" applyProtection="0"/>
    <xf numFmtId="0" fontId="83" fillId="0" borderId="0">
      <alignment horizontal="left"/>
    </xf>
    <xf numFmtId="0" fontId="84" fillId="0" borderId="23">
      <alignment horizontal="left" vertical="top"/>
    </xf>
    <xf numFmtId="0" fontId="84" fillId="0" borderId="23">
      <alignment horizontal="left" vertical="top"/>
    </xf>
    <xf numFmtId="0" fontId="17" fillId="0" borderId="24" applyNumberFormat="0" applyFill="0" applyAlignment="0" applyProtection="0"/>
    <xf numFmtId="0" fontId="85" fillId="0" borderId="0">
      <alignment horizontal="left"/>
    </xf>
    <xf numFmtId="0" fontId="86" fillId="0" borderId="0" applyProtection="0">
      <alignment horizontal="left"/>
    </xf>
    <xf numFmtId="0" fontId="87" fillId="0" borderId="23">
      <alignment horizontal="left" vertical="top"/>
    </xf>
    <xf numFmtId="0" fontId="9" fillId="0" borderId="25" applyNumberFormat="0" applyFill="0" applyAlignment="0" applyProtection="0"/>
    <xf numFmtId="0" fontId="88" fillId="0" borderId="0">
      <alignment horizontal="left"/>
    </xf>
    <xf numFmtId="0" fontId="9" fillId="0" borderId="0" applyNumberFormat="0" applyFill="0" applyBorder="0" applyAlignment="0" applyProtection="0"/>
    <xf numFmtId="195" fontId="89" fillId="0" borderId="0">
      <alignment horizontal="right"/>
    </xf>
    <xf numFmtId="0" fontId="43" fillId="0" borderId="0" applyFill="0" applyAlignment="0" applyProtection="0">
      <protection locked="0"/>
    </xf>
    <xf numFmtId="195" fontId="89" fillId="0" borderId="0">
      <alignment horizontal="left"/>
    </xf>
    <xf numFmtId="0" fontId="43" fillId="0" borderId="3" applyFill="0" applyAlignment="0" applyProtection="0">
      <protection locked="0"/>
    </xf>
    <xf numFmtId="0" fontId="90" fillId="25" borderId="20">
      <alignment horizontal="centerContinuous"/>
    </xf>
    <xf numFmtId="41" fontId="3" fillId="0" borderId="0">
      <protection locked="0"/>
    </xf>
    <xf numFmtId="41" fontId="3" fillId="0" borderId="0">
      <protection locked="0"/>
    </xf>
    <xf numFmtId="0" fontId="91" fillId="0" borderId="26"/>
    <xf numFmtId="0" fontId="92" fillId="0" borderId="0">
      <alignment horizontal="left"/>
    </xf>
    <xf numFmtId="0" fontId="3" fillId="0" borderId="0"/>
    <xf numFmtId="0" fontId="3" fillId="0" borderId="0"/>
    <xf numFmtId="0" fontId="93" fillId="0" borderId="27">
      <alignment horizontal="center"/>
      <protection hidden="1"/>
    </xf>
    <xf numFmtId="0" fontId="94" fillId="0" borderId="0" applyNumberFormat="0" applyFill="0" applyBorder="0" applyAlignment="0" applyProtection="0"/>
    <xf numFmtId="3" fontId="95" fillId="37" borderId="0"/>
    <xf numFmtId="0" fontId="96" fillId="0" borderId="0" applyNumberFormat="0" applyFill="0" applyBorder="0" applyAlignment="0" applyProtection="0">
      <alignment vertical="top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0" fontId="97" fillId="28" borderId="9">
      <alignment horizontal="center" vertical="center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38" fontId="3" fillId="28" borderId="0">
      <alignment horizontal="right" vertical="top"/>
      <protection locked="0"/>
    </xf>
    <xf numFmtId="0" fontId="10" fillId="9" borderId="10" applyNumberFormat="0" applyAlignment="0" applyProtection="0"/>
    <xf numFmtId="10" fontId="39" fillId="38" borderId="20" applyNumberFormat="0" applyBorder="0" applyAlignment="0" applyProtection="0"/>
    <xf numFmtId="231" fontId="39" fillId="0" borderId="0" applyFill="0" applyBorder="0" applyProtection="0"/>
    <xf numFmtId="232" fontId="39" fillId="0" borderId="0" applyFill="0" applyBorder="0" applyProtection="0"/>
    <xf numFmtId="231" fontId="39" fillId="0" borderId="0" applyFill="0" applyBorder="0" applyProtection="0"/>
    <xf numFmtId="233" fontId="39" fillId="38" borderId="0" applyFont="0" applyBorder="0" applyAlignment="0" applyProtection="0">
      <protection locked="0"/>
    </xf>
    <xf numFmtId="234" fontId="3" fillId="0" borderId="0" applyFill="0" applyBorder="0" applyProtection="0"/>
    <xf numFmtId="235" fontId="3" fillId="0" borderId="0" applyFill="0" applyBorder="0" applyProtection="0"/>
    <xf numFmtId="181" fontId="98" fillId="0" borderId="28" applyFill="0" applyBorder="0" applyAlignment="0" applyProtection="0"/>
    <xf numFmtId="0" fontId="3" fillId="0" borderId="29">
      <alignment horizontal="left" vertical="center" inden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" fontId="99" fillId="0" borderId="0">
      <alignment wrapText="1"/>
    </xf>
    <xf numFmtId="38" fontId="100" fillId="0" borderId="0" applyFont="0" applyFill="0" applyBorder="0" applyAlignment="0" applyProtection="0"/>
    <xf numFmtId="236" fontId="3" fillId="0" borderId="0" applyFont="0" applyFill="0" applyBorder="0" applyAlignment="0" applyProtection="0"/>
    <xf numFmtId="0" fontId="3" fillId="0" borderId="20">
      <alignment horizontal="left" vertical="center" indent="1"/>
    </xf>
    <xf numFmtId="237" fontId="37" fillId="0" borderId="0">
      <alignment horizontal="left"/>
    </xf>
    <xf numFmtId="0" fontId="28" fillId="0" borderId="0"/>
    <xf numFmtId="238" fontId="3" fillId="0" borderId="0"/>
    <xf numFmtId="188" fontId="3" fillId="0" borderId="0"/>
    <xf numFmtId="185" fontId="3" fillId="0" borderId="0"/>
    <xf numFmtId="0" fontId="18" fillId="29" borderId="0"/>
    <xf numFmtId="0" fontId="93" fillId="30" borderId="0"/>
    <xf numFmtId="0" fontId="8" fillId="0" borderId="12" applyNumberFormat="0" applyFill="0" applyAlignment="0" applyProtection="0"/>
    <xf numFmtId="0" fontId="66" fillId="32" borderId="0"/>
    <xf numFmtId="239" fontId="101" fillId="38" borderId="0">
      <alignment horizontal="left"/>
    </xf>
    <xf numFmtId="239" fontId="101" fillId="38" borderId="0">
      <alignment horizontal="left"/>
    </xf>
    <xf numFmtId="240" fontId="68" fillId="0" borderId="0" applyFill="0" applyBorder="0" applyAlignment="0" applyProtection="0"/>
    <xf numFmtId="164" fontId="3" fillId="0" borderId="0" applyFont="0" applyFill="0" applyBorder="0" applyAlignment="0" applyProtection="0"/>
    <xf numFmtId="38" fontId="102" fillId="0" borderId="0" applyFont="0" applyFill="0" applyBorder="0" applyAlignment="0" applyProtection="0"/>
    <xf numFmtId="40" fontId="102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43" fontId="31" fillId="2" borderId="7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44" fontId="3" fillId="0" borderId="0" applyFont="0" applyFill="0" applyBorder="0" applyAlignment="0" applyProtection="0">
      <alignment horizontal="right"/>
    </xf>
    <xf numFmtId="245" fontId="103" fillId="0" borderId="0"/>
    <xf numFmtId="245" fontId="103" fillId="0" borderId="15"/>
    <xf numFmtId="0" fontId="104" fillId="0" borderId="7"/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44" fontId="169" fillId="0" borderId="0" applyFont="0" applyFill="0" applyBorder="0" applyAlignment="0" applyProtection="0"/>
    <xf numFmtId="208" fontId="3" fillId="0" borderId="0" applyFont="0" applyFill="0" applyBorder="0" applyAlignment="0" applyProtection="0"/>
    <xf numFmtId="0" fontId="106" fillId="0" borderId="0" applyFont="0" applyFill="0" applyProtection="0"/>
    <xf numFmtId="246" fontId="106" fillId="0" borderId="0" applyFont="0" applyFill="0" applyProtection="0"/>
    <xf numFmtId="246" fontId="106" fillId="0" borderId="0" applyFont="0" applyFill="0" applyProtection="0"/>
    <xf numFmtId="0" fontId="106" fillId="0" borderId="0" applyFont="0" applyFill="0" applyProtection="0"/>
    <xf numFmtId="246" fontId="106" fillId="0" borderId="0" applyFont="0" applyFill="0" applyProtection="0"/>
    <xf numFmtId="0" fontId="106" fillId="0" borderId="0" applyFont="0" applyFill="0" applyProtection="0"/>
    <xf numFmtId="246" fontId="106" fillId="0" borderId="0" applyFont="0" applyFill="0" applyProtection="0"/>
    <xf numFmtId="0" fontId="106" fillId="0" borderId="0" applyFont="0" applyFill="0" applyProtection="0"/>
    <xf numFmtId="207" fontId="3" fillId="0" borderId="0" applyFont="0" applyFill="0" applyBorder="0" applyAlignment="0" applyProtection="0"/>
    <xf numFmtId="0" fontId="106" fillId="0" borderId="0" applyFont="0" applyFill="0" applyProtection="0"/>
    <xf numFmtId="209" fontId="106" fillId="0" borderId="0" applyFont="0" applyFill="0" applyProtection="0"/>
    <xf numFmtId="209" fontId="106" fillId="0" borderId="0" applyFont="0" applyFill="0" applyProtection="0"/>
    <xf numFmtId="0" fontId="106" fillId="0" borderId="0" applyFont="0" applyFill="0" applyProtection="0"/>
    <xf numFmtId="209" fontId="106" fillId="0" borderId="0" applyFont="0" applyFill="0" applyProtection="0"/>
    <xf numFmtId="0" fontId="106" fillId="0" borderId="0" applyFont="0" applyFill="0" applyProtection="0"/>
    <xf numFmtId="246" fontId="106" fillId="0" borderId="0" applyFont="0" applyFill="0" applyProtection="0"/>
    <xf numFmtId="209" fontId="106" fillId="0" borderId="0" applyFont="0" applyFill="0" applyProtection="0"/>
    <xf numFmtId="247" fontId="53" fillId="0" borderId="0" applyFont="0" applyFill="0" applyBorder="0" applyAlignment="0" applyProtection="0">
      <alignment horizontal="right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248" fontId="53" fillId="0" borderId="0" applyFont="0" applyFill="0" applyBorder="0" applyProtection="0">
      <alignment horizontal="right"/>
    </xf>
    <xf numFmtId="249" fontId="3" fillId="0" borderId="0"/>
    <xf numFmtId="250" fontId="107" fillId="0" borderId="0" applyFill="0" applyBorder="0" applyAlignment="0" applyProtection="0"/>
    <xf numFmtId="17" fontId="64" fillId="0" borderId="0" applyFont="0" applyFill="0" applyBorder="0" applyAlignment="0" applyProtection="0"/>
    <xf numFmtId="0" fontId="3" fillId="39" borderId="30">
      <protection hidden="1"/>
    </xf>
    <xf numFmtId="0" fontId="73" fillId="0" borderId="20"/>
    <xf numFmtId="37" fontId="108" fillId="0" borderId="0"/>
    <xf numFmtId="1" fontId="64" fillId="0" borderId="3" applyFont="0" applyFill="0" applyBorder="0" applyAlignment="0" applyProtection="0"/>
    <xf numFmtId="0" fontId="66" fillId="40" borderId="0"/>
    <xf numFmtId="0" fontId="66" fillId="0" borderId="0"/>
    <xf numFmtId="251" fontId="22" fillId="0" borderId="0" applyFont="0" applyFill="0" applyBorder="0" applyAlignment="0" applyProtection="0"/>
    <xf numFmtId="0" fontId="66" fillId="0" borderId="0"/>
    <xf numFmtId="0" fontId="85" fillId="0" borderId="0"/>
    <xf numFmtId="237" fontId="109" fillId="0" borderId="0"/>
    <xf numFmtId="40" fontId="39" fillId="0" borderId="0" applyFont="0" applyFill="0" applyBorder="0" applyAlignment="0"/>
    <xf numFmtId="0" fontId="110" fillId="0" borderId="0"/>
    <xf numFmtId="0" fontId="110" fillId="0" borderId="0"/>
    <xf numFmtId="0" fontId="3" fillId="0" borderId="0"/>
    <xf numFmtId="169" fontId="3" fillId="0" borderId="0">
      <alignment horizontal="left" wrapText="1"/>
    </xf>
    <xf numFmtId="0" fontId="3" fillId="0" borderId="0"/>
    <xf numFmtId="0" fontId="3" fillId="0" borderId="0"/>
    <xf numFmtId="252" fontId="43" fillId="0" borderId="0" applyNumberFormat="0" applyFill="0" applyBorder="0" applyAlignment="0" applyProtection="0"/>
    <xf numFmtId="0" fontId="111" fillId="0" borderId="0"/>
    <xf numFmtId="0" fontId="2" fillId="0" borderId="0"/>
    <xf numFmtId="0" fontId="102" fillId="0" borderId="0"/>
    <xf numFmtId="0" fontId="85" fillId="0" borderId="0"/>
    <xf numFmtId="245" fontId="39" fillId="0" borderId="0"/>
    <xf numFmtId="245" fontId="39" fillId="0" borderId="15"/>
    <xf numFmtId="0" fontId="1" fillId="41" borderId="31" applyNumberFormat="0" applyFont="0" applyAlignment="0" applyProtection="0"/>
    <xf numFmtId="1" fontId="52" fillId="0" borderId="0">
      <alignment horizontal="right"/>
      <protection locked="0"/>
    </xf>
    <xf numFmtId="170" fontId="112" fillId="0" borderId="0">
      <alignment horizontal="right"/>
      <protection locked="0"/>
    </xf>
    <xf numFmtId="253" fontId="52" fillId="0" borderId="0">
      <protection locked="0"/>
    </xf>
    <xf numFmtId="2" fontId="112" fillId="0" borderId="0">
      <alignment horizontal="right"/>
      <protection locked="0"/>
    </xf>
    <xf numFmtId="2" fontId="52" fillId="0" borderId="0">
      <alignment horizontal="right"/>
      <protection locked="0"/>
    </xf>
    <xf numFmtId="253" fontId="113" fillId="0" borderId="0" applyFont="0" applyFill="0" applyBorder="0" applyAlignment="0" applyProtection="0">
      <alignment horizontal="righ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254" fontId="3" fillId="0" borderId="0" applyBorder="0" applyProtection="0"/>
    <xf numFmtId="0" fontId="114" fillId="0" borderId="0">
      <alignment horizontal="left" vertical="top"/>
      <protection locked="0"/>
    </xf>
    <xf numFmtId="0" fontId="12" fillId="25" borderId="32" applyNumberFormat="0" applyAlignment="0" applyProtection="0"/>
    <xf numFmtId="255" fontId="3" fillId="30" borderId="0">
      <alignment horizontal="right"/>
    </xf>
    <xf numFmtId="0" fontId="115" fillId="31" borderId="0">
      <alignment horizontal="center"/>
    </xf>
    <xf numFmtId="0" fontId="18" fillId="42" borderId="0"/>
    <xf numFmtId="0" fontId="116" fillId="30" borderId="0" applyBorder="0">
      <alignment horizontal="centerContinuous"/>
    </xf>
    <xf numFmtId="0" fontId="117" fillId="42" borderId="0" applyBorder="0">
      <alignment horizontal="centerContinuous"/>
    </xf>
    <xf numFmtId="0" fontId="118" fillId="42" borderId="0"/>
    <xf numFmtId="0" fontId="39" fillId="0" borderId="0" applyFill="0" applyBorder="0" applyProtection="0">
      <alignment horizontal="center"/>
    </xf>
    <xf numFmtId="38" fontId="37" fillId="1" borderId="33" applyNumberFormat="0" applyFill="0" applyBorder="0">
      <protection locked="0"/>
    </xf>
    <xf numFmtId="0" fontId="119" fillId="0" borderId="0" applyFill="0" applyBorder="0" applyProtection="0">
      <alignment horizontal="left"/>
    </xf>
    <xf numFmtId="0" fontId="120" fillId="0" borderId="0" applyFill="0" applyBorder="0" applyProtection="0">
      <alignment horizontal="left"/>
    </xf>
    <xf numFmtId="1" fontId="121" fillId="0" borderId="0" applyProtection="0">
      <alignment horizontal="right" vertical="center"/>
    </xf>
    <xf numFmtId="0" fontId="122" fillId="24" borderId="0"/>
    <xf numFmtId="0" fontId="123" fillId="0" borderId="0"/>
    <xf numFmtId="0" fontId="3" fillId="0" borderId="0"/>
    <xf numFmtId="208" fontId="124" fillId="0" borderId="0" applyFont="0" applyFill="0" applyBorder="0" applyAlignment="0" applyProtection="0"/>
    <xf numFmtId="207" fontId="3" fillId="0" borderId="0" applyFont="0" applyFill="0" applyBorder="0" applyAlignment="0" applyProtection="0"/>
    <xf numFmtId="246" fontId="3" fillId="0" borderId="0"/>
    <xf numFmtId="167" fontId="37" fillId="0" borderId="0">
      <alignment horizontal="right"/>
    </xf>
    <xf numFmtId="257" fontId="54" fillId="0" borderId="0" applyFont="0" applyFill="0" applyBorder="0" applyAlignment="0" applyProtection="0"/>
    <xf numFmtId="258" fontId="22" fillId="0" borderId="0" applyFont="0" applyFill="0" applyBorder="0" applyAlignment="0" applyProtection="0"/>
    <xf numFmtId="0" fontId="54" fillId="0" borderId="0" applyFont="0" applyFill="0" applyBorder="0" applyAlignment="0" applyProtection="0"/>
    <xf numFmtId="9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256" fontId="3" fillId="0" borderId="0" applyFont="0" applyFill="0" applyBorder="0" applyAlignment="0"/>
    <xf numFmtId="259" fontId="54" fillId="0" borderId="0" applyFont="0" applyFill="0" applyBorder="0" applyAlignment="0" applyProtection="0"/>
    <xf numFmtId="260" fontId="22" fillId="0" borderId="0" applyFont="0" applyFill="0" applyBorder="0" applyAlignment="0" applyProtection="0"/>
    <xf numFmtId="0" fontId="54" fillId="0" borderId="0" applyFont="0" applyFill="0" applyBorder="0" applyAlignment="0" applyProtection="0"/>
    <xf numFmtId="261" fontId="54" fillId="0" borderId="0" applyFont="0" applyFill="0" applyBorder="0" applyAlignment="0" applyProtection="0"/>
    <xf numFmtId="262" fontId="22" fillId="0" borderId="0" applyFont="0" applyFill="0" applyBorder="0" applyAlignment="0" applyProtection="0"/>
    <xf numFmtId="0" fontId="54" fillId="0" borderId="0" applyFont="0" applyFill="0" applyBorder="0" applyAlignment="0" applyProtection="0"/>
    <xf numFmtId="263" fontId="54" fillId="0" borderId="0" applyFont="0" applyFill="0" applyBorder="0" applyAlignment="0" applyProtection="0"/>
    <xf numFmtId="264" fontId="22" fillId="0" borderId="0" applyFont="0" applyFill="0" applyBorder="0" applyAlignment="0" applyProtection="0"/>
    <xf numFmtId="0" fontId="54" fillId="0" borderId="0" applyFont="0" applyFill="0" applyBorder="0" applyAlignment="0" applyProtection="0"/>
    <xf numFmtId="265" fontId="55" fillId="0" borderId="0" applyFont="0" applyFill="0" applyBorder="0" applyAlignment="0" applyProtection="0">
      <protection locked="0"/>
    </xf>
    <xf numFmtId="266" fontId="30" fillId="0" borderId="0" applyFont="0" applyFill="0" applyBorder="0" applyAlignment="0" applyProtection="0"/>
    <xf numFmtId="0" fontId="55" fillId="0" borderId="0" applyFont="0" applyFill="0" applyBorder="0" applyAlignment="0" applyProtection="0">
      <protection locked="0"/>
    </xf>
    <xf numFmtId="267" fontId="37" fillId="0" borderId="0" applyFont="0" applyFill="0" applyBorder="0" applyProtection="0">
      <alignment horizontal="right"/>
    </xf>
    <xf numFmtId="167" fontId="37" fillId="0" borderId="0"/>
    <xf numFmtId="167" fontId="52" fillId="0" borderId="0"/>
    <xf numFmtId="10" fontId="37" fillId="0" borderId="0"/>
    <xf numFmtId="10" fontId="52" fillId="0" borderId="0">
      <protection locked="0"/>
    </xf>
    <xf numFmtId="167" fontId="39" fillId="0" borderId="0"/>
    <xf numFmtId="167" fontId="39" fillId="0" borderId="15"/>
    <xf numFmtId="9" fontId="2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6" fillId="0" borderId="0" applyFont="0" applyFill="0" applyProtection="0"/>
    <xf numFmtId="182" fontId="37" fillId="0" borderId="0" applyProtection="0">
      <alignment horizontal="right"/>
    </xf>
    <xf numFmtId="182" fontId="52" fillId="0" borderId="0">
      <alignment horizontal="right"/>
      <protection locked="0"/>
    </xf>
    <xf numFmtId="37" fontId="65" fillId="0" borderId="0"/>
    <xf numFmtId="1" fontId="3" fillId="0" borderId="26" applyNumberFormat="0" applyFill="0" applyAlignment="0" applyProtection="0">
      <alignment horizontal="center" vertical="center"/>
    </xf>
    <xf numFmtId="0" fontId="93" fillId="3" borderId="0"/>
    <xf numFmtId="0" fontId="125" fillId="30" borderId="0"/>
    <xf numFmtId="14" fontId="64" fillId="0" borderId="0" applyNumberFormat="0" applyFill="0" applyBorder="0" applyAlignment="0" applyProtection="0">
      <alignment horizontal="left"/>
    </xf>
    <xf numFmtId="0" fontId="48" fillId="29" borderId="0"/>
    <xf numFmtId="0" fontId="48" fillId="29" borderId="0"/>
    <xf numFmtId="0" fontId="97" fillId="30" borderId="0"/>
    <xf numFmtId="0" fontId="97" fillId="30" borderId="0"/>
    <xf numFmtId="0" fontId="18" fillId="29" borderId="0"/>
    <xf numFmtId="0" fontId="97" fillId="30" borderId="0"/>
    <xf numFmtId="0" fontId="18" fillId="29" borderId="0"/>
    <xf numFmtId="0" fontId="18" fillId="29" borderId="0"/>
    <xf numFmtId="0" fontId="93" fillId="30" borderId="0"/>
    <xf numFmtId="0" fontId="48" fillId="29" borderId="0"/>
    <xf numFmtId="0" fontId="75" fillId="0" borderId="34">
      <alignment vertical="center"/>
    </xf>
    <xf numFmtId="0" fontId="97" fillId="9" borderId="0"/>
    <xf numFmtId="0" fontId="113" fillId="9" borderId="0"/>
    <xf numFmtId="4" fontId="126" fillId="43" borderId="35" applyNumberFormat="0" applyProtection="0">
      <alignment vertical="center"/>
    </xf>
    <xf numFmtId="0" fontId="93" fillId="43" borderId="36" applyNumberFormat="0" applyProtection="0">
      <alignment horizontal="left" vertical="top" indent="1"/>
    </xf>
    <xf numFmtId="4" fontId="127" fillId="44" borderId="0" applyNumberFormat="0" applyProtection="0">
      <alignment horizontal="left" vertical="center" indent="1"/>
    </xf>
    <xf numFmtId="4" fontId="127" fillId="45" borderId="36" applyNumberFormat="0" applyProtection="0">
      <alignment horizontal="right" vertical="center"/>
    </xf>
    <xf numFmtId="4" fontId="125" fillId="46" borderId="36" applyNumberFormat="0" applyProtection="0">
      <alignment horizontal="left" vertical="center" indent="1"/>
    </xf>
    <xf numFmtId="0" fontId="33" fillId="47" borderId="36" applyNumberFormat="0" applyProtection="0">
      <alignment horizontal="left" vertical="top" indent="1"/>
    </xf>
    <xf numFmtId="0" fontId="93" fillId="0" borderId="4">
      <alignment horizontal="left" wrapText="1"/>
      <protection hidden="1"/>
    </xf>
    <xf numFmtId="0" fontId="128" fillId="0" borderId="17">
      <alignment horizontal="right" wrapText="1"/>
      <protection hidden="1"/>
    </xf>
    <xf numFmtId="0" fontId="93" fillId="0" borderId="4">
      <alignment vertical="top" wrapText="1"/>
      <protection hidden="1"/>
    </xf>
    <xf numFmtId="0" fontId="28" fillId="0" borderId="4">
      <alignment vertical="top" wrapText="1"/>
      <protection hidden="1"/>
    </xf>
    <xf numFmtId="0" fontId="3" fillId="0" borderId="17">
      <alignment horizontal="center"/>
      <protection hidden="1"/>
    </xf>
    <xf numFmtId="0" fontId="3" fillId="0" borderId="17">
      <protection locked="0"/>
    </xf>
    <xf numFmtId="0" fontId="129" fillId="0" borderId="17">
      <protection hidden="1"/>
    </xf>
    <xf numFmtId="0" fontId="130" fillId="0" borderId="17">
      <alignment vertical="top" wrapText="1"/>
      <protection hidden="1"/>
    </xf>
    <xf numFmtId="0" fontId="128" fillId="0" borderId="17">
      <protection hidden="1"/>
    </xf>
    <xf numFmtId="268" fontId="3" fillId="0" borderId="0" applyFont="0" applyFill="0" applyBorder="0" applyAlignment="0" applyProtection="0"/>
    <xf numFmtId="269" fontId="3" fillId="0" borderId="0" applyFont="0" applyFill="0" applyBorder="0" applyAlignment="0" applyProtection="0"/>
    <xf numFmtId="0" fontId="131" fillId="0" borderId="17">
      <protection locked="0"/>
    </xf>
    <xf numFmtId="0" fontId="22" fillId="48" borderId="0" applyNumberFormat="0" applyFont="0" applyBorder="0" applyAlignment="0" applyProtection="0"/>
    <xf numFmtId="0" fontId="132" fillId="0" borderId="37">
      <alignment horizontal="center" vertical="center" wrapText="1"/>
      <protection hidden="1"/>
    </xf>
    <xf numFmtId="208" fontId="40" fillId="0" borderId="0" applyFill="0" applyBorder="0" applyAlignment="0" applyProtection="0"/>
    <xf numFmtId="0" fontId="89" fillId="0" borderId="0" applyFill="0" applyBorder="0" applyProtection="0">
      <alignment horizontal="centerContinuous" vertical="top"/>
    </xf>
    <xf numFmtId="0" fontId="22" fillId="0" borderId="0" applyFill="0" applyBorder="0" applyProtection="0">
      <alignment horizontal="left"/>
    </xf>
    <xf numFmtId="0" fontId="93" fillId="0" borderId="4">
      <alignment horizontal="left" wrapText="1"/>
      <protection locked="0"/>
    </xf>
    <xf numFmtId="0" fontId="33" fillId="0" borderId="17">
      <alignment horizontal="right" wrapText="1"/>
      <protection locked="0"/>
    </xf>
    <xf numFmtId="0" fontId="133" fillId="0" borderId="17">
      <protection hidden="1"/>
    </xf>
    <xf numFmtId="0" fontId="134" fillId="0" borderId="17">
      <protection hidden="1"/>
    </xf>
    <xf numFmtId="0" fontId="135" fillId="0" borderId="17">
      <alignment vertical="top" wrapText="1"/>
      <protection hidden="1"/>
    </xf>
    <xf numFmtId="0" fontId="136" fillId="0" borderId="17">
      <protection hidden="1"/>
    </xf>
    <xf numFmtId="0" fontId="93" fillId="0" borderId="4">
      <alignment vertical="top" wrapText="1"/>
      <protection hidden="1"/>
    </xf>
    <xf numFmtId="3" fontId="137" fillId="28" borderId="0">
      <alignment horizontal="center"/>
    </xf>
    <xf numFmtId="0" fontId="138" fillId="0" borderId="0"/>
    <xf numFmtId="0" fontId="24" fillId="0" borderId="0">
      <alignment horizontal="justify" vertical="center"/>
    </xf>
    <xf numFmtId="0" fontId="3" fillId="0" borderId="0"/>
    <xf numFmtId="0" fontId="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3" fontId="3" fillId="49" borderId="0">
      <alignment horizontal="center"/>
      <protection locked="0"/>
    </xf>
    <xf numFmtId="3" fontId="40" fillId="0" borderId="0"/>
    <xf numFmtId="40" fontId="140" fillId="0" borderId="0" applyBorder="0">
      <alignment horizontal="right"/>
    </xf>
    <xf numFmtId="38" fontId="105" fillId="0" borderId="0">
      <protection locked="0" hidden="1"/>
    </xf>
    <xf numFmtId="38" fontId="105" fillId="0" borderId="0">
      <protection locked="0" hidden="1"/>
    </xf>
    <xf numFmtId="0" fontId="20" fillId="0" borderId="0" applyFill="0" applyBorder="0" applyProtection="0">
      <alignment horizontal="center" vertical="center"/>
    </xf>
    <xf numFmtId="0" fontId="141" fillId="0" borderId="0" applyBorder="0" applyProtection="0">
      <alignment vertical="center"/>
    </xf>
    <xf numFmtId="226" fontId="141" fillId="0" borderId="3" applyBorder="0" applyProtection="0">
      <alignment horizontal="right" vertical="center"/>
    </xf>
    <xf numFmtId="0" fontId="142" fillId="50" borderId="0" applyBorder="0" applyProtection="0">
      <alignment horizontal="centerContinuous" vertical="center"/>
    </xf>
    <xf numFmtId="0" fontId="142" fillId="51" borderId="3" applyBorder="0" applyProtection="0">
      <alignment horizontal="centerContinuous" vertical="center"/>
    </xf>
    <xf numFmtId="0" fontId="141" fillId="0" borderId="0" applyBorder="0" applyProtection="0">
      <alignment vertical="center"/>
    </xf>
    <xf numFmtId="0" fontId="76" fillId="0" borderId="0">
      <alignment horizontal="left"/>
    </xf>
    <xf numFmtId="0" fontId="20" fillId="0" borderId="0" applyFill="0" applyBorder="0" applyProtection="0"/>
    <xf numFmtId="0" fontId="85" fillId="0" borderId="0"/>
    <xf numFmtId="0" fontId="143" fillId="0" borderId="0" applyFill="0" applyBorder="0" applyProtection="0">
      <alignment horizontal="left"/>
    </xf>
    <xf numFmtId="0" fontId="76" fillId="0" borderId="23" applyFill="0" applyBorder="0" applyProtection="0">
      <alignment horizontal="left" vertical="top"/>
    </xf>
    <xf numFmtId="0" fontId="144" fillId="0" borderId="0">
      <alignment horizontal="centerContinuous"/>
    </xf>
    <xf numFmtId="270" fontId="145" fillId="0" borderId="0" applyNumberFormat="0" applyFill="0" applyBorder="0">
      <alignment horizontal="left"/>
    </xf>
    <xf numFmtId="270" fontId="146" fillId="0" borderId="0" applyNumberFormat="0" applyFill="0" applyBorder="0">
      <alignment horizontal="right"/>
    </xf>
    <xf numFmtId="0" fontId="3" fillId="0" borderId="20">
      <alignment horizontal="left" vertical="center" wrapText="1" indent="1"/>
    </xf>
    <xf numFmtId="0" fontId="147" fillId="0" borderId="0"/>
    <xf numFmtId="0" fontId="148" fillId="0" borderId="0"/>
    <xf numFmtId="195" fontId="52" fillId="0" borderId="0">
      <alignment horizontal="left"/>
      <protection locked="0"/>
    </xf>
    <xf numFmtId="0" fontId="149" fillId="0" borderId="0"/>
    <xf numFmtId="0" fontId="150" fillId="0" borderId="0"/>
    <xf numFmtId="0" fontId="148" fillId="0" borderId="0"/>
    <xf numFmtId="0" fontId="148" fillId="0" borderId="0"/>
    <xf numFmtId="0" fontId="3" fillId="0" borderId="20">
      <alignment horizontal="left" vertical="center" wrapText="1" indent="1"/>
    </xf>
    <xf numFmtId="0" fontId="113" fillId="43" borderId="38" applyFont="0" applyFill="0" applyBorder="0" applyAlignment="0" applyProtection="0">
      <alignment horizontal="right"/>
    </xf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52" fillId="0" borderId="33" applyBorder="0">
      <alignment horizontal="left" vertical="center" wrapText="1"/>
    </xf>
    <xf numFmtId="237" fontId="144" fillId="0" borderId="0">
      <alignment horizontal="centerContinuous"/>
    </xf>
    <xf numFmtId="237" fontId="153" fillId="0" borderId="39">
      <alignment horizontal="centerContinuous"/>
    </xf>
    <xf numFmtId="237" fontId="154" fillId="0" borderId="0">
      <alignment horizontal="centerContinuous"/>
      <protection locked="0"/>
    </xf>
    <xf numFmtId="237" fontId="154" fillId="0" borderId="0">
      <alignment horizontal="left"/>
    </xf>
    <xf numFmtId="195" fontId="155" fillId="0" borderId="0">
      <alignment horizontal="center"/>
    </xf>
    <xf numFmtId="195" fontId="155" fillId="0" borderId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50" fillId="0" borderId="0"/>
    <xf numFmtId="0" fontId="148" fillId="0" borderId="0"/>
    <xf numFmtId="246" fontId="144" fillId="0" borderId="13" applyFill="0" applyAlignment="0" applyProtection="0"/>
    <xf numFmtId="231" fontId="39" fillId="0" borderId="0" applyFill="0" applyBorder="0" applyProtection="0"/>
    <xf numFmtId="271" fontId="39" fillId="0" borderId="0" applyFill="0" applyBorder="0" applyProtection="0"/>
    <xf numFmtId="272" fontId="37" fillId="0" borderId="0">
      <alignment horizontal="right"/>
    </xf>
    <xf numFmtId="0" fontId="156" fillId="0" borderId="0">
      <alignment horizontal="left"/>
      <protection locked="0"/>
    </xf>
    <xf numFmtId="273" fontId="71" fillId="0" borderId="0"/>
    <xf numFmtId="0" fontId="157" fillId="0" borderId="0" applyNumberFormat="0">
      <alignment horizontal="right"/>
    </xf>
    <xf numFmtId="0" fontId="158" fillId="30" borderId="0"/>
    <xf numFmtId="246" fontId="102" fillId="0" borderId="0" applyFont="0" applyFill="0" applyBorder="0" applyAlignment="0" applyProtection="0"/>
    <xf numFmtId="274" fontId="100" fillId="0" borderId="0" applyFont="0" applyFill="0" applyBorder="0" applyAlignment="0" applyProtection="0"/>
    <xf numFmtId="209" fontId="102" fillId="0" borderId="0" applyFont="0" applyFill="0" applyBorder="0" applyAlignment="0" applyProtection="0"/>
    <xf numFmtId="0" fontId="93" fillId="0" borderId="40">
      <alignment horizontal="right"/>
      <protection hidden="1"/>
    </xf>
    <xf numFmtId="164" fontId="124" fillId="0" borderId="0" applyFont="0" applyFill="0" applyBorder="0" applyAlignment="0" applyProtection="0"/>
    <xf numFmtId="165" fontId="124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75" fontId="22" fillId="0" borderId="0" applyFont="0" applyFill="0" applyBorder="0" applyAlignment="0" applyProtection="0"/>
    <xf numFmtId="276" fontId="22" fillId="0" borderId="0" applyFont="0" applyFill="0" applyBorder="0" applyAlignment="0" applyProtection="0"/>
    <xf numFmtId="277" fontId="22" fillId="0" borderId="0" applyFont="0" applyFill="0" applyBorder="0" applyAlignment="0" applyProtection="0"/>
    <xf numFmtId="27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79" fontId="22" fillId="0" borderId="0" applyFont="0" applyFill="0" applyBorder="0" applyAlignment="0" applyProtection="0"/>
    <xf numFmtId="280" fontId="22" fillId="0" borderId="0" applyFont="0" applyFill="0" applyBorder="0" applyAlignment="0" applyProtection="0"/>
    <xf numFmtId="281" fontId="22" fillId="0" borderId="0" applyFont="0" applyFill="0" applyBorder="0" applyAlignment="0" applyProtection="0"/>
    <xf numFmtId="28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83" fontId="159" fillId="0" borderId="3" applyBorder="0" applyProtection="0">
      <alignment horizontal="right"/>
    </xf>
    <xf numFmtId="1" fontId="160" fillId="0" borderId="0">
      <alignment horizontal="right"/>
    </xf>
    <xf numFmtId="190" fontId="22" fillId="52" borderId="0" applyNumberFormat="0" applyFont="0" applyBorder="0" applyAlignment="0" applyProtection="0"/>
    <xf numFmtId="284" fontId="40" fillId="0" borderId="0" applyFont="0" applyFill="0" applyBorder="0" applyAlignment="0" applyProtection="0"/>
    <xf numFmtId="188" fontId="161" fillId="0" borderId="0" applyFont="0" applyFill="0" applyBorder="0" applyAlignment="0" applyProtection="0"/>
    <xf numFmtId="189" fontId="161" fillId="0" borderId="0" applyFont="0" applyFill="0" applyBorder="0" applyAlignment="0" applyProtection="0"/>
    <xf numFmtId="285" fontId="162" fillId="0" borderId="0" applyFont="0" applyFill="0" applyBorder="0" applyAlignment="0" applyProtection="0"/>
    <xf numFmtId="240" fontId="162" fillId="0" borderId="0" applyFont="0" applyFill="0" applyBorder="0" applyAlignment="0" applyProtection="0"/>
    <xf numFmtId="0" fontId="163" fillId="0" borderId="0"/>
    <xf numFmtId="9" fontId="161" fillId="0" borderId="0" applyFont="0" applyFill="0" applyBorder="0" applyAlignment="0" applyProtection="0"/>
    <xf numFmtId="0" fontId="3" fillId="0" borderId="0"/>
    <xf numFmtId="0" fontId="3" fillId="0" borderId="0"/>
    <xf numFmtId="37" fontId="164" fillId="0" borderId="0"/>
    <xf numFmtId="286" fontId="3" fillId="0" borderId="0" applyFont="0" applyFill="0" applyBorder="0" applyAlignment="0" applyProtection="0"/>
    <xf numFmtId="287" fontId="3" fillId="0" borderId="0" applyFont="0" applyFill="0" applyBorder="0" applyAlignment="0" applyProtection="0"/>
    <xf numFmtId="288" fontId="3" fillId="0" borderId="0" applyFont="0" applyFill="0" applyBorder="0" applyAlignment="0" applyProtection="0"/>
    <xf numFmtId="289" fontId="3" fillId="0" borderId="0" applyFont="0" applyFill="0" applyBorder="0" applyAlignment="0" applyProtection="0"/>
    <xf numFmtId="41" fontId="165" fillId="0" borderId="0" applyFont="0" applyFill="0" applyBorder="0" applyAlignment="0" applyProtection="0"/>
    <xf numFmtId="43" fontId="165" fillId="0" borderId="0" applyFont="0" applyFill="0" applyBorder="0" applyAlignment="0" applyProtection="0"/>
    <xf numFmtId="0" fontId="166" fillId="0" borderId="0"/>
    <xf numFmtId="188" fontId="16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5" fillId="0" borderId="0"/>
    <xf numFmtId="229" fontId="167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290" fontId="168" fillId="0" borderId="0" applyFont="0" applyFill="0" applyBorder="0" applyAlignment="0" applyProtection="0"/>
    <xf numFmtId="0" fontId="169" fillId="0" borderId="0"/>
    <xf numFmtId="44" fontId="1" fillId="0" borderId="0" applyFont="0" applyFill="0" applyBorder="0" applyAlignment="0" applyProtection="0"/>
    <xf numFmtId="9" fontId="169" fillId="0" borderId="0" applyFont="0" applyFill="0" applyBorder="0" applyAlignment="0" applyProtection="0"/>
    <xf numFmtId="0" fontId="170" fillId="59" borderId="0" applyNumberFormat="0" applyBorder="0" applyAlignment="0" applyProtection="0"/>
    <xf numFmtId="0" fontId="169" fillId="60" borderId="0" applyNumberFormat="0" applyBorder="0" applyAlignment="0" applyProtection="0"/>
    <xf numFmtId="44" fontId="1" fillId="0" borderId="0" applyFont="0" applyFill="0" applyBorder="0" applyAlignment="0" applyProtection="0"/>
    <xf numFmtId="0" fontId="170" fillId="61" borderId="0" applyNumberFormat="0" applyBorder="0" applyAlignment="0" applyProtection="0"/>
    <xf numFmtId="44" fontId="1" fillId="0" borderId="0" applyFont="0" applyFill="0" applyBorder="0" applyAlignment="0" applyProtection="0"/>
    <xf numFmtId="43" fontId="169" fillId="0" borderId="0" applyFont="0" applyFill="0" applyBorder="0" applyAlignment="0" applyProtection="0"/>
    <xf numFmtId="0" fontId="138" fillId="0" borderId="0"/>
  </cellStyleXfs>
  <cellXfs count="186">
    <xf numFmtId="0" fontId="0" fillId="0" borderId="0" xfId="0"/>
    <xf numFmtId="0" fontId="0" fillId="0" borderId="49" xfId="0" applyBorder="1"/>
    <xf numFmtId="0" fontId="0" fillId="0" borderId="49" xfId="0" applyBorder="1" applyAlignment="1">
      <alignment wrapText="1"/>
    </xf>
    <xf numFmtId="0" fontId="0" fillId="0" borderId="50" xfId="0" applyBorder="1"/>
    <xf numFmtId="0" fontId="0" fillId="0" borderId="52" xfId="0" applyBorder="1"/>
    <xf numFmtId="3" fontId="174" fillId="0" borderId="20" xfId="0" applyNumberFormat="1" applyFont="1" applyBorder="1" applyAlignment="1">
      <alignment horizontal="center" vertical="center"/>
    </xf>
    <xf numFmtId="0" fontId="0" fillId="0" borderId="50" xfId="0" applyBorder="1" applyAlignment="1">
      <alignment wrapText="1"/>
    </xf>
    <xf numFmtId="0" fontId="174" fillId="0" borderId="20" xfId="0" applyFont="1" applyBorder="1" applyAlignment="1">
      <alignment horizontal="right" vertical="center"/>
    </xf>
    <xf numFmtId="3" fontId="0" fillId="0" borderId="49" xfId="0" applyNumberFormat="1" applyBorder="1"/>
    <xf numFmtId="0" fontId="0" fillId="0" borderId="49" xfId="0" applyBorder="1" applyAlignment="1">
      <alignment horizontal="right"/>
    </xf>
    <xf numFmtId="3" fontId="175" fillId="2" borderId="0" xfId="1" applyNumberFormat="1" applyFont="1" applyFill="1" applyBorder="1"/>
    <xf numFmtId="4" fontId="175" fillId="2" borderId="0" xfId="1" applyNumberFormat="1" applyFont="1" applyFill="1" applyBorder="1"/>
    <xf numFmtId="3" fontId="174" fillId="0" borderId="53" xfId="0" applyNumberFormat="1" applyFont="1" applyBorder="1" applyAlignment="1">
      <alignment horizontal="right" vertical="center"/>
    </xf>
    <xf numFmtId="0" fontId="174" fillId="0" borderId="54" xfId="0" applyFont="1" applyBorder="1" applyAlignment="1">
      <alignment horizontal="right" vertical="center"/>
    </xf>
    <xf numFmtId="3" fontId="174" fillId="0" borderId="54" xfId="0" applyNumberFormat="1" applyFont="1" applyBorder="1" applyAlignment="1">
      <alignment horizontal="center" vertical="center"/>
    </xf>
    <xf numFmtId="3" fontId="174" fillId="0" borderId="54" xfId="0" applyNumberFormat="1" applyFont="1" applyBorder="1" applyAlignment="1">
      <alignment horizontal="right" vertical="center"/>
    </xf>
    <xf numFmtId="0" fontId="173" fillId="0" borderId="52" xfId="0" applyFont="1" applyBorder="1" applyAlignment="1">
      <alignment horizontal="left"/>
    </xf>
    <xf numFmtId="3" fontId="176" fillId="2" borderId="20" xfId="1" applyNumberFormat="1" applyFont="1" applyFill="1" applyBorder="1"/>
    <xf numFmtId="171" fontId="176" fillId="2" borderId="20" xfId="493" applyNumberFormat="1" applyFont="1" applyFill="1" applyBorder="1"/>
    <xf numFmtId="3" fontId="176" fillId="2" borderId="42" xfId="1" applyNumberFormat="1" applyFont="1" applyFill="1" applyBorder="1"/>
    <xf numFmtId="3" fontId="176" fillId="53" borderId="43" xfId="1" applyNumberFormat="1" applyFont="1" applyFill="1" applyBorder="1"/>
    <xf numFmtId="171" fontId="177" fillId="53" borderId="43" xfId="493" applyNumberFormat="1" applyFont="1" applyFill="1" applyBorder="1"/>
    <xf numFmtId="0" fontId="173" fillId="0" borderId="49" xfId="0" applyFont="1" applyBorder="1" applyAlignment="1">
      <alignment horizontal="right"/>
    </xf>
    <xf numFmtId="172" fontId="173" fillId="0" borderId="52" xfId="0" applyNumberFormat="1" applyFont="1" applyBorder="1"/>
    <xf numFmtId="172" fontId="175" fillId="2" borderId="0" xfId="1" applyNumberFormat="1" applyFont="1" applyFill="1" applyBorder="1"/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179" fillId="54" borderId="20" xfId="540" applyFont="1" applyFill="1" applyBorder="1" applyAlignment="1">
      <alignment horizontal="center" wrapText="1"/>
    </xf>
    <xf numFmtId="166" fontId="179" fillId="54" borderId="44" xfId="540" applyNumberFormat="1" applyFont="1" applyFill="1" applyBorder="1" applyAlignment="1">
      <alignment horizontal="center"/>
    </xf>
    <xf numFmtId="17" fontId="180" fillId="54" borderId="20" xfId="1" applyNumberFormat="1" applyFont="1" applyFill="1" applyBorder="1" applyAlignment="1">
      <alignment horizontal="right"/>
    </xf>
    <xf numFmtId="17" fontId="170" fillId="54" borderId="20" xfId="1" applyNumberFormat="1" applyFont="1" applyFill="1" applyBorder="1" applyAlignment="1">
      <alignment horizontal="right"/>
    </xf>
    <xf numFmtId="17" fontId="170" fillId="54" borderId="42" xfId="1" applyNumberFormat="1" applyFont="1" applyFill="1" applyBorder="1" applyAlignment="1">
      <alignment horizontal="right"/>
    </xf>
    <xf numFmtId="17" fontId="170" fillId="54" borderId="43" xfId="1" applyNumberFormat="1" applyFont="1" applyFill="1" applyBorder="1" applyAlignment="1">
      <alignment horizontal="right"/>
    </xf>
    <xf numFmtId="0" fontId="171" fillId="54" borderId="20" xfId="1" applyFont="1" applyFill="1" applyBorder="1" applyAlignment="1">
      <alignment horizontal="center" vertical="center"/>
    </xf>
    <xf numFmtId="4" fontId="175" fillId="2" borderId="0" xfId="1" applyNumberFormat="1" applyFont="1" applyFill="1" applyBorder="1" applyAlignment="1">
      <alignment vertical="top"/>
    </xf>
    <xf numFmtId="3" fontId="175" fillId="2" borderId="0" xfId="1" applyNumberFormat="1" applyFont="1" applyFill="1" applyBorder="1" applyAlignment="1">
      <alignment vertical="top"/>
    </xf>
    <xf numFmtId="0" fontId="0" fillId="0" borderId="49" xfId="0" applyBorder="1" applyAlignment="1">
      <alignment vertical="top"/>
    </xf>
    <xf numFmtId="172" fontId="176" fillId="2" borderId="45" xfId="1" applyNumberFormat="1" applyFont="1" applyFill="1" applyBorder="1"/>
    <xf numFmtId="3" fontId="176" fillId="2" borderId="45" xfId="1" applyNumberFormat="1" applyFont="1" applyFill="1" applyBorder="1"/>
    <xf numFmtId="3" fontId="176" fillId="2" borderId="46" xfId="1" applyNumberFormat="1" applyFont="1" applyFill="1" applyBorder="1"/>
    <xf numFmtId="3" fontId="176" fillId="2" borderId="47" xfId="1" applyNumberFormat="1" applyFont="1" applyFill="1" applyBorder="1"/>
    <xf numFmtId="3" fontId="176" fillId="2" borderId="48" xfId="1" applyNumberFormat="1" applyFont="1" applyFill="1" applyBorder="1"/>
    <xf numFmtId="4" fontId="176" fillId="2" borderId="45" xfId="1" applyNumberFormat="1" applyFont="1" applyFill="1" applyBorder="1"/>
    <xf numFmtId="0" fontId="171" fillId="54" borderId="20" xfId="1" applyFont="1" applyFill="1" applyBorder="1" applyAlignment="1">
      <alignment horizontal="center" vertical="center" wrapText="1"/>
    </xf>
    <xf numFmtId="0" fontId="181" fillId="54" borderId="20" xfId="1" applyFont="1" applyFill="1" applyBorder="1" applyAlignment="1">
      <alignment horizontal="center" vertical="center" wrapText="1"/>
    </xf>
    <xf numFmtId="172" fontId="0" fillId="0" borderId="49" xfId="0" applyNumberFormat="1" applyBorder="1"/>
    <xf numFmtId="0" fontId="182" fillId="0" borderId="52" xfId="0" applyFont="1" applyBorder="1" applyAlignment="1">
      <alignment horizontal="right" vertical="top"/>
    </xf>
    <xf numFmtId="0" fontId="0" fillId="0" borderId="0" xfId="0"/>
    <xf numFmtId="0" fontId="186" fillId="56" borderId="62" xfId="0" applyFont="1" applyFill="1" applyBorder="1" applyAlignment="1">
      <alignment horizontal="left"/>
    </xf>
    <xf numFmtId="0" fontId="186" fillId="57" borderId="62" xfId="0" applyFont="1" applyFill="1" applyBorder="1" applyAlignment="1">
      <alignment horizontal="left"/>
    </xf>
    <xf numFmtId="0" fontId="187" fillId="0" borderId="62" xfId="0" applyFont="1" applyBorder="1"/>
    <xf numFmtId="0" fontId="186" fillId="56" borderId="63" xfId="0" applyFont="1" applyFill="1" applyBorder="1" applyAlignment="1">
      <alignment horizontal="left"/>
    </xf>
    <xf numFmtId="167" fontId="187" fillId="0" borderId="62" xfId="0" applyNumberFormat="1" applyFont="1" applyBorder="1"/>
    <xf numFmtId="0" fontId="0" fillId="0" borderId="62" xfId="0" applyBorder="1"/>
    <xf numFmtId="3" fontId="178" fillId="55" borderId="20" xfId="0" applyNumberFormat="1" applyFont="1" applyFill="1" applyBorder="1" applyAlignment="1">
      <alignment horizontal="right" vertical="center"/>
    </xf>
    <xf numFmtId="3" fontId="188" fillId="0" borderId="53" xfId="0" applyNumberFormat="1" applyFont="1" applyBorder="1" applyAlignment="1">
      <alignment horizontal="left" vertical="top"/>
    </xf>
    <xf numFmtId="0" fontId="188" fillId="0" borderId="52" xfId="0" applyFont="1" applyBorder="1" applyAlignment="1">
      <alignment vertical="top"/>
    </xf>
    <xf numFmtId="3" fontId="189" fillId="2" borderId="0" xfId="1" applyNumberFormat="1" applyFont="1" applyFill="1" applyBorder="1" applyAlignment="1">
      <alignment vertical="top"/>
    </xf>
    <xf numFmtId="4" fontId="189" fillId="2" borderId="0" xfId="1" applyNumberFormat="1" applyFont="1" applyFill="1" applyBorder="1" applyAlignment="1">
      <alignment vertical="top"/>
    </xf>
    <xf numFmtId="171" fontId="0" fillId="0" borderId="49" xfId="0" applyNumberFormat="1" applyBorder="1"/>
    <xf numFmtId="9" fontId="0" fillId="0" borderId="50" xfId="771" applyFont="1" applyBorder="1" applyAlignment="1">
      <alignment vertical="center"/>
    </xf>
    <xf numFmtId="0" fontId="0" fillId="0" borderId="0" xfId="0" applyAlignment="1">
      <alignment vertical="center"/>
    </xf>
    <xf numFmtId="0" fontId="171" fillId="54" borderId="20" xfId="3" applyFont="1" applyFill="1" applyBorder="1" applyAlignment="1">
      <alignment horizontal="center" vertical="center" wrapText="1"/>
    </xf>
    <xf numFmtId="0" fontId="171" fillId="54" borderId="64" xfId="3" applyFont="1" applyFill="1" applyBorder="1" applyAlignment="1">
      <alignment horizontal="center" vertical="center" wrapText="1"/>
    </xf>
    <xf numFmtId="0" fontId="193" fillId="54" borderId="68" xfId="772" applyFont="1" applyFill="1" applyBorder="1" applyAlignment="1">
      <alignment horizontal="center" vertical="center" wrapText="1"/>
    </xf>
    <xf numFmtId="0" fontId="193" fillId="54" borderId="69" xfId="772" applyFont="1" applyFill="1" applyBorder="1" applyAlignment="1">
      <alignment horizontal="center" vertical="center" wrapText="1"/>
    </xf>
    <xf numFmtId="17" fontId="170" fillId="54" borderId="20" xfId="3" applyNumberFormat="1" applyFont="1" applyFill="1" applyBorder="1" applyAlignment="1">
      <alignment horizontal="right"/>
    </xf>
    <xf numFmtId="3" fontId="176" fillId="2" borderId="20" xfId="3" applyNumberFormat="1" applyFont="1" applyFill="1" applyBorder="1"/>
    <xf numFmtId="9" fontId="195" fillId="61" borderId="70" xfId="775" applyNumberFormat="1" applyFont="1" applyBorder="1" applyAlignment="1">
      <alignment horizontal="center" vertical="center"/>
    </xf>
    <xf numFmtId="2" fontId="195" fillId="61" borderId="58" xfId="775" applyNumberFormat="1" applyFont="1" applyBorder="1" applyAlignment="1">
      <alignment horizontal="center" vertical="center"/>
    </xf>
    <xf numFmtId="9" fontId="194" fillId="60" borderId="58" xfId="773" applyNumberFormat="1" applyFont="1" applyBorder="1" applyAlignment="1">
      <alignment horizontal="center" vertical="center"/>
    </xf>
    <xf numFmtId="2" fontId="194" fillId="60" borderId="58" xfId="773" applyNumberFormat="1" applyFont="1" applyBorder="1" applyAlignment="1">
      <alignment horizontal="center" vertical="center"/>
    </xf>
    <xf numFmtId="9" fontId="195" fillId="61" borderId="58" xfId="775" applyNumberFormat="1" applyFont="1" applyBorder="1" applyAlignment="1">
      <alignment horizontal="center" vertical="center"/>
    </xf>
    <xf numFmtId="9" fontId="194" fillId="64" borderId="58" xfId="604" applyFont="1" applyFill="1" applyBorder="1" applyAlignment="1">
      <alignment horizontal="center" vertical="center"/>
    </xf>
    <xf numFmtId="9" fontId="195" fillId="61" borderId="71" xfId="775" applyNumberFormat="1" applyFont="1" applyBorder="1" applyAlignment="1">
      <alignment horizontal="center" vertical="center"/>
    </xf>
    <xf numFmtId="2" fontId="195" fillId="61" borderId="72" xfId="775" applyNumberFormat="1" applyFont="1" applyBorder="1" applyAlignment="1">
      <alignment horizontal="center" vertical="center"/>
    </xf>
    <xf numFmtId="9" fontId="194" fillId="60" borderId="72" xfId="773" applyNumberFormat="1" applyFont="1" applyBorder="1" applyAlignment="1">
      <alignment horizontal="center" vertical="center"/>
    </xf>
    <xf numFmtId="2" fontId="194" fillId="60" borderId="72" xfId="773" applyNumberFormat="1" applyFont="1" applyBorder="1" applyAlignment="1">
      <alignment horizontal="center" vertical="center"/>
    </xf>
    <xf numFmtId="9" fontId="195" fillId="61" borderId="72" xfId="775" applyNumberFormat="1" applyFont="1" applyBorder="1" applyAlignment="1">
      <alignment horizontal="center" vertical="center"/>
    </xf>
    <xf numFmtId="9" fontId="195" fillId="61" borderId="73" xfId="775" applyNumberFormat="1" applyFont="1" applyBorder="1" applyAlignment="1">
      <alignment horizontal="center" vertical="center"/>
    </xf>
    <xf numFmtId="2" fontId="195" fillId="61" borderId="41" xfId="775" applyNumberFormat="1" applyFont="1" applyBorder="1" applyAlignment="1">
      <alignment horizontal="center" vertical="center"/>
    </xf>
    <xf numFmtId="9" fontId="194" fillId="60" borderId="41" xfId="773" applyNumberFormat="1" applyFont="1" applyBorder="1" applyAlignment="1">
      <alignment horizontal="center" vertical="center"/>
    </xf>
    <xf numFmtId="2" fontId="194" fillId="60" borderId="41" xfId="773" applyNumberFormat="1" applyFont="1" applyBorder="1" applyAlignment="1">
      <alignment horizontal="center" vertical="center"/>
    </xf>
    <xf numFmtId="9" fontId="195" fillId="61" borderId="41" xfId="775" applyNumberFormat="1" applyFont="1" applyBorder="1" applyAlignment="1">
      <alignment horizontal="center" vertical="center"/>
    </xf>
    <xf numFmtId="9" fontId="194" fillId="60" borderId="58" xfId="604" applyFont="1" applyFill="1" applyBorder="1" applyAlignment="1">
      <alignment horizontal="center" vertical="center"/>
    </xf>
    <xf numFmtId="9" fontId="195" fillId="61" borderId="58" xfId="604" applyFont="1" applyFill="1" applyBorder="1" applyAlignment="1">
      <alignment horizontal="center" vertical="center"/>
    </xf>
    <xf numFmtId="17" fontId="170" fillId="54" borderId="42" xfId="3" applyNumberFormat="1" applyFont="1" applyFill="1" applyBorder="1" applyAlignment="1">
      <alignment horizontal="right"/>
    </xf>
    <xf numFmtId="9" fontId="195" fillId="61" borderId="74" xfId="775" applyNumberFormat="1" applyFont="1" applyBorder="1" applyAlignment="1">
      <alignment horizontal="center" vertical="center"/>
    </xf>
    <xf numFmtId="2" fontId="195" fillId="61" borderId="75" xfId="775" applyNumberFormat="1" applyFont="1" applyBorder="1" applyAlignment="1">
      <alignment horizontal="center" vertical="center"/>
    </xf>
    <xf numFmtId="9" fontId="194" fillId="60" borderId="75" xfId="773" applyNumberFormat="1" applyFont="1" applyBorder="1" applyAlignment="1">
      <alignment horizontal="center" vertical="center"/>
    </xf>
    <xf numFmtId="2" fontId="194" fillId="60" borderId="75" xfId="773" applyNumberFormat="1" applyFont="1" applyBorder="1" applyAlignment="1">
      <alignment horizontal="center" vertical="center"/>
    </xf>
    <xf numFmtId="9" fontId="195" fillId="61" borderId="75" xfId="775" applyNumberFormat="1" applyFont="1" applyBorder="1" applyAlignment="1">
      <alignment horizontal="center" vertical="center"/>
    </xf>
    <xf numFmtId="9" fontId="194" fillId="64" borderId="75" xfId="604" applyFont="1" applyFill="1" applyBorder="1" applyAlignment="1">
      <alignment horizontal="center" vertical="center"/>
    </xf>
    <xf numFmtId="17" fontId="171" fillId="54" borderId="76" xfId="3" applyNumberFormat="1" applyFont="1" applyFill="1" applyBorder="1" applyAlignment="1">
      <alignment horizontal="right"/>
    </xf>
    <xf numFmtId="3" fontId="176" fillId="53" borderId="60" xfId="3" applyNumberFormat="1" applyFont="1" applyFill="1" applyBorder="1"/>
    <xf numFmtId="4" fontId="184" fillId="55" borderId="15" xfId="3" applyNumberFormat="1" applyFont="1" applyFill="1" applyBorder="1" applyAlignment="1">
      <alignment horizontal="center" vertical="center"/>
    </xf>
    <xf numFmtId="0" fontId="0" fillId="0" borderId="77" xfId="0" applyBorder="1" applyAlignment="1">
      <alignment vertical="center"/>
    </xf>
    <xf numFmtId="2" fontId="172" fillId="0" borderId="77" xfId="0" applyNumberFormat="1" applyFont="1" applyBorder="1" applyAlignment="1">
      <alignment horizontal="center" vertical="center"/>
    </xf>
    <xf numFmtId="0" fontId="0" fillId="0" borderId="51" xfId="0" applyBorder="1" applyAlignment="1">
      <alignment vertical="center"/>
    </xf>
    <xf numFmtId="4" fontId="177" fillId="0" borderId="20" xfId="3" applyNumberFormat="1" applyFont="1" applyFill="1" applyBorder="1" applyAlignment="1">
      <alignment horizontal="center" vertical="center"/>
    </xf>
    <xf numFmtId="4" fontId="177" fillId="0" borderId="42" xfId="3" applyNumberFormat="1" applyFont="1" applyFill="1" applyBorder="1" applyAlignment="1">
      <alignment horizontal="center" vertical="center"/>
    </xf>
    <xf numFmtId="4" fontId="184" fillId="53" borderId="15" xfId="3" applyNumberFormat="1" applyFont="1" applyFill="1" applyBorder="1" applyAlignment="1">
      <alignment horizontal="center" vertical="center"/>
    </xf>
    <xf numFmtId="4" fontId="177" fillId="63" borderId="20" xfId="3" applyNumberFormat="1" applyFont="1" applyFill="1" applyBorder="1" applyAlignment="1">
      <alignment horizontal="center" vertical="center"/>
    </xf>
    <xf numFmtId="4" fontId="177" fillId="63" borderId="42" xfId="3" applyNumberFormat="1" applyFont="1" applyFill="1" applyBorder="1" applyAlignment="1">
      <alignment horizontal="center" vertical="center"/>
    </xf>
    <xf numFmtId="2" fontId="194" fillId="66" borderId="20" xfId="0" applyNumberFormat="1" applyFont="1" applyFill="1" applyBorder="1" applyAlignment="1">
      <alignment horizontal="center" vertical="center"/>
    </xf>
    <xf numFmtId="2" fontId="194" fillId="67" borderId="20" xfId="0" applyNumberFormat="1" applyFont="1" applyFill="1" applyBorder="1" applyAlignment="1">
      <alignment horizontal="center" vertical="center"/>
    </xf>
    <xf numFmtId="0" fontId="0" fillId="0" borderId="79" xfId="0" applyBorder="1"/>
    <xf numFmtId="0" fontId="0" fillId="0" borderId="20" xfId="0" applyFill="1" applyBorder="1"/>
    <xf numFmtId="0" fontId="0" fillId="0" borderId="0" xfId="0" applyBorder="1" applyAlignment="1">
      <alignment vertical="center"/>
    </xf>
    <xf numFmtId="171" fontId="176" fillId="0" borderId="20" xfId="493" applyNumberFormat="1" applyFont="1" applyFill="1" applyBorder="1" applyAlignment="1">
      <alignment horizontal="center" vertical="center"/>
    </xf>
    <xf numFmtId="171" fontId="176" fillId="0" borderId="42" xfId="493" applyNumberFormat="1" applyFont="1" applyFill="1" applyBorder="1" applyAlignment="1">
      <alignment horizontal="center" vertical="center"/>
    </xf>
    <xf numFmtId="171" fontId="184" fillId="53" borderId="15" xfId="493" applyNumberFormat="1" applyFont="1" applyFill="1" applyBorder="1" applyAlignment="1">
      <alignment horizontal="center" vertical="center"/>
    </xf>
    <xf numFmtId="4" fontId="184" fillId="68" borderId="15" xfId="3" applyNumberFormat="1" applyFont="1" applyFill="1" applyBorder="1" applyAlignment="1">
      <alignment horizontal="center" vertical="center"/>
    </xf>
    <xf numFmtId="4" fontId="177" fillId="58" borderId="20" xfId="3" applyNumberFormat="1" applyFont="1" applyFill="1" applyBorder="1" applyAlignment="1">
      <alignment horizontal="center" vertical="center"/>
    </xf>
    <xf numFmtId="4" fontId="177" fillId="58" borderId="42" xfId="3" applyNumberFormat="1" applyFont="1" applyFill="1" applyBorder="1" applyAlignment="1">
      <alignment horizontal="center" vertical="center"/>
    </xf>
    <xf numFmtId="0" fontId="193" fillId="54" borderId="80" xfId="772" applyFont="1" applyFill="1" applyBorder="1" applyAlignment="1">
      <alignment horizontal="center" vertical="center" wrapText="1"/>
    </xf>
    <xf numFmtId="0" fontId="193" fillId="54" borderId="78" xfId="772" applyFont="1" applyFill="1" applyBorder="1" applyAlignment="1">
      <alignment horizontal="center" vertical="center" wrapText="1"/>
    </xf>
    <xf numFmtId="0" fontId="196" fillId="0" borderId="0" xfId="0" applyFont="1" applyAlignment="1">
      <alignment horizontal="center" vertical="center"/>
    </xf>
    <xf numFmtId="0" fontId="197" fillId="69" borderId="81" xfId="0" applyFont="1" applyFill="1" applyBorder="1" applyAlignment="1">
      <alignment horizontal="center" vertical="center" wrapText="1"/>
    </xf>
    <xf numFmtId="0" fontId="197" fillId="69" borderId="82" xfId="0" applyFont="1" applyFill="1" applyBorder="1" applyAlignment="1">
      <alignment horizontal="center" vertical="center" wrapText="1"/>
    </xf>
    <xf numFmtId="0" fontId="198" fillId="0" borderId="83" xfId="0" applyFont="1" applyBorder="1" applyAlignment="1">
      <alignment horizontal="center" vertical="center" wrapText="1"/>
    </xf>
    <xf numFmtId="0" fontId="198" fillId="0" borderId="84" xfId="0" applyFont="1" applyBorder="1" applyAlignment="1">
      <alignment horizontal="center" vertical="center" wrapText="1"/>
    </xf>
    <xf numFmtId="0" fontId="198" fillId="0" borderId="85" xfId="0" applyFont="1" applyBorder="1" applyAlignment="1">
      <alignment horizontal="center" vertical="center" wrapText="1"/>
    </xf>
    <xf numFmtId="0" fontId="198" fillId="0" borderId="86" xfId="0" applyFont="1" applyBorder="1" applyAlignment="1">
      <alignment horizontal="center" vertical="center" wrapText="1"/>
    </xf>
    <xf numFmtId="0" fontId="198" fillId="0" borderId="87" xfId="0" applyFont="1" applyBorder="1" applyAlignment="1">
      <alignment horizontal="center" vertical="center" wrapText="1"/>
    </xf>
    <xf numFmtId="0" fontId="198" fillId="0" borderId="88" xfId="0" applyFont="1" applyBorder="1" applyAlignment="1">
      <alignment horizontal="center" vertical="center" wrapText="1"/>
    </xf>
    <xf numFmtId="0" fontId="7" fillId="54" borderId="20" xfId="1" applyFont="1" applyFill="1" applyBorder="1" applyAlignment="1">
      <alignment horizontal="center" vertical="center"/>
    </xf>
    <xf numFmtId="4" fontId="195" fillId="2" borderId="20" xfId="1" applyNumberFormat="1" applyFont="1" applyFill="1" applyBorder="1" applyAlignment="1">
      <alignment vertical="center"/>
    </xf>
    <xf numFmtId="4" fontId="195" fillId="2" borderId="9" xfId="1" applyNumberFormat="1" applyFont="1" applyFill="1" applyBorder="1" applyAlignment="1">
      <alignment vertical="center"/>
    </xf>
    <xf numFmtId="4" fontId="199" fillId="70" borderId="89" xfId="1" applyNumberFormat="1" applyFont="1" applyFill="1" applyBorder="1" applyAlignment="1">
      <alignment vertical="center"/>
    </xf>
    <xf numFmtId="167" fontId="0" fillId="0" borderId="90" xfId="771" applyNumberFormat="1" applyFont="1" applyBorder="1" applyAlignment="1">
      <alignment horizontal="center" vertical="center"/>
    </xf>
    <xf numFmtId="167" fontId="0" fillId="0" borderId="91" xfId="771" applyNumberFormat="1" applyFont="1" applyBorder="1" applyAlignment="1">
      <alignment horizontal="center" vertical="center"/>
    </xf>
    <xf numFmtId="167" fontId="172" fillId="66" borderId="15" xfId="771" applyNumberFormat="1" applyFont="1" applyFill="1" applyBorder="1" applyAlignment="1">
      <alignment horizontal="center" vertical="center"/>
    </xf>
    <xf numFmtId="0" fontId="0" fillId="71" borderId="6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71" borderId="20" xfId="0" applyFill="1" applyBorder="1" applyAlignment="1">
      <alignment horizontal="center" vertical="center"/>
    </xf>
    <xf numFmtId="0" fontId="0" fillId="71" borderId="9" xfId="0" applyFill="1" applyBorder="1" applyAlignment="1">
      <alignment horizontal="center" vertical="center"/>
    </xf>
    <xf numFmtId="0" fontId="170" fillId="59" borderId="20" xfId="772" applyBorder="1" applyAlignment="1">
      <alignment horizontal="center" vertical="center" wrapText="1"/>
    </xf>
    <xf numFmtId="0" fontId="0" fillId="72" borderId="20" xfId="0" applyFill="1" applyBorder="1" applyAlignment="1">
      <alignment horizontal="center" vertical="center"/>
    </xf>
    <xf numFmtId="0" fontId="7" fillId="54" borderId="15" xfId="1" applyFont="1" applyFill="1" applyBorder="1" applyAlignment="1">
      <alignment horizontal="center" vertical="center"/>
    </xf>
    <xf numFmtId="0" fontId="170" fillId="54" borderId="92" xfId="778" applyFont="1" applyFill="1" applyBorder="1" applyAlignment="1">
      <alignment horizontal="center" vertical="center" wrapText="1"/>
    </xf>
    <xf numFmtId="0" fontId="0" fillId="71" borderId="61" xfId="0" applyFill="1" applyBorder="1" applyAlignment="1">
      <alignment horizontal="center" vertical="center"/>
    </xf>
    <xf numFmtId="0" fontId="0" fillId="0" borderId="20" xfId="0" applyBorder="1"/>
    <xf numFmtId="291" fontId="0" fillId="0" borderId="20" xfId="777" applyNumberFormat="1" applyFont="1" applyBorder="1"/>
    <xf numFmtId="1" fontId="174" fillId="0" borderId="20" xfId="0" applyNumberFormat="1" applyFont="1" applyBorder="1" applyAlignment="1">
      <alignment horizontal="center" vertical="center"/>
    </xf>
    <xf numFmtId="292" fontId="174" fillId="0" borderId="20" xfId="0" applyNumberFormat="1" applyFont="1" applyBorder="1" applyAlignment="1">
      <alignment horizontal="center" vertical="center"/>
    </xf>
    <xf numFmtId="293" fontId="0" fillId="0" borderId="20" xfId="777" applyNumberFormat="1" applyFont="1" applyFill="1" applyBorder="1"/>
    <xf numFmtId="294" fontId="0" fillId="0" borderId="20" xfId="777" applyNumberFormat="1" applyFont="1" applyBorder="1"/>
    <xf numFmtId="171" fontId="0" fillId="0" borderId="20" xfId="493" applyNumberFormat="1" applyFont="1" applyBorder="1"/>
    <xf numFmtId="171" fontId="175" fillId="0" borderId="20" xfId="493" applyNumberFormat="1" applyFont="1" applyBorder="1"/>
    <xf numFmtId="44" fontId="0" fillId="0" borderId="20" xfId="493" applyFont="1" applyBorder="1"/>
    <xf numFmtId="295" fontId="195" fillId="67" borderId="93" xfId="1" applyNumberFormat="1" applyFont="1" applyFill="1" applyBorder="1" applyAlignment="1">
      <alignment vertical="center"/>
    </xf>
    <xf numFmtId="2" fontId="176" fillId="68" borderId="94" xfId="778" applyNumberFormat="1" applyFont="1" applyFill="1" applyBorder="1" applyAlignment="1">
      <alignment horizontal="center" vertical="center"/>
    </xf>
    <xf numFmtId="295" fontId="195" fillId="67" borderId="90" xfId="1" applyNumberFormat="1" applyFont="1" applyFill="1" applyBorder="1" applyAlignment="1">
      <alignment vertical="center"/>
    </xf>
    <xf numFmtId="291" fontId="0" fillId="0" borderId="20" xfId="777" applyNumberFormat="1" applyFont="1" applyFill="1" applyBorder="1"/>
    <xf numFmtId="295" fontId="195" fillId="67" borderId="95" xfId="1" applyNumberFormat="1" applyFont="1" applyFill="1" applyBorder="1" applyAlignment="1">
      <alignment vertical="center"/>
    </xf>
    <xf numFmtId="2" fontId="176" fillId="68" borderId="96" xfId="778" applyNumberFormat="1" applyFont="1" applyFill="1" applyBorder="1" applyAlignment="1">
      <alignment horizontal="center" vertical="center"/>
    </xf>
    <xf numFmtId="291" fontId="0" fillId="0" borderId="0" xfId="0" applyNumberFormat="1"/>
    <xf numFmtId="296" fontId="184" fillId="72" borderId="15" xfId="778" applyNumberFormat="1" applyFont="1" applyFill="1" applyBorder="1" applyAlignment="1">
      <alignment horizontal="center" vertical="center"/>
    </xf>
    <xf numFmtId="0" fontId="0" fillId="55" borderId="0" xfId="0" applyFill="1"/>
    <xf numFmtId="294" fontId="0" fillId="53" borderId="20" xfId="777" applyNumberFormat="1" applyFont="1" applyFill="1" applyBorder="1"/>
    <xf numFmtId="171" fontId="0" fillId="53" borderId="20" xfId="0" applyNumberFormat="1" applyFill="1" applyBorder="1"/>
    <xf numFmtId="44" fontId="0" fillId="53" borderId="20" xfId="0" applyNumberFormat="1" applyFill="1" applyBorder="1"/>
    <xf numFmtId="44" fontId="0" fillId="53" borderId="64" xfId="0" applyNumberFormat="1" applyFill="1" applyBorder="1"/>
    <xf numFmtId="295" fontId="199" fillId="73" borderId="15" xfId="1" applyNumberFormat="1" applyFont="1" applyFill="1" applyBorder="1" applyAlignment="1">
      <alignment vertical="center"/>
    </xf>
    <xf numFmtId="296" fontId="184" fillId="68" borderId="92" xfId="778" applyNumberFormat="1" applyFont="1" applyFill="1" applyBorder="1" applyAlignment="1">
      <alignment horizontal="center" vertical="center"/>
    </xf>
    <xf numFmtId="0" fontId="190" fillId="55" borderId="65" xfId="0" applyFont="1" applyFill="1" applyBorder="1" applyAlignment="1">
      <alignment horizontal="center" vertical="center"/>
    </xf>
    <xf numFmtId="0" fontId="190" fillId="55" borderId="66" xfId="0" applyFont="1" applyFill="1" applyBorder="1" applyAlignment="1">
      <alignment horizontal="center" vertical="center"/>
    </xf>
    <xf numFmtId="0" fontId="181" fillId="62" borderId="64" xfId="3" applyFont="1" applyFill="1" applyBorder="1" applyAlignment="1">
      <alignment horizontal="center" vertical="center"/>
    </xf>
    <xf numFmtId="0" fontId="181" fillId="62" borderId="22" xfId="3" applyFont="1" applyFill="1" applyBorder="1" applyAlignment="1">
      <alignment horizontal="center" vertical="center"/>
    </xf>
    <xf numFmtId="0" fontId="181" fillId="62" borderId="44" xfId="3" applyFont="1" applyFill="1" applyBorder="1" applyAlignment="1">
      <alignment horizontal="center" vertical="center"/>
    </xf>
    <xf numFmtId="0" fontId="190" fillId="0" borderId="65" xfId="0" applyFont="1" applyBorder="1" applyAlignment="1">
      <alignment horizontal="center" vertical="center"/>
    </xf>
    <xf numFmtId="0" fontId="190" fillId="0" borderId="66" xfId="0" applyFont="1" applyBorder="1" applyAlignment="1">
      <alignment horizontal="center" vertical="center"/>
    </xf>
    <xf numFmtId="0" fontId="190" fillId="0" borderId="59" xfId="0" applyFont="1" applyBorder="1" applyAlignment="1">
      <alignment horizontal="center" vertical="center"/>
    </xf>
    <xf numFmtId="0" fontId="190" fillId="0" borderId="67" xfId="0" applyFont="1" applyBorder="1" applyAlignment="1">
      <alignment horizontal="center" vertical="center"/>
    </xf>
    <xf numFmtId="0" fontId="0" fillId="53" borderId="3" xfId="0" applyFill="1" applyBorder="1" applyAlignment="1">
      <alignment horizontal="center"/>
    </xf>
    <xf numFmtId="0" fontId="183" fillId="0" borderId="55" xfId="0" applyFont="1" applyBorder="1" applyAlignment="1">
      <alignment horizontal="center" vertical="center"/>
    </xf>
    <xf numFmtId="0" fontId="183" fillId="0" borderId="56" xfId="0" applyFont="1" applyBorder="1" applyAlignment="1">
      <alignment horizontal="center" vertical="center"/>
    </xf>
    <xf numFmtId="0" fontId="183" fillId="0" borderId="57" xfId="0" applyFont="1" applyBorder="1" applyAlignment="1">
      <alignment horizontal="center" vertical="center"/>
    </xf>
    <xf numFmtId="2" fontId="195" fillId="65" borderId="0" xfId="0" applyNumberFormat="1" applyFont="1" applyFill="1" applyBorder="1" applyAlignment="1">
      <alignment horizontal="center" vertical="center"/>
    </xf>
    <xf numFmtId="0" fontId="170" fillId="0" borderId="49" xfId="0" applyFont="1" applyBorder="1" applyAlignment="1">
      <alignment vertical="center"/>
    </xf>
    <xf numFmtId="0" fontId="170" fillId="0" borderId="0" xfId="0" applyFont="1" applyAlignment="1">
      <alignment vertical="center"/>
    </xf>
    <xf numFmtId="14" fontId="170" fillId="0" borderId="0" xfId="0" applyNumberFormat="1" applyFont="1" applyAlignment="1">
      <alignment vertical="center"/>
    </xf>
    <xf numFmtId="14" fontId="170" fillId="0" borderId="49" xfId="0" applyNumberFormat="1" applyFont="1" applyBorder="1" applyAlignment="1">
      <alignment vertical="center"/>
    </xf>
  </cellXfs>
  <cellStyles count="779">
    <cellStyle name="%" xfId="1" xr:uid="{00000000-0005-0000-0000-000000000000}"/>
    <cellStyle name="% 2" xfId="2" xr:uid="{00000000-0005-0000-0000-000001000000}"/>
    <cellStyle name="% 2 2" xfId="3" xr:uid="{00000000-0005-0000-0000-000002000000}"/>
    <cellStyle name="% 3" xfId="4" xr:uid="{00000000-0005-0000-0000-000003000000}"/>
    <cellStyle name="% 4" xfId="5" xr:uid="{00000000-0005-0000-0000-000004000000}"/>
    <cellStyle name="%_Consumo" xfId="6" xr:uid="{00000000-0005-0000-0000-000005000000}"/>
    <cellStyle name="%_Consumo_Resumen OKIN 20130412" xfId="7" xr:uid="{00000000-0005-0000-0000-000006000000}"/>
    <cellStyle name="%_Hoja1" xfId="8" xr:uid="{00000000-0005-0000-0000-000007000000}"/>
    <cellStyle name="%_Hoja1_Resumen OKIN 20130412" xfId="9" xr:uid="{00000000-0005-0000-0000-000008000000}"/>
    <cellStyle name="%_Resumen OKIN 20130412" xfId="10" xr:uid="{00000000-0005-0000-0000-000009000000}"/>
    <cellStyle name="%_Resumen OKIN 20130421_27-05_v2" xfId="11" xr:uid="{00000000-0005-0000-0000-00000A000000}"/>
    <cellStyle name="&amp;" xfId="12" xr:uid="{00000000-0005-0000-0000-00000B000000}"/>
    <cellStyle name=";;;" xfId="13" xr:uid="{00000000-0005-0000-0000-00000C000000}"/>
    <cellStyle name="\" xfId="14" xr:uid="{00000000-0005-0000-0000-00000D000000}"/>
    <cellStyle name="_%(SignOnly)" xfId="15" xr:uid="{00000000-0005-0000-0000-00000E000000}"/>
    <cellStyle name="_%(SignSpaceOnly)" xfId="16" xr:uid="{00000000-0005-0000-0000-00000F000000}"/>
    <cellStyle name="_05AOPFun-Temp(Ops)_Consol" xfId="17" xr:uid="{00000000-0005-0000-0000-000010000000}"/>
    <cellStyle name="_05AOPFun-Temp(Ops)_Consol_AOP Template Water and Energy China Test" xfId="18" xr:uid="{00000000-0005-0000-0000-000011000000}"/>
    <cellStyle name="_2005 AOP Functional Templates (Ops)-1014" xfId="19" xr:uid="{00000000-0005-0000-0000-000012000000}"/>
    <cellStyle name="_2005 AOP Functional Templates (Ops)-1014_AOP Template Water and Energy China Test" xfId="20" xr:uid="{00000000-0005-0000-0000-000013000000}"/>
    <cellStyle name="_2005 AOP Functional Templates (Ops)-1020" xfId="21" xr:uid="{00000000-0005-0000-0000-000014000000}"/>
    <cellStyle name="_2005 AOP Functional Templates (Ops)-1020_AOP Template Water and Energy China Test" xfId="22" xr:uid="{00000000-0005-0000-0000-000015000000}"/>
    <cellStyle name="_2005 AOP Functional Templates 1(Mktg)1" xfId="23" xr:uid="{00000000-0005-0000-0000-000016000000}"/>
    <cellStyle name="_2005 AOP Functional Templates 1(Mktg)1_AOP Template Water and Energy China Test" xfId="24" xr:uid="{00000000-0005-0000-0000-000017000000}"/>
    <cellStyle name="_2005 AOP Functional Templates ADDENDUM-19.10.041" xfId="25" xr:uid="{00000000-0005-0000-0000-000018000000}"/>
    <cellStyle name="_2005 AOP Functional Templates ADDENDUM-19.10.041_AOP Template Water and Energy China Test" xfId="26" xr:uid="{00000000-0005-0000-0000-000019000000}"/>
    <cellStyle name="_2005 AOP Functional Templates ADDENDUM-19.10.042" xfId="27" xr:uid="{00000000-0005-0000-0000-00001A000000}"/>
    <cellStyle name="_2005 AOP Functional Templates ADDENDUM-19.10.042_AOP Template Water and Energy China Test" xfId="28" xr:uid="{00000000-0005-0000-0000-00001B000000}"/>
    <cellStyle name="_2005 AOP Functional Templates ADDENDUM-19.10.043" xfId="29" xr:uid="{00000000-0005-0000-0000-00001C000000}"/>
    <cellStyle name="_2005 AOP Functional Templates ADDENDUM-19.10.043_AOP Template Water and Energy China Test" xfId="30" xr:uid="{00000000-0005-0000-0000-00001D000000}"/>
    <cellStyle name="_2005 AOP Functional Templates ADDENDUM4" xfId="31" xr:uid="{00000000-0005-0000-0000-00001E000000}"/>
    <cellStyle name="_2005 AOP Functional Templates ADDENDUM4_AOP Template Water and Energy China Test" xfId="32" xr:uid="{00000000-0005-0000-0000-00001F000000}"/>
    <cellStyle name="_2005 AOP Functional Templates FINAL - 19.10.04" xfId="33" xr:uid="{00000000-0005-0000-0000-000020000000}"/>
    <cellStyle name="_2005 AOP Functional Templates FINAL - 19.10.04_AOP Template Water and Energy China Test" xfId="34" xr:uid="{00000000-0005-0000-0000-000021000000}"/>
    <cellStyle name="_Alvalle AOP 2009 (ex Mercadona) FINAL" xfId="35" xr:uid="{00000000-0005-0000-0000-000022000000}"/>
    <cellStyle name="_Alvalle AOP 2009 (ex Mercadona) FINAL_Resumen OKIN 20130412" xfId="36" xr:uid="{00000000-0005-0000-0000-000023000000}"/>
    <cellStyle name="_AOP2010 PRODUCCION SEMANAL" xfId="37" xr:uid="{00000000-0005-0000-0000-000024000000}"/>
    <cellStyle name="_AOP2010 PRODUCCION SEMANAL_Resumen OKIN 20130412" xfId="38" xr:uid="{00000000-0005-0000-0000-000025000000}"/>
    <cellStyle name="_AOP2010PH2" xfId="39" xr:uid="{00000000-0005-0000-0000-000026000000}"/>
    <cellStyle name="_AOP2010PH2_Resumen OKIN 20130412" xfId="40" xr:uid="{00000000-0005-0000-0000-000027000000}"/>
    <cellStyle name="_aop2010PHASE1RMLE09)V1" xfId="41" xr:uid="{00000000-0005-0000-0000-000028000000}"/>
    <cellStyle name="_aop2010PHASE1RMLE09)V1_Resumen OKIN 20130412" xfId="42" xr:uid="{00000000-0005-0000-0000-000029000000}"/>
    <cellStyle name="_AOPFMOH2011" xfId="43" xr:uid="{00000000-0005-0000-0000-00002A000000}"/>
    <cellStyle name="_AOPFMOH2011_Resumen OKIN 20130412" xfId="44" xr:uid="{00000000-0005-0000-0000-00002B000000}"/>
    <cellStyle name="_capex adición sólidos" xfId="45" xr:uid="{00000000-0005-0000-0000-00002C000000}"/>
    <cellStyle name="_capex adición sólidos_Resumen OKIN 20130412" xfId="46" xr:uid="{00000000-0005-0000-0000-00002D000000}"/>
    <cellStyle name="_Capital_plan_template_2010" xfId="47" xr:uid="{00000000-0005-0000-0000-00002E000000}"/>
    <cellStyle name="_CarControl_monthly_2009" xfId="48" xr:uid="{00000000-0005-0000-0000-00002F000000}"/>
    <cellStyle name="_China Snack _ Ang_Financial Summary" xfId="49" xr:uid="{00000000-0005-0000-0000-000030000000}"/>
    <cellStyle name="_China Snack _ Ang_Financial Summary_AOP Template Water and Energy China Test" xfId="50" xr:uid="{00000000-0005-0000-0000-000031000000}"/>
    <cellStyle name="_COC YTDJULIO" xfId="51" xr:uid="{00000000-0005-0000-0000-000032000000}"/>
    <cellStyle name="_COC YTDJULIO_Resumen OKIN 20130412" xfId="52" xr:uid="{00000000-0005-0000-0000-000033000000}"/>
    <cellStyle name="_Comma" xfId="53" xr:uid="{00000000-0005-0000-0000-000034000000}"/>
    <cellStyle name="_Currency" xfId="54" xr:uid="{00000000-0005-0000-0000-000035000000}"/>
    <cellStyle name="_CurrencySpace" xfId="55" xr:uid="{00000000-0005-0000-0000-000036000000}"/>
    <cellStyle name="_DETALLE X DPTO 2010" xfId="56" xr:uid="{00000000-0005-0000-0000-000037000000}"/>
    <cellStyle name="_DETALLE X DPTO 2010_Resumen OKIN 20130412" xfId="57" xr:uid="{00000000-0005-0000-0000-000038000000}"/>
    <cellStyle name="_ENERGIA" xfId="58" xr:uid="{00000000-0005-0000-0000-000039000000}"/>
    <cellStyle name="_Euro" xfId="59" xr:uid="{00000000-0005-0000-0000-00003A000000}"/>
    <cellStyle name="_EVOLUC 2007-2008-2009-2010" xfId="60" xr:uid="{00000000-0005-0000-0000-00003B000000}"/>
    <cellStyle name="_EVOLUC 2007-2008-2009-2010_Resumen OKIN 20130412" xfId="61" xr:uid="{00000000-0005-0000-0000-00003C000000}"/>
    <cellStyle name="_Facturas de Energia y agua 2009_detallexareasV2" xfId="62" xr:uid="{00000000-0005-0000-0000-00003D000000}"/>
    <cellStyle name="_Facturas de Energia y agua 2009_MODMES" xfId="63" xr:uid="{00000000-0005-0000-0000-00003E000000}"/>
    <cellStyle name="_FCST12010V1" xfId="64" xr:uid="{00000000-0005-0000-0000-00003F000000}"/>
    <cellStyle name="_FCST12010V1_Resumen OKIN 20130412" xfId="65" xr:uid="{00000000-0005-0000-0000-000040000000}"/>
    <cellStyle name="_FICHAS CONTABILIDAD USGAAP" xfId="66" xr:uid="{00000000-0005-0000-0000-000041000000}"/>
    <cellStyle name="_FMOH MURCIA AOP2009" xfId="67" xr:uid="{00000000-0005-0000-0000-000042000000}"/>
    <cellStyle name="_FMOH MURCIA AOP2009_Resumen OKIN 20130412" xfId="68" xr:uid="{00000000-0005-0000-0000-000043000000}"/>
    <cellStyle name="_FMOH10" xfId="69" xr:uid="{00000000-0005-0000-0000-000044000000}"/>
    <cellStyle name="_FMOH10_Resumen OKIN 20130412" xfId="70" xr:uid="{00000000-0005-0000-0000-000045000000}"/>
    <cellStyle name="_FMOH2008FCT1" xfId="71" xr:uid="{00000000-0005-0000-0000-000046000000}"/>
    <cellStyle name="_FMOH-AOP2009" xfId="72" xr:uid="{00000000-0005-0000-0000-000047000000}"/>
    <cellStyle name="_FMOH-AOP2009.2" xfId="73" xr:uid="{00000000-0005-0000-0000-000048000000}"/>
    <cellStyle name="_FMOH-AOP2009.2_Resumen OKIN 20130412" xfId="74" xr:uid="{00000000-0005-0000-0000-000049000000}"/>
    <cellStyle name="_FMOH-AOP2009_Resumen OKIN 20130412" xfId="75" xr:uid="{00000000-0005-0000-0000-00004A000000}"/>
    <cellStyle name="_Heading" xfId="76" xr:uid="{00000000-0005-0000-0000-00004B000000}"/>
    <cellStyle name="_Heading_Resumen OKIN 20130412" xfId="77" xr:uid="{00000000-0005-0000-0000-00004C000000}"/>
    <cellStyle name="_Heading_Sunny D model (CapEx v5)" xfId="78" xr:uid="{00000000-0005-0000-0000-00004D000000}"/>
    <cellStyle name="_Highlight" xfId="79" xr:uid="{00000000-0005-0000-0000-00004E000000}"/>
    <cellStyle name="_IRR 2010" xfId="80" xr:uid="{00000000-0005-0000-0000-00004F000000}"/>
    <cellStyle name="_IRR 2010_Resumen OKIN 20130412" xfId="81" xr:uid="{00000000-0005-0000-0000-000050000000}"/>
    <cellStyle name="_IRRPROY" xfId="82" xr:uid="{00000000-0005-0000-0000-000051000000}"/>
    <cellStyle name="_IRRPROY_Resumen OKIN 20130412" xfId="83" xr:uid="{00000000-0005-0000-0000-000052000000}"/>
    <cellStyle name="_JFL 2005 AOP Functional Templates" xfId="84" xr:uid="{00000000-0005-0000-0000-000053000000}"/>
    <cellStyle name="_JFL 2005 AOP Functional Templates_AOP Template Water and Energy China Test" xfId="85" xr:uid="{00000000-0005-0000-0000-000054000000}"/>
    <cellStyle name="_laroux" xfId="86" xr:uid="{00000000-0005-0000-0000-000055000000}"/>
    <cellStyle name="_laroux_2000 Reforecast Summary 6-00" xfId="87" xr:uid="{00000000-0005-0000-0000-000056000000}"/>
    <cellStyle name="_laroux_2000 Reforecast Summary 6-00_Black Scholes Valuation - Indigo" xfId="88" xr:uid="{00000000-0005-0000-0000-000057000000}"/>
    <cellStyle name="_laroux_April 2000 Review" xfId="89" xr:uid="{00000000-0005-0000-0000-000058000000}"/>
    <cellStyle name="_laroux_April 2000 Review_Property Disclosure 2000 Reforecast 8-00" xfId="90" xr:uid="{00000000-0005-0000-0000-000059000000}"/>
    <cellStyle name="_laroux_Aug Outlook Internet Marketing 10-14-99" xfId="91" xr:uid="{00000000-0005-0000-0000-00005A000000}"/>
    <cellStyle name="_laroux_Aug Outlook Internet Marketing 10-14-99_Black Scholes Valuation - Indigo" xfId="92" xr:uid="{00000000-0005-0000-0000-00005B000000}"/>
    <cellStyle name="_laroux_Black Scholes Valuation - Indigo" xfId="93" xr:uid="{00000000-0005-0000-0000-00005C000000}"/>
    <cellStyle name="_laroux_Geo Analysis file 10-7-99" xfId="94" xr:uid="{00000000-0005-0000-0000-00005D000000}"/>
    <cellStyle name="_laroux_Geo Analysis file 10-7-99_Black Scholes Valuation - Indigo" xfId="95" xr:uid="{00000000-0005-0000-0000-00005E000000}"/>
    <cellStyle name="_laroux_June 2000 Review - board package 7-14-00 v2" xfId="96" xr:uid="{00000000-0005-0000-0000-00005F000000}"/>
    <cellStyle name="_laroux_June 2000 Review - board package 7-14-00 v2_Black Scholes Valuation - Indigo" xfId="97" xr:uid="{00000000-0005-0000-0000-000060000000}"/>
    <cellStyle name="_laroux_revbyprod Prop Disc" xfId="98" xr:uid="{00000000-0005-0000-0000-000061000000}"/>
    <cellStyle name="_laroux_revbyprod Prop Disc_Black Scholes Valuation - Indigo" xfId="99" xr:uid="{00000000-0005-0000-0000-000062000000}"/>
    <cellStyle name="_laroux_Revenue Prop Disc Budget 12-21" xfId="100" xr:uid="{00000000-0005-0000-0000-000063000000}"/>
    <cellStyle name="_laroux_Revenue Prop Disc Budget 12-21_Black Scholes Valuation - Indigo" xfId="101" xr:uid="{00000000-0005-0000-0000-000064000000}"/>
    <cellStyle name="_laroux_Strategy Meeting 8-22-00b" xfId="102" xr:uid="{00000000-0005-0000-0000-000065000000}"/>
    <cellStyle name="_laroux_Strategy Meeting 8-22-00b_Black Scholes Valuation - Indigo" xfId="103" xr:uid="{00000000-0005-0000-0000-000066000000}"/>
    <cellStyle name="_laroux_Strategy Meeting Update 10-9-00" xfId="104" xr:uid="{00000000-0005-0000-0000-000067000000}"/>
    <cellStyle name="_laroux_Strategy Meeting Update 10-9-00_Black Scholes Valuation - Indigo" xfId="105" xr:uid="{00000000-0005-0000-0000-000068000000}"/>
    <cellStyle name="_laroux_Strategy Meeting Update 11-6-00" xfId="106" xr:uid="{00000000-0005-0000-0000-000069000000}"/>
    <cellStyle name="_laroux_Strategy Meeting Update 11-6-00_Black Scholes Valuation - Indigo" xfId="107" xr:uid="{00000000-0005-0000-0000-00006A000000}"/>
    <cellStyle name="_Lipton vs other brands" xfId="108" xr:uid="{00000000-0005-0000-0000-00006B000000}"/>
    <cellStyle name="_Lipton vs other brands_Resumen OKIN 20130412" xfId="109" xr:uid="{00000000-0005-0000-0000-00006C000000}"/>
    <cellStyle name="_MIX" xfId="110" xr:uid="{00000000-0005-0000-0000-00006D000000}"/>
    <cellStyle name="_MIX_Resumen OKIN 20130412" xfId="111" xr:uid="{00000000-0005-0000-0000-00006E000000}"/>
    <cellStyle name="_MIX2010" xfId="112" xr:uid="{00000000-0005-0000-0000-00006F000000}"/>
    <cellStyle name="_MIX2010_Resumen OKIN 20130412" xfId="113" xr:uid="{00000000-0005-0000-0000-000070000000}"/>
    <cellStyle name="_MIXYTDDIC" xfId="114" xr:uid="{00000000-0005-0000-0000-000071000000}"/>
    <cellStyle name="_MIXYTDDIC_Resumen OKIN 20130412" xfId="115" xr:uid="{00000000-0005-0000-0000-000072000000}"/>
    <cellStyle name="_MOD ANALISIS.v2" xfId="116" xr:uid="{00000000-0005-0000-0000-000073000000}"/>
    <cellStyle name="_MOD ANALISIS.v2_Resumen OKIN 20130412" xfId="117" xr:uid="{00000000-0005-0000-0000-000074000000}"/>
    <cellStyle name="_MOH&amp;LABOUR 2010" xfId="118" xr:uid="{00000000-0005-0000-0000-000075000000}"/>
    <cellStyle name="_MOH&amp;LABOUR 2010_Resumen OKIN 20130412" xfId="119" xr:uid="{00000000-0005-0000-0000-000076000000}"/>
    <cellStyle name="_Multiple" xfId="120" xr:uid="{00000000-0005-0000-0000-000077000000}"/>
    <cellStyle name="_MultipleSpace" xfId="121" xr:uid="{00000000-0005-0000-0000-000078000000}"/>
    <cellStyle name="_PALOTS" xfId="122" xr:uid="{00000000-0005-0000-0000-000079000000}"/>
    <cellStyle name="_PALOTS_Resumen OKIN 20130412" xfId="123" xr:uid="{00000000-0005-0000-0000-00007A000000}"/>
    <cellStyle name="_PHASING2009 (3)" xfId="124" xr:uid="{00000000-0005-0000-0000-00007B000000}"/>
    <cellStyle name="_PHASING2009 (3) (2) (2)" xfId="125" xr:uid="{00000000-0005-0000-0000-00007C000000}"/>
    <cellStyle name="_PHASING2009 (3) (2) (2)_Resumen OKIN 20130412" xfId="126" xr:uid="{00000000-0005-0000-0000-00007D000000}"/>
    <cellStyle name="_PHASING2009 (3)_Resumen OKIN 20130412" xfId="127" xr:uid="{00000000-0005-0000-0000-00007E000000}"/>
    <cellStyle name="_POR DEPARTAMENTOS DETALLE P12" xfId="128" xr:uid="{00000000-0005-0000-0000-00007F000000}"/>
    <cellStyle name="_POR DEPARTAMENTOS DETALLE P12_Resumen OKIN 20130412" xfId="129" xr:uid="{00000000-0005-0000-0000-000080000000}"/>
    <cellStyle name="_Productivity plan 2011" xfId="130" xr:uid="{00000000-0005-0000-0000-000081000000}"/>
    <cellStyle name="_PROYECTOS PHASE2.irr" xfId="131" xr:uid="{00000000-0005-0000-0000-000082000000}"/>
    <cellStyle name="_PROYECTOS PHASE2.irr_Resumen OKIN 20130412" xfId="132" xr:uid="{00000000-0005-0000-0000-000083000000}"/>
    <cellStyle name="_resumen aop" xfId="133" xr:uid="{00000000-0005-0000-0000-000084000000}"/>
    <cellStyle name="_resumen aop_Resumen OKIN 20130412" xfId="134" xr:uid="{00000000-0005-0000-0000-000085000000}"/>
    <cellStyle name="_resumen aop_VMOHAOP11" xfId="135" xr:uid="{00000000-0005-0000-0000-000086000000}"/>
    <cellStyle name="_resumen aop_VMOHAOP11_Resumen OKIN 20130412" xfId="136" xr:uid="{00000000-0005-0000-0000-000087000000}"/>
    <cellStyle name="_resumen aop_VMOHLEago10" xfId="137" xr:uid="{00000000-0005-0000-0000-000088000000}"/>
    <cellStyle name="_resumen aop_VMOHLEago10_Resumen OKIN 20130412" xfId="138" xr:uid="{00000000-0005-0000-0000-000089000000}"/>
    <cellStyle name="_RESUMEN GLOBAL 08" xfId="139" xr:uid="{00000000-0005-0000-0000-00008A000000}"/>
    <cellStyle name="_RESUMEN GLOBAL 08_Resumen OKIN 20130412" xfId="140" xr:uid="{00000000-0005-0000-0000-00008B000000}"/>
    <cellStyle name="_Revised template - Oct 21.04" xfId="141" xr:uid="{00000000-0005-0000-0000-00008C000000}"/>
    <cellStyle name="_Revised template - Oct 21.04_AOP Template Water and Energy China Test" xfId="142" xr:uid="{00000000-0005-0000-0000-00008D000000}"/>
    <cellStyle name="_ROLLING 2010 v2" xfId="143" xr:uid="{00000000-0005-0000-0000-00008E000000}"/>
    <cellStyle name="_ROLLING 2010 v2_Resumen OKIN 20130412" xfId="144" xr:uid="{00000000-0005-0000-0000-00008F000000}"/>
    <cellStyle name="_ROLLING 2010 v4 (2)" xfId="145" xr:uid="{00000000-0005-0000-0000-000090000000}"/>
    <cellStyle name="_ROLLING 2010 v4 (2)_Resumen OKIN 20130412" xfId="146" xr:uid="{00000000-0005-0000-0000-000091000000}"/>
    <cellStyle name="_Salarios Fábrica AOP 10" xfId="147" xr:uid="{00000000-0005-0000-0000-000092000000}"/>
    <cellStyle name="_Salarios Fábrica AOP 10_Resumen OKIN 20130412" xfId="148" xr:uid="{00000000-0005-0000-0000-000093000000}"/>
    <cellStyle name="_SAVING PROYECTO FIN LINEA S90 y ROBOT S80" xfId="149" xr:uid="{00000000-0005-0000-0000-000094000000}"/>
    <cellStyle name="_SAVING PROYECTO FIN LINEA S90 y ROBOT S80_Resumen OKIN 20130412" xfId="150" xr:uid="{00000000-0005-0000-0000-000095000000}"/>
    <cellStyle name="_SERGIO2011" xfId="151" xr:uid="{00000000-0005-0000-0000-000096000000}"/>
    <cellStyle name="_SERGIO2011_Resumen OKIN 20130412" xfId="152" xr:uid="{00000000-0005-0000-0000-000097000000}"/>
    <cellStyle name="_STATUS" xfId="153" xr:uid="{00000000-0005-0000-0000-000098000000}"/>
    <cellStyle name="_SubHeading" xfId="154" xr:uid="{00000000-0005-0000-0000-000099000000}"/>
    <cellStyle name="_SubHeading_Resumen OKIN 20130412" xfId="155" xr:uid="{00000000-0005-0000-0000-00009A000000}"/>
    <cellStyle name="_SubHeading_Sunny D model (CapEx v5)" xfId="156" xr:uid="{00000000-0005-0000-0000-00009B000000}"/>
    <cellStyle name="_Table" xfId="157" xr:uid="{00000000-0005-0000-0000-00009C000000}"/>
    <cellStyle name="_Table_Resumen OKIN 20130412" xfId="158" xr:uid="{00000000-0005-0000-0000-00009D000000}"/>
    <cellStyle name="_Table_Sunny D model (CapEx v5)" xfId="159" xr:uid="{00000000-0005-0000-0000-00009E000000}"/>
    <cellStyle name="_TableHead" xfId="160" xr:uid="{00000000-0005-0000-0000-00009F000000}"/>
    <cellStyle name="_TableHead_Resumen OKIN 20130412" xfId="161" xr:uid="{00000000-0005-0000-0000-0000A0000000}"/>
    <cellStyle name="_TableHead_Sunny D model (CapEx v5)" xfId="162" xr:uid="{00000000-0005-0000-0000-0000A1000000}"/>
    <cellStyle name="_TableRowHead" xfId="163" xr:uid="{00000000-0005-0000-0000-0000A2000000}"/>
    <cellStyle name="_TableRowHead_Resumen OKIN 20130412" xfId="164" xr:uid="{00000000-0005-0000-0000-0000A3000000}"/>
    <cellStyle name="_TableRowHead_Sunny D model (CapEx v5)" xfId="165" xr:uid="{00000000-0005-0000-0000-0000A4000000}"/>
    <cellStyle name="_TableSuperHead" xfId="166" xr:uid="{00000000-0005-0000-0000-0000A5000000}"/>
    <cellStyle name="_TableSuperHead_Resumen OKIN 20130412" xfId="167" xr:uid="{00000000-0005-0000-0000-0000A6000000}"/>
    <cellStyle name="_TableSuperHead_Sunny D model (CapEx v5)" xfId="168" xr:uid="{00000000-0005-0000-0000-0000A7000000}"/>
    <cellStyle name="_Turkey P&amp;Ls by Region" xfId="169" xr:uid="{00000000-0005-0000-0000-0000A8000000}"/>
    <cellStyle name="_UTILITIES 2008.phase ii" xfId="170" xr:uid="{00000000-0005-0000-0000-0000A9000000}"/>
    <cellStyle name="_UTILITIES 2009v2phase2.ex mercadona" xfId="171" xr:uid="{00000000-0005-0000-0000-0000AA000000}"/>
    <cellStyle name="_VNORESTE570" xfId="172" xr:uid="{00000000-0005-0000-0000-0000AB000000}"/>
    <cellStyle name="_VNORESTE570_Resumen OKIN 20130412" xfId="173" xr:uid="{00000000-0005-0000-0000-0000AC000000}"/>
    <cellStyle name="_Volumes for Murcia" xfId="174" xr:uid="{00000000-0005-0000-0000-0000AD000000}"/>
    <cellStyle name="_Volumes for Murcia_Resumen OKIN 20130412" xfId="175" xr:uid="{00000000-0005-0000-0000-0000AE000000}"/>
    <cellStyle name="_Water and Energy Template V5" xfId="176" xr:uid="{00000000-0005-0000-0000-0000AF000000}"/>
    <cellStyle name="•W_GE 3 MINIMUM" xfId="177" xr:uid="{00000000-0005-0000-0000-0000B0000000}"/>
    <cellStyle name="1998" xfId="178" xr:uid="{00000000-0005-0000-0000-0000B1000000}"/>
    <cellStyle name="¹éºÐÀ²_±âÅ¸" xfId="179" xr:uid="{00000000-0005-0000-0000-0000B2000000}"/>
    <cellStyle name="20% - Accent1" xfId="180" xr:uid="{00000000-0005-0000-0000-0000B3000000}"/>
    <cellStyle name="20% - Accent2" xfId="181" xr:uid="{00000000-0005-0000-0000-0000B4000000}"/>
    <cellStyle name="20% - Accent3" xfId="182" xr:uid="{00000000-0005-0000-0000-0000B5000000}"/>
    <cellStyle name="20% - Accent4" xfId="183" xr:uid="{00000000-0005-0000-0000-0000B6000000}"/>
    <cellStyle name="20% - Accent5" xfId="184" xr:uid="{00000000-0005-0000-0000-0000B7000000}"/>
    <cellStyle name="20% - Accent6" xfId="185" xr:uid="{00000000-0005-0000-0000-0000B8000000}"/>
    <cellStyle name="20% - Énfasis3" xfId="773" builtinId="38"/>
    <cellStyle name="40% - Accent1" xfId="186" xr:uid="{00000000-0005-0000-0000-0000B9000000}"/>
    <cellStyle name="40% - Accent2" xfId="187" xr:uid="{00000000-0005-0000-0000-0000BA000000}"/>
    <cellStyle name="40% - Accent3" xfId="188" xr:uid="{00000000-0005-0000-0000-0000BB000000}"/>
    <cellStyle name="40% - Accent4" xfId="189" xr:uid="{00000000-0005-0000-0000-0000BC000000}"/>
    <cellStyle name="40% - Accent5" xfId="190" xr:uid="{00000000-0005-0000-0000-0000BD000000}"/>
    <cellStyle name="40% - Accent6" xfId="191" xr:uid="{00000000-0005-0000-0000-0000BE000000}"/>
    <cellStyle name="60% - Accent1" xfId="192" xr:uid="{00000000-0005-0000-0000-0000BF000000}"/>
    <cellStyle name="60% - Accent2" xfId="193" xr:uid="{00000000-0005-0000-0000-0000C0000000}"/>
    <cellStyle name="60% - Accent3" xfId="194" xr:uid="{00000000-0005-0000-0000-0000C1000000}"/>
    <cellStyle name="60% - Accent4" xfId="195" xr:uid="{00000000-0005-0000-0000-0000C2000000}"/>
    <cellStyle name="60% - Accent5" xfId="196" xr:uid="{00000000-0005-0000-0000-0000C3000000}"/>
    <cellStyle name="60% - Accent6" xfId="197" xr:uid="{00000000-0005-0000-0000-0000C4000000}"/>
    <cellStyle name="60% - Énfasis3 2" xfId="775" xr:uid="{D01E4490-AC88-4A38-ABEF-D5F3BA91157F}"/>
    <cellStyle name="A satisfied Microsoft Office user" xfId="198" xr:uid="{00000000-0005-0000-0000-0000C5000000}"/>
    <cellStyle name="Accent1" xfId="199" xr:uid="{00000000-0005-0000-0000-0000C6000000}"/>
    <cellStyle name="Accent2" xfId="200" xr:uid="{00000000-0005-0000-0000-0000C7000000}"/>
    <cellStyle name="Accent3" xfId="201" xr:uid="{00000000-0005-0000-0000-0000C8000000}"/>
    <cellStyle name="Accent4" xfId="202" xr:uid="{00000000-0005-0000-0000-0000C9000000}"/>
    <cellStyle name="Accent5" xfId="203" xr:uid="{00000000-0005-0000-0000-0000CA000000}"/>
    <cellStyle name="Accent6" xfId="204" xr:uid="{00000000-0005-0000-0000-0000CB000000}"/>
    <cellStyle name="AcctEntry" xfId="205" xr:uid="{00000000-0005-0000-0000-0000CC000000}"/>
    <cellStyle name="AcctEntryTotal" xfId="206" xr:uid="{00000000-0005-0000-0000-0000CD000000}"/>
    <cellStyle name="ÅëÈ­ [0]_±âÅ¸" xfId="207" xr:uid="{00000000-0005-0000-0000-0000CE000000}"/>
    <cellStyle name="ÅëÈ­_±âÅ¸" xfId="208" xr:uid="{00000000-0005-0000-0000-0000CF000000}"/>
    <cellStyle name="Arial 10" xfId="209" xr:uid="{00000000-0005-0000-0000-0000D0000000}"/>
    <cellStyle name="Arial 12" xfId="210" xr:uid="{00000000-0005-0000-0000-0000D1000000}"/>
    <cellStyle name="ÄÞ¸¶ [0]_±âÅ¸" xfId="211" xr:uid="{00000000-0005-0000-0000-0000D2000000}"/>
    <cellStyle name="ÄÞ¸¶_±âÅ¸" xfId="212" xr:uid="{00000000-0005-0000-0000-0000D3000000}"/>
    <cellStyle name="Bad" xfId="213" xr:uid="{00000000-0005-0000-0000-0000D4000000}"/>
    <cellStyle name="Big Text" xfId="214" xr:uid="{00000000-0005-0000-0000-0000D5000000}"/>
    <cellStyle name="Blank" xfId="215" xr:uid="{00000000-0005-0000-0000-0000D6000000}"/>
    <cellStyle name="BlankP" xfId="216" xr:uid="{00000000-0005-0000-0000-0000D7000000}"/>
    <cellStyle name="Blue" xfId="217" xr:uid="{00000000-0005-0000-0000-0000D8000000}"/>
    <cellStyle name="Blue Block Hdr" xfId="218" xr:uid="{00000000-0005-0000-0000-0000D9000000}"/>
    <cellStyle name="Blue Col Hdr" xfId="219" xr:uid="{00000000-0005-0000-0000-0000DA000000}"/>
    <cellStyle name="Blueback" xfId="220" xr:uid="{00000000-0005-0000-0000-0000DB000000}"/>
    <cellStyle name="bluenodec" xfId="221" xr:uid="{00000000-0005-0000-0000-0000DC000000}"/>
    <cellStyle name="bluepercent" xfId="222" xr:uid="{00000000-0005-0000-0000-0000DD000000}"/>
    <cellStyle name="Body" xfId="223" xr:uid="{00000000-0005-0000-0000-0000DE000000}"/>
    <cellStyle name="Border" xfId="224" xr:uid="{00000000-0005-0000-0000-0000DF000000}"/>
    <cellStyle name="Border Heavy" xfId="225" xr:uid="{00000000-0005-0000-0000-0000E0000000}"/>
    <cellStyle name="Border Thin" xfId="226" xr:uid="{00000000-0005-0000-0000-0000E1000000}"/>
    <cellStyle name="Border_Resumen OKIN 20130412" xfId="227" xr:uid="{00000000-0005-0000-0000-0000E2000000}"/>
    <cellStyle name="BottlerNameAndCountry" xfId="228" xr:uid="{00000000-0005-0000-0000-0000E3000000}"/>
    <cellStyle name="Box Head" xfId="229" xr:uid="{00000000-0005-0000-0000-0000E4000000}"/>
    <cellStyle name="British Pound" xfId="230" xr:uid="{00000000-0005-0000-0000-0000E5000000}"/>
    <cellStyle name="Business Description" xfId="231" xr:uid="{00000000-0005-0000-0000-0000E6000000}"/>
    <cellStyle name="Ç¥ÁØ_¿ù°£¿ä¾àº¸°í" xfId="232" xr:uid="{00000000-0005-0000-0000-0000E7000000}"/>
    <cellStyle name="Calc Currency (0)" xfId="233" xr:uid="{00000000-0005-0000-0000-0000E8000000}"/>
    <cellStyle name="Calculation" xfId="234" xr:uid="{00000000-0005-0000-0000-0000E9000000}"/>
    <cellStyle name="Case" xfId="235" xr:uid="{00000000-0005-0000-0000-0000EA000000}"/>
    <cellStyle name="Category" xfId="236" xr:uid="{00000000-0005-0000-0000-0000EB000000}"/>
    <cellStyle name="Centered Heading" xfId="237" xr:uid="{00000000-0005-0000-0000-0000EC000000}"/>
    <cellStyle name="Changeable" xfId="238" xr:uid="{00000000-0005-0000-0000-0000ED000000}"/>
    <cellStyle name="Check Cell" xfId="239" xr:uid="{00000000-0005-0000-0000-0000EE000000}"/>
    <cellStyle name="ClosedAct" xfId="240" xr:uid="{00000000-0005-0000-0000-0000EF000000}"/>
    <cellStyle name="Co. Names" xfId="241" xr:uid="{00000000-0005-0000-0000-0000F0000000}"/>
    <cellStyle name="Col_hea" xfId="242" xr:uid="{00000000-0005-0000-0000-0000F1000000}"/>
    <cellStyle name="ColTop" xfId="243" xr:uid="{00000000-0005-0000-0000-0000F2000000}"/>
    <cellStyle name="Column_Title" xfId="244" xr:uid="{00000000-0005-0000-0000-0000F3000000}"/>
    <cellStyle name="ColumnAttributeAbovePrompt" xfId="245" xr:uid="{00000000-0005-0000-0000-0000F4000000}"/>
    <cellStyle name="ColumnAttributePrompt" xfId="246" xr:uid="{00000000-0005-0000-0000-0000F5000000}"/>
    <cellStyle name="ColumnAttributeValue" xfId="247" xr:uid="{00000000-0005-0000-0000-0000F6000000}"/>
    <cellStyle name="ColumnHeadingPrompt" xfId="248" xr:uid="{00000000-0005-0000-0000-0000F7000000}"/>
    <cellStyle name="ColumnHeadingValue" xfId="249" xr:uid="{00000000-0005-0000-0000-0000F8000000}"/>
    <cellStyle name="ComD“¬_x0004_1 FY96_97È¸ºñ" xfId="250" xr:uid="{00000000-0005-0000-0000-0000F9000000}"/>
    <cellStyle name="Comma  - Style1" xfId="251" xr:uid="{00000000-0005-0000-0000-0000FA000000}"/>
    <cellStyle name="Comma  - Style2" xfId="252" xr:uid="{00000000-0005-0000-0000-0000FB000000}"/>
    <cellStyle name="Comma  - Style3" xfId="253" xr:uid="{00000000-0005-0000-0000-0000FC000000}"/>
    <cellStyle name="Comma  - Style4" xfId="254" xr:uid="{00000000-0005-0000-0000-0000FD000000}"/>
    <cellStyle name="Comma  - Style5" xfId="255" xr:uid="{00000000-0005-0000-0000-0000FE000000}"/>
    <cellStyle name="Comma  - Style6" xfId="256" xr:uid="{00000000-0005-0000-0000-0000FF000000}"/>
    <cellStyle name="Comma  - Style7" xfId="257" xr:uid="{00000000-0005-0000-0000-000000010000}"/>
    <cellStyle name="Comma  - Style8" xfId="258" xr:uid="{00000000-0005-0000-0000-000001010000}"/>
    <cellStyle name="Comma [1]" xfId="259" xr:uid="{00000000-0005-0000-0000-000002010000}"/>
    <cellStyle name="Comma 0" xfId="260" xr:uid="{00000000-0005-0000-0000-000003010000}"/>
    <cellStyle name="Comma 0*" xfId="261" xr:uid="{00000000-0005-0000-0000-000004010000}"/>
    <cellStyle name="Comma 0.0" xfId="262" xr:uid="{00000000-0005-0000-0000-000005010000}"/>
    <cellStyle name="Comma 0.00" xfId="263" xr:uid="{00000000-0005-0000-0000-000006010000}"/>
    <cellStyle name="Comma 0.000" xfId="264" xr:uid="{00000000-0005-0000-0000-000007010000}"/>
    <cellStyle name="Comma 0.0000" xfId="265" xr:uid="{00000000-0005-0000-0000-000008010000}"/>
    <cellStyle name="Comma 2" xfId="266" xr:uid="{00000000-0005-0000-0000-000009010000}"/>
    <cellStyle name="Comma 3" xfId="267" xr:uid="{00000000-0005-0000-0000-00000A010000}"/>
    <cellStyle name="Comma with Sum line" xfId="268" xr:uid="{00000000-0005-0000-0000-00000B010000}"/>
    <cellStyle name="comma zerodec" xfId="269" xr:uid="{00000000-0005-0000-0000-00000C010000}"/>
    <cellStyle name="Comma0" xfId="270" xr:uid="{00000000-0005-0000-0000-00000D010000}"/>
    <cellStyle name="Company Name" xfId="271" xr:uid="{00000000-0005-0000-0000-00000E010000}"/>
    <cellStyle name="Copied" xfId="272" xr:uid="{00000000-0005-0000-0000-00000F010000}"/>
    <cellStyle name="Cover Date" xfId="273" xr:uid="{00000000-0005-0000-0000-000010010000}"/>
    <cellStyle name="Cover Subtitle" xfId="274" xr:uid="{00000000-0005-0000-0000-000011010000}"/>
    <cellStyle name="Cover Title" xfId="275" xr:uid="{00000000-0005-0000-0000-000012010000}"/>
    <cellStyle name="CrossPop" xfId="276" xr:uid="{00000000-0005-0000-0000-000013010000}"/>
    <cellStyle name="Cur_x0008_ency_Sheet1_laroux_pldt" xfId="277" xr:uid="{00000000-0005-0000-0000-000014010000}"/>
    <cellStyle name="Currency [1]" xfId="278" xr:uid="{00000000-0005-0000-0000-000015010000}"/>
    <cellStyle name="Currency [2]" xfId="279" xr:uid="{00000000-0005-0000-0000-000016010000}"/>
    <cellStyle name="Currency 0" xfId="280" xr:uid="{00000000-0005-0000-0000-000017010000}"/>
    <cellStyle name="Currency 0.0" xfId="281" xr:uid="{00000000-0005-0000-0000-000018010000}"/>
    <cellStyle name="Currency 0.00" xfId="282" xr:uid="{00000000-0005-0000-0000-000019010000}"/>
    <cellStyle name="Currency 0.000" xfId="283" xr:uid="{00000000-0005-0000-0000-00001A010000}"/>
    <cellStyle name="Currency 0.0000" xfId="284" xr:uid="{00000000-0005-0000-0000-00001B010000}"/>
    <cellStyle name="Currency 2" xfId="285" xr:uid="{00000000-0005-0000-0000-00001C010000}"/>
    <cellStyle name="Currency with Sum Lines" xfId="286" xr:uid="{00000000-0005-0000-0000-00001D010000}"/>
    <cellStyle name="Currency-$" xfId="287" xr:uid="{00000000-0005-0000-0000-00001E010000}"/>
    <cellStyle name="Currency*" xfId="288" xr:uid="{00000000-0005-0000-0000-00001F010000}"/>
    <cellStyle name="Currency-£" xfId="289" xr:uid="{00000000-0005-0000-0000-000020010000}"/>
    <cellStyle name="Currency0" xfId="290" xr:uid="{00000000-0005-0000-0000-000021010000}"/>
    <cellStyle name="Currency1" xfId="291" xr:uid="{00000000-0005-0000-0000-000022010000}"/>
    <cellStyle name="Currency-F" xfId="292" xr:uid="{00000000-0005-0000-0000-000023010000}"/>
    <cellStyle name="DARK" xfId="293" xr:uid="{00000000-0005-0000-0000-000024010000}"/>
    <cellStyle name="DATASTYLE" xfId="294" xr:uid="{00000000-0005-0000-0000-000025010000}"/>
    <cellStyle name="Date" xfId="295" xr:uid="{00000000-0005-0000-0000-000026010000}"/>
    <cellStyle name="Date Aligned" xfId="296" xr:uid="{00000000-0005-0000-0000-000027010000}"/>
    <cellStyle name="Date_~0040091" xfId="297" xr:uid="{00000000-0005-0000-0000-000028010000}"/>
    <cellStyle name="Date1" xfId="298" xr:uid="{00000000-0005-0000-0000-000029010000}"/>
    <cellStyle name="depth" xfId="299" xr:uid="{00000000-0005-0000-0000-00002A010000}"/>
    <cellStyle name="Dezimal [0]_Abacus Abfrage Project Vietnam2" xfId="300" xr:uid="{00000000-0005-0000-0000-00002B010000}"/>
    <cellStyle name="Dezimal_Abacus Abfrage Project Vietnam2" xfId="301" xr:uid="{00000000-0005-0000-0000-00002C010000}"/>
    <cellStyle name="Diseño" xfId="302" xr:uid="{00000000-0005-0000-0000-00002D010000}"/>
    <cellStyle name="d-m" xfId="303" xr:uid="{00000000-0005-0000-0000-00002E010000}"/>
    <cellStyle name="DMY" xfId="304" xr:uid="{00000000-0005-0000-0000-00002F010000}"/>
    <cellStyle name="D-M-Y" xfId="305" xr:uid="{00000000-0005-0000-0000-000030010000}"/>
    <cellStyle name="dollar" xfId="306" xr:uid="{00000000-0005-0000-0000-000031010000}"/>
    <cellStyle name="Dollar (zero dec)" xfId="307" xr:uid="{00000000-0005-0000-0000-000032010000}"/>
    <cellStyle name="dollar_Resumen OKIN 20130412" xfId="308" xr:uid="{00000000-0005-0000-0000-000033010000}"/>
    <cellStyle name="Dollar1" xfId="309" xr:uid="{00000000-0005-0000-0000-000034010000}"/>
    <cellStyle name="Dollar1Blue" xfId="310" xr:uid="{00000000-0005-0000-0000-000035010000}"/>
    <cellStyle name="Dollar2" xfId="311" xr:uid="{00000000-0005-0000-0000-000036010000}"/>
    <cellStyle name="Dollars" xfId="312" xr:uid="{00000000-0005-0000-0000-000037010000}"/>
    <cellStyle name="Dollars Per Share" xfId="313" xr:uid="{00000000-0005-0000-0000-000038010000}"/>
    <cellStyle name="DoneAct" xfId="314" xr:uid="{00000000-0005-0000-0000-000039010000}"/>
    <cellStyle name="Dotted Line" xfId="315" xr:uid="{00000000-0005-0000-0000-00003A010000}"/>
    <cellStyle name="Double Accounting" xfId="316" xr:uid="{00000000-0005-0000-0000-00003B010000}"/>
    <cellStyle name="DUEDECNOBORD" xfId="317" xr:uid="{00000000-0005-0000-0000-00003C010000}"/>
    <cellStyle name="DUEDECSIBORD" xfId="318" xr:uid="{00000000-0005-0000-0000-00003D010000}"/>
    <cellStyle name="Empty" xfId="319" xr:uid="{00000000-0005-0000-0000-00003E010000}"/>
    <cellStyle name="Énfasis1" xfId="772" builtinId="29"/>
    <cellStyle name="Entered" xfId="320" xr:uid="{00000000-0005-0000-0000-000040010000}"/>
    <cellStyle name="Entry" xfId="321" xr:uid="{00000000-0005-0000-0000-000041010000}"/>
    <cellStyle name="Estilo 1" xfId="322" xr:uid="{00000000-0005-0000-0000-000042010000}"/>
    <cellStyle name="Estilo 10" xfId="323" xr:uid="{00000000-0005-0000-0000-000043010000}"/>
    <cellStyle name="Estilo 11" xfId="324" xr:uid="{00000000-0005-0000-0000-000044010000}"/>
    <cellStyle name="Estilo 12" xfId="325" xr:uid="{00000000-0005-0000-0000-000045010000}"/>
    <cellStyle name="Estilo 13" xfId="326" xr:uid="{00000000-0005-0000-0000-000046010000}"/>
    <cellStyle name="Estilo 14" xfId="327" xr:uid="{00000000-0005-0000-0000-000047010000}"/>
    <cellStyle name="Estilo 15" xfId="328" xr:uid="{00000000-0005-0000-0000-000048010000}"/>
    <cellStyle name="Estilo 16" xfId="329" xr:uid="{00000000-0005-0000-0000-000049010000}"/>
    <cellStyle name="Estilo 17" xfId="330" xr:uid="{00000000-0005-0000-0000-00004A010000}"/>
    <cellStyle name="Estilo 18" xfId="331" xr:uid="{00000000-0005-0000-0000-00004B010000}"/>
    <cellStyle name="Estilo 19" xfId="332" xr:uid="{00000000-0005-0000-0000-00004C010000}"/>
    <cellStyle name="Estilo 2" xfId="333" xr:uid="{00000000-0005-0000-0000-00004D010000}"/>
    <cellStyle name="Estilo 20" xfId="334" xr:uid="{00000000-0005-0000-0000-00004E010000}"/>
    <cellStyle name="Estilo 21" xfId="335" xr:uid="{00000000-0005-0000-0000-00004F010000}"/>
    <cellStyle name="Estilo 22" xfId="336" xr:uid="{00000000-0005-0000-0000-000050010000}"/>
    <cellStyle name="Estilo 23" xfId="337" xr:uid="{00000000-0005-0000-0000-000051010000}"/>
    <cellStyle name="Estilo 24" xfId="338" xr:uid="{00000000-0005-0000-0000-000052010000}"/>
    <cellStyle name="Estilo 25" xfId="339" xr:uid="{00000000-0005-0000-0000-000053010000}"/>
    <cellStyle name="Estilo 26" xfId="340" xr:uid="{00000000-0005-0000-0000-000054010000}"/>
    <cellStyle name="Estilo 27" xfId="341" xr:uid="{00000000-0005-0000-0000-000055010000}"/>
    <cellStyle name="Estilo 28" xfId="342" xr:uid="{00000000-0005-0000-0000-000056010000}"/>
    <cellStyle name="Estilo 29" xfId="343" xr:uid="{00000000-0005-0000-0000-000057010000}"/>
    <cellStyle name="Estilo 3" xfId="344" xr:uid="{00000000-0005-0000-0000-000058010000}"/>
    <cellStyle name="Estilo 30" xfId="345" xr:uid="{00000000-0005-0000-0000-000059010000}"/>
    <cellStyle name="Estilo 31" xfId="346" xr:uid="{00000000-0005-0000-0000-00005A010000}"/>
    <cellStyle name="Estilo 32" xfId="347" xr:uid="{00000000-0005-0000-0000-00005B010000}"/>
    <cellStyle name="Estilo 33" xfId="348" xr:uid="{00000000-0005-0000-0000-00005C010000}"/>
    <cellStyle name="Estilo 34" xfId="349" xr:uid="{00000000-0005-0000-0000-00005D010000}"/>
    <cellStyle name="Estilo 35" xfId="350" xr:uid="{00000000-0005-0000-0000-00005E010000}"/>
    <cellStyle name="Estilo 36" xfId="351" xr:uid="{00000000-0005-0000-0000-00005F010000}"/>
    <cellStyle name="Estilo 4" xfId="352" xr:uid="{00000000-0005-0000-0000-000060010000}"/>
    <cellStyle name="Estilo 5" xfId="353" xr:uid="{00000000-0005-0000-0000-000061010000}"/>
    <cellStyle name="Estilo 6" xfId="354" xr:uid="{00000000-0005-0000-0000-000062010000}"/>
    <cellStyle name="Estilo 7" xfId="355" xr:uid="{00000000-0005-0000-0000-000063010000}"/>
    <cellStyle name="Estilo 8" xfId="356" xr:uid="{00000000-0005-0000-0000-000064010000}"/>
    <cellStyle name="Estilo 9" xfId="357" xr:uid="{00000000-0005-0000-0000-000065010000}"/>
    <cellStyle name="Euro" xfId="358" xr:uid="{00000000-0005-0000-0000-000066010000}"/>
    <cellStyle name="Excel Built-in Normal" xfId="359" xr:uid="{00000000-0005-0000-0000-000067010000}"/>
    <cellStyle name="Excel.Chart" xfId="360" xr:uid="{00000000-0005-0000-0000-000068010000}"/>
    <cellStyle name="Explanatory Text" xfId="361" xr:uid="{00000000-0005-0000-0000-000069010000}"/>
    <cellStyle name="F2" xfId="362" xr:uid="{00000000-0005-0000-0000-00006A010000}"/>
    <cellStyle name="F3" xfId="363" xr:uid="{00000000-0005-0000-0000-00006B010000}"/>
    <cellStyle name="F4" xfId="364" xr:uid="{00000000-0005-0000-0000-00006C010000}"/>
    <cellStyle name="F5" xfId="365" xr:uid="{00000000-0005-0000-0000-00006D010000}"/>
    <cellStyle name="F6" xfId="366" xr:uid="{00000000-0005-0000-0000-00006E010000}"/>
    <cellStyle name="F7" xfId="367" xr:uid="{00000000-0005-0000-0000-00006F010000}"/>
    <cellStyle name="F8" xfId="368" xr:uid="{00000000-0005-0000-0000-000070010000}"/>
    <cellStyle name="factsheet" xfId="369" xr:uid="{00000000-0005-0000-0000-000071010000}"/>
    <cellStyle name="Fixed" xfId="370" xr:uid="{00000000-0005-0000-0000-000072010000}"/>
    <cellStyle name="FMS" xfId="371" xr:uid="{00000000-0005-0000-0000-000073010000}"/>
    <cellStyle name="Footer" xfId="372" xr:uid="{00000000-0005-0000-0000-000074010000}"/>
    <cellStyle name="Footer SBILogo1" xfId="373" xr:uid="{00000000-0005-0000-0000-000075010000}"/>
    <cellStyle name="Footer SBILogo2" xfId="374" xr:uid="{00000000-0005-0000-0000-000076010000}"/>
    <cellStyle name="Footnote" xfId="375" xr:uid="{00000000-0005-0000-0000-000077010000}"/>
    <cellStyle name="Footnote Reference" xfId="376" xr:uid="{00000000-0005-0000-0000-000078010000}"/>
    <cellStyle name="Footnote_Capital_plan_template_2010" xfId="377" xr:uid="{00000000-0005-0000-0000-000079010000}"/>
    <cellStyle name="Footnotes" xfId="378" xr:uid="{00000000-0005-0000-0000-00007A010000}"/>
    <cellStyle name="Gevolgde hyperlink_Trop lot2 - inline stretch-decopack_28april_03" xfId="379" xr:uid="{00000000-0005-0000-0000-00007B010000}"/>
    <cellStyle name="globaldir" xfId="380" xr:uid="{00000000-0005-0000-0000-00007C010000}"/>
    <cellStyle name="Good" xfId="381" xr:uid="{00000000-0005-0000-0000-00007D010000}"/>
    <cellStyle name="Greenback" xfId="382" xr:uid="{00000000-0005-0000-0000-00007E010000}"/>
    <cellStyle name="Grey" xfId="383" xr:uid="{00000000-0005-0000-0000-00007F010000}"/>
    <cellStyle name="Grey Area" xfId="384" xr:uid="{00000000-0005-0000-0000-000080010000}"/>
    <cellStyle name="Grey_Black Scholes Valuation - Indigo" xfId="385" xr:uid="{00000000-0005-0000-0000-000081010000}"/>
    <cellStyle name="Hard Percent" xfId="386" xr:uid="{00000000-0005-0000-0000-000082010000}"/>
    <cellStyle name="Head 1" xfId="387" xr:uid="{00000000-0005-0000-0000-000083010000}"/>
    <cellStyle name="Head 2" xfId="388" xr:uid="{00000000-0005-0000-0000-000084010000}"/>
    <cellStyle name="Header" xfId="389" xr:uid="{00000000-0005-0000-0000-000085010000}"/>
    <cellStyle name="Header Draft Stamp" xfId="390" xr:uid="{00000000-0005-0000-0000-000086010000}"/>
    <cellStyle name="Header w/Underline" xfId="391" xr:uid="{00000000-0005-0000-0000-000087010000}"/>
    <cellStyle name="Header_Capital_plan_template_2010" xfId="392" xr:uid="{00000000-0005-0000-0000-000088010000}"/>
    <cellStyle name="Header1" xfId="393" xr:uid="{00000000-0005-0000-0000-000089010000}"/>
    <cellStyle name="Header2" xfId="394" xr:uid="{00000000-0005-0000-0000-00008A010000}"/>
    <cellStyle name="headers" xfId="395" xr:uid="{00000000-0005-0000-0000-00008B010000}"/>
    <cellStyle name="heading" xfId="396" xr:uid="{00000000-0005-0000-0000-00008C010000}"/>
    <cellStyle name="Heading 1" xfId="397" xr:uid="{00000000-0005-0000-0000-00008D010000}"/>
    <cellStyle name="Heading 1 Above" xfId="398" xr:uid="{00000000-0005-0000-0000-00008E010000}"/>
    <cellStyle name="Heading 1_2005 DBR Forecast - Bonus_Kicker" xfId="399" xr:uid="{00000000-0005-0000-0000-00008F010000}"/>
    <cellStyle name="Heading 1+" xfId="400" xr:uid="{00000000-0005-0000-0000-000090010000}"/>
    <cellStyle name="Heading 2" xfId="401" xr:uid="{00000000-0005-0000-0000-000091010000}"/>
    <cellStyle name="Heading 2 Below" xfId="402" xr:uid="{00000000-0005-0000-0000-000092010000}"/>
    <cellStyle name="Heading 2_2005 DBR Forecast - Bonus_Kicker" xfId="403" xr:uid="{00000000-0005-0000-0000-000093010000}"/>
    <cellStyle name="Heading 2+" xfId="404" xr:uid="{00000000-0005-0000-0000-000094010000}"/>
    <cellStyle name="Heading 3" xfId="405" xr:uid="{00000000-0005-0000-0000-000095010000}"/>
    <cellStyle name="Heading 3+" xfId="406" xr:uid="{00000000-0005-0000-0000-000096010000}"/>
    <cellStyle name="Heading 4" xfId="407" xr:uid="{00000000-0005-0000-0000-000097010000}"/>
    <cellStyle name="Heading Left" xfId="408" xr:uid="{00000000-0005-0000-0000-000098010000}"/>
    <cellStyle name="Heading No Underline" xfId="409" xr:uid="{00000000-0005-0000-0000-000099010000}"/>
    <cellStyle name="Heading Right" xfId="410" xr:uid="{00000000-0005-0000-0000-00009A010000}"/>
    <cellStyle name="Heading With Underline" xfId="411" xr:uid="{00000000-0005-0000-0000-00009B010000}"/>
    <cellStyle name="Heading_pldt" xfId="412" xr:uid="{00000000-0005-0000-0000-00009C010000}"/>
    <cellStyle name="Heading1" xfId="413" xr:uid="{00000000-0005-0000-0000-00009D010000}"/>
    <cellStyle name="Heading2" xfId="414" xr:uid="{00000000-0005-0000-0000-00009E010000}"/>
    <cellStyle name="Heading3" xfId="415" xr:uid="{00000000-0005-0000-0000-00009F010000}"/>
    <cellStyle name="Headings" xfId="416" xr:uid="{00000000-0005-0000-0000-0000A0010000}"/>
    <cellStyle name="Helvetica" xfId="417" xr:uid="{00000000-0005-0000-0000-0000A1010000}"/>
    <cellStyle name="Helveticaormal" xfId="418" xr:uid="{00000000-0005-0000-0000-0000A2010000}"/>
    <cellStyle name="Hheader" xfId="419" xr:uid="{00000000-0005-0000-0000-0000A3010000}"/>
    <cellStyle name="hidenorm" xfId="420" xr:uid="{00000000-0005-0000-0000-0000A4010000}"/>
    <cellStyle name="HIGH" xfId="421" xr:uid="{00000000-0005-0000-0000-0000A5010000}"/>
    <cellStyle name="Hipervínculo 2" xfId="422" xr:uid="{00000000-0005-0000-0000-0000A6010000}"/>
    <cellStyle name="i_ForeCastWeek" xfId="423" xr:uid="{00000000-0005-0000-0000-0000A7010000}"/>
    <cellStyle name="i_ForeCastWeek_Resumen OKIN 20130412" xfId="424" xr:uid="{00000000-0005-0000-0000-0000A8010000}"/>
    <cellStyle name="i_ForeCastWeek_wAccuracyChart" xfId="425" xr:uid="{00000000-0005-0000-0000-0000A9010000}"/>
    <cellStyle name="i_ForeCastWeek_wAccuracyChart_Resumen OKIN 20130412" xfId="426" xr:uid="{00000000-0005-0000-0000-0000AA010000}"/>
    <cellStyle name="i_ForeCastWeek_wFinal_Frct_Data" xfId="427" xr:uid="{00000000-0005-0000-0000-0000AB010000}"/>
    <cellStyle name="i_ForeCastWeek_wFinal_Frct_Data_Resumen OKIN 20130412" xfId="428" xr:uid="{00000000-0005-0000-0000-0000AC010000}"/>
    <cellStyle name="i_ForeCastWeek_wHist_Data" xfId="429" xr:uid="{00000000-0005-0000-0000-0000AD010000}"/>
    <cellStyle name="i_ForeCastWeek_wHist_Data_Resumen OKIN 20130412" xfId="430" xr:uid="{00000000-0005-0000-0000-0000AE010000}"/>
    <cellStyle name="i_ForeCastWeek_wInit_Frct_Data" xfId="431" xr:uid="{00000000-0005-0000-0000-0000AF010000}"/>
    <cellStyle name="i_ForeCastWeek_wInit_Frct_Data_Resumen OKIN 20130412" xfId="432" xr:uid="{00000000-0005-0000-0000-0000B0010000}"/>
    <cellStyle name="i_ForeCastWeek_wSKU_Accuracy" xfId="433" xr:uid="{00000000-0005-0000-0000-0000B1010000}"/>
    <cellStyle name="i_ForeCastWeek_wSKU_Accuracy_Resumen OKIN 20130412" xfId="434" xr:uid="{00000000-0005-0000-0000-0000B2010000}"/>
    <cellStyle name="i_GreyNum" xfId="435" xr:uid="{00000000-0005-0000-0000-0000B3010000}"/>
    <cellStyle name="i_GreyNum_Resumen OKIN 20130412" xfId="436" xr:uid="{00000000-0005-0000-0000-0000B4010000}"/>
    <cellStyle name="i_GreyNum_wAccuracyChart" xfId="437" xr:uid="{00000000-0005-0000-0000-0000B5010000}"/>
    <cellStyle name="i_GreyNum_wAccuracyChart_Resumen OKIN 20130412" xfId="438" xr:uid="{00000000-0005-0000-0000-0000B6010000}"/>
    <cellStyle name="i_GreyNum_wFinal_Frct_Data" xfId="439" xr:uid="{00000000-0005-0000-0000-0000B7010000}"/>
    <cellStyle name="i_GreyNum_wFinal_Frct_Data_Resumen OKIN 20130412" xfId="440" xr:uid="{00000000-0005-0000-0000-0000B8010000}"/>
    <cellStyle name="i_GreyNum_wHist_Data" xfId="441" xr:uid="{00000000-0005-0000-0000-0000B9010000}"/>
    <cellStyle name="i_GreyNum_wHist_Data_Resumen OKIN 20130412" xfId="442" xr:uid="{00000000-0005-0000-0000-0000BA010000}"/>
    <cellStyle name="i_GreyNum_wInit_Frct_Data" xfId="443" xr:uid="{00000000-0005-0000-0000-0000BB010000}"/>
    <cellStyle name="i_GreyNum_wInit_Frct_Data_Resumen OKIN 20130412" xfId="444" xr:uid="{00000000-0005-0000-0000-0000BC010000}"/>
    <cellStyle name="i_GreyNum_wSKU_Accuracy" xfId="445" xr:uid="{00000000-0005-0000-0000-0000BD010000}"/>
    <cellStyle name="i_GreyNum_wSKU_Accuracy_Resumen OKIN 20130412" xfId="446" xr:uid="{00000000-0005-0000-0000-0000BE010000}"/>
    <cellStyle name="Input" xfId="447" xr:uid="{00000000-0005-0000-0000-0000C0010000}"/>
    <cellStyle name="Input [yellow]" xfId="448" xr:uid="{00000000-0005-0000-0000-0000C1010000}"/>
    <cellStyle name="Input Currency" xfId="449" xr:uid="{00000000-0005-0000-0000-0000C2010000}"/>
    <cellStyle name="Input Currency 2" xfId="450" xr:uid="{00000000-0005-0000-0000-0000C3010000}"/>
    <cellStyle name="Input Currency_Information Template" xfId="451" xr:uid="{00000000-0005-0000-0000-0000C4010000}"/>
    <cellStyle name="Input Date" xfId="452" xr:uid="{00000000-0005-0000-0000-0000C5010000}"/>
    <cellStyle name="Input Multiple" xfId="453" xr:uid="{00000000-0005-0000-0000-0000C6010000}"/>
    <cellStyle name="Input Percent" xfId="454" xr:uid="{00000000-0005-0000-0000-0000C7010000}"/>
    <cellStyle name="Input_$cell" xfId="455" xr:uid="{00000000-0005-0000-0000-0000C8010000}"/>
    <cellStyle name="Insructions" xfId="456" xr:uid="{00000000-0005-0000-0000-0000C9010000}"/>
    <cellStyle name="Item Descriptions" xfId="457" xr:uid="{00000000-0005-0000-0000-0000CA010000}"/>
    <cellStyle name="Item Descriptions - Bold" xfId="458" xr:uid="{00000000-0005-0000-0000-0000CB010000}"/>
    <cellStyle name="Item Descriptions_6079BX" xfId="459" xr:uid="{00000000-0005-0000-0000-0000CC010000}"/>
    <cellStyle name="key" xfId="460" xr:uid="{00000000-0005-0000-0000-0000CD010000}"/>
    <cellStyle name="Komma [0]" xfId="461" xr:uid="{00000000-0005-0000-0000-0000CE010000}"/>
    <cellStyle name="Komma_Trop lot2 - inline stretch-decopack_28april_03" xfId="462" xr:uid="{00000000-0005-0000-0000-0000CF010000}"/>
    <cellStyle name="Label" xfId="463" xr:uid="{00000000-0005-0000-0000-0000D0010000}"/>
    <cellStyle name="Lable8Left" xfId="464" xr:uid="{00000000-0005-0000-0000-0000D1010000}"/>
    <cellStyle name="Level0" xfId="465" xr:uid="{00000000-0005-0000-0000-0000D2010000}"/>
    <cellStyle name="Level0 Num" xfId="466" xr:uid="{00000000-0005-0000-0000-0000D3010000}"/>
    <cellStyle name="Level1" xfId="467" xr:uid="{00000000-0005-0000-0000-0000D4010000}"/>
    <cellStyle name="Level2" xfId="468" xr:uid="{00000000-0005-0000-0000-0000D5010000}"/>
    <cellStyle name="LineItemPrompt" xfId="469" xr:uid="{00000000-0005-0000-0000-0000D6010000}"/>
    <cellStyle name="LineItemValue" xfId="470" xr:uid="{00000000-0005-0000-0000-0000D7010000}"/>
    <cellStyle name="Linked Cell" xfId="471" xr:uid="{00000000-0005-0000-0000-0000D8010000}"/>
    <cellStyle name="lou" xfId="472" xr:uid="{00000000-0005-0000-0000-0000D9010000}"/>
    <cellStyle name="m_FlagStyle" xfId="473" xr:uid="{00000000-0005-0000-0000-0000DA010000}"/>
    <cellStyle name="m_FlagStyle_Resumen OKIN 20130412" xfId="474" xr:uid="{00000000-0005-0000-0000-0000DB010000}"/>
    <cellStyle name="MDY" xfId="475" xr:uid="{00000000-0005-0000-0000-0000DC010000}"/>
    <cellStyle name="Microsoft Excel found an error in the formula you entered. Do you want to accept the correction proposed below?_x000d__x000d_|_x000d__x000d_• To accept the correction, click Yes._x000d_• To close this message and correct the formula yourself, click No." xfId="476" xr:uid="{00000000-0005-0000-0000-0000DD010000}"/>
    <cellStyle name="Migliaia (0)_ACTUAL 31-12-95" xfId="477" xr:uid="{00000000-0005-0000-0000-0000DE010000}"/>
    <cellStyle name="Migliaia_ACTUAL 30-06-95.XLS" xfId="478" xr:uid="{00000000-0005-0000-0000-0000DF010000}"/>
    <cellStyle name="Millares" xfId="777" builtinId="3"/>
    <cellStyle name="Millares [0] 2" xfId="479" xr:uid="{00000000-0005-0000-0000-0000E1010000}"/>
    <cellStyle name="Millares 2" xfId="480" xr:uid="{00000000-0005-0000-0000-0000E2010000}"/>
    <cellStyle name="Millares 3" xfId="481" xr:uid="{00000000-0005-0000-0000-0000E3010000}"/>
    <cellStyle name="Millares 4" xfId="482" xr:uid="{00000000-0005-0000-0000-0000E4010000}"/>
    <cellStyle name="Millares 5" xfId="483" xr:uid="{00000000-0005-0000-0000-0000E5010000}"/>
    <cellStyle name="millares(0)" xfId="484" xr:uid="{00000000-0005-0000-0000-0000E6010000}"/>
    <cellStyle name="Milliers [0]_Forecast" xfId="485" xr:uid="{00000000-0005-0000-0000-0000E7010000}"/>
    <cellStyle name="Milliers_Forecast" xfId="486" xr:uid="{00000000-0005-0000-0000-0000E8010000}"/>
    <cellStyle name="Millions" xfId="487" xr:uid="{00000000-0005-0000-0000-0000E9010000}"/>
    <cellStyle name="MIONOBOR" xfId="488" xr:uid="{00000000-0005-0000-0000-0000EA010000}"/>
    <cellStyle name="MIOSIBOR" xfId="489" xr:uid="{00000000-0005-0000-0000-0000EB010000}"/>
    <cellStyle name="Model" xfId="490" xr:uid="{00000000-0005-0000-0000-0000EC010000}"/>
    <cellStyle name="Moeda [0]_aola" xfId="491" xr:uid="{00000000-0005-0000-0000-0000ED010000}"/>
    <cellStyle name="Moeda_aola" xfId="492" xr:uid="{00000000-0005-0000-0000-0000EE010000}"/>
    <cellStyle name="Moneda" xfId="493" builtinId="4"/>
    <cellStyle name="Moneda 2" xfId="770" xr:uid="{6B1CA2FD-2EDC-4A95-9A34-2D0D071006EC}"/>
    <cellStyle name="Moneda 2 2" xfId="776" xr:uid="{D33CE914-E9F7-4961-A3E5-77F64B57F4FA}"/>
    <cellStyle name="Moneda 3" xfId="774" xr:uid="{16E99571-6281-4B2F-8577-7F9DD2079505}"/>
    <cellStyle name="Monétaire [0]_Forecast" xfId="494" xr:uid="{00000000-0005-0000-0000-0000F0010000}"/>
    <cellStyle name="Monetaire [0]_Locas" xfId="495" xr:uid="{00000000-0005-0000-0000-0000F1010000}"/>
    <cellStyle name="Monétaire [0]_Locas" xfId="496" xr:uid="{00000000-0005-0000-0000-0000F2010000}"/>
    <cellStyle name="Monetaire [0]_Locas_2008 TOP LINES" xfId="497" xr:uid="{00000000-0005-0000-0000-0000F3010000}"/>
    <cellStyle name="Monétaire [0]_Locas_AOP10MESV2" xfId="498" xr:uid="{00000000-0005-0000-0000-0000F4010000}"/>
    <cellStyle name="Monetaire [0]_Locas_Gr" xfId="499" xr:uid="{00000000-0005-0000-0000-0000F5010000}"/>
    <cellStyle name="Monétaire [0]_Locas_OG-PPL2011ago10og" xfId="500" xr:uid="{00000000-0005-0000-0000-0000F6010000}"/>
    <cellStyle name="Monetaire [0]_Locas_SEBU" xfId="501" xr:uid="{00000000-0005-0000-0000-0000F7010000}"/>
    <cellStyle name="Monétaire [0]_Locas_SERGIO2011" xfId="502" xr:uid="{00000000-0005-0000-0000-0000F8010000}"/>
    <cellStyle name="Monétaire_Forecast" xfId="503" xr:uid="{00000000-0005-0000-0000-0000F9010000}"/>
    <cellStyle name="Monetaire_Locas" xfId="504" xr:uid="{00000000-0005-0000-0000-0000FA010000}"/>
    <cellStyle name="Monétaire_Locas" xfId="505" xr:uid="{00000000-0005-0000-0000-0000FB010000}"/>
    <cellStyle name="Monetaire_Locas_ALGORITHM-Q3FCST03 VS ACT02" xfId="506" xr:uid="{00000000-0005-0000-0000-0000FC010000}"/>
    <cellStyle name="Monétaire_Locas_AOP10MESV2" xfId="507" xr:uid="{00000000-0005-0000-0000-0000FD010000}"/>
    <cellStyle name="Monetaire_Locas_Gr" xfId="508" xr:uid="{00000000-0005-0000-0000-0000FE010000}"/>
    <cellStyle name="Monétaire_Locas_OG-PPL2011ago10og" xfId="509" xr:uid="{00000000-0005-0000-0000-0000FF010000}"/>
    <cellStyle name="Monιtaire [0]_Locas" xfId="510" xr:uid="{00000000-0005-0000-0000-000000020000}"/>
    <cellStyle name="Monιtaire_Locas" xfId="511" xr:uid="{00000000-0005-0000-0000-000001020000}"/>
    <cellStyle name="Multiple" xfId="512" xr:uid="{00000000-0005-0000-0000-000002020000}"/>
    <cellStyle name="Multiple (no x)" xfId="513" xr:uid="{00000000-0005-0000-0000-000003020000}"/>
    <cellStyle name="Multiple (x)" xfId="514" xr:uid="{00000000-0005-0000-0000-000004020000}"/>
    <cellStyle name="Multiple [0]" xfId="515" xr:uid="{00000000-0005-0000-0000-000005020000}"/>
    <cellStyle name="Multiple [1]" xfId="516" xr:uid="{00000000-0005-0000-0000-000006020000}"/>
    <cellStyle name="Multiple_~7002754" xfId="517" xr:uid="{00000000-0005-0000-0000-000007020000}"/>
    <cellStyle name="Multiple1" xfId="518" xr:uid="{00000000-0005-0000-0000-000008020000}"/>
    <cellStyle name="Multiples" xfId="519" xr:uid="{00000000-0005-0000-0000-000009020000}"/>
    <cellStyle name="M-Y" xfId="520" xr:uid="{00000000-0005-0000-0000-00000A020000}"/>
    <cellStyle name="NA" xfId="521" xr:uid="{00000000-0005-0000-0000-00000B020000}"/>
    <cellStyle name="nf" xfId="522" xr:uid="{00000000-0005-0000-0000-00000C020000}"/>
    <cellStyle name="no dec" xfId="523" xr:uid="{00000000-0005-0000-0000-00000D020000}"/>
    <cellStyle name="No Decimals" xfId="524" xr:uid="{00000000-0005-0000-0000-00000E020000}"/>
    <cellStyle name="nobuild" xfId="525" xr:uid="{00000000-0005-0000-0000-00000F020000}"/>
    <cellStyle name="No-definido" xfId="526" xr:uid="{00000000-0005-0000-0000-000010020000}"/>
    <cellStyle name="noks" xfId="527" xr:uid="{00000000-0005-0000-0000-000011020000}"/>
    <cellStyle name="Non défini" xfId="528" xr:uid="{00000000-0005-0000-0000-000012020000}"/>
    <cellStyle name="Noríal_silicon_object_tcsi" xfId="529" xr:uid="{00000000-0005-0000-0000-000013020000}"/>
    <cellStyle name="Normal" xfId="0" builtinId="0"/>
    <cellStyle name="Normal - Style1" xfId="530" xr:uid="{00000000-0005-0000-0000-000015020000}"/>
    <cellStyle name="Normal [2]" xfId="531" xr:uid="{00000000-0005-0000-0000-000016020000}"/>
    <cellStyle name="Normal 2" xfId="532" xr:uid="{00000000-0005-0000-0000-000017020000}"/>
    <cellStyle name="Normal 2 2" xfId="533" xr:uid="{00000000-0005-0000-0000-000018020000}"/>
    <cellStyle name="Normal 2 3" xfId="534" xr:uid="{00000000-0005-0000-0000-000019020000}"/>
    <cellStyle name="Normal 2_Consumo" xfId="535" xr:uid="{00000000-0005-0000-0000-00001A020000}"/>
    <cellStyle name="Normal 3" xfId="536" xr:uid="{00000000-0005-0000-0000-00001B020000}"/>
    <cellStyle name="Normal 3 2" xfId="769" xr:uid="{9F1A27A2-1F60-4A36-BDEC-C1663A9A7AA6}"/>
    <cellStyle name="Normal 4" xfId="537" xr:uid="{00000000-0005-0000-0000-00001C020000}"/>
    <cellStyle name="Normal Bold" xfId="538" xr:uid="{00000000-0005-0000-0000-00001D020000}"/>
    <cellStyle name="Normal, Bold &amp; Underline" xfId="539" xr:uid="{00000000-0005-0000-0000-00001E020000}"/>
    <cellStyle name="Normal_Ategui Diciembre" xfId="778" xr:uid="{449D8A3B-D64E-4166-A78E-CB172AC0F2B8}"/>
    <cellStyle name="Normal_Hoja1" xfId="540" xr:uid="{00000000-0005-0000-0000-00001F020000}"/>
    <cellStyle name="Normale_ACTUAL 30-06-95.XLS" xfId="541" xr:uid="{00000000-0005-0000-0000-000020020000}"/>
    <cellStyle name="NormalGB" xfId="542" xr:uid="{00000000-0005-0000-0000-000021020000}"/>
    <cellStyle name="NORNOBORD" xfId="543" xr:uid="{00000000-0005-0000-0000-000022020000}"/>
    <cellStyle name="NORSIBORD" xfId="544" xr:uid="{00000000-0005-0000-0000-000023020000}"/>
    <cellStyle name="Note" xfId="545" xr:uid="{00000000-0005-0000-0000-000024020000}"/>
    <cellStyle name="Num0Un" xfId="546" xr:uid="{00000000-0005-0000-0000-000025020000}"/>
    <cellStyle name="Num1" xfId="547" xr:uid="{00000000-0005-0000-0000-000026020000}"/>
    <cellStyle name="Num1Blue" xfId="548" xr:uid="{00000000-0005-0000-0000-000027020000}"/>
    <cellStyle name="Num2" xfId="549" xr:uid="{00000000-0005-0000-0000-000028020000}"/>
    <cellStyle name="Num2Un" xfId="550" xr:uid="{00000000-0005-0000-0000-000029020000}"/>
    <cellStyle name="Number" xfId="551" xr:uid="{00000000-0005-0000-0000-00002A020000}"/>
    <cellStyle name="Numbers" xfId="552" xr:uid="{00000000-0005-0000-0000-00002B020000}"/>
    <cellStyle name="Numbers - Bold" xfId="553" xr:uid="{00000000-0005-0000-0000-00002C020000}"/>
    <cellStyle name="Numbers_6079BX" xfId="554" xr:uid="{00000000-0005-0000-0000-00002D020000}"/>
    <cellStyle name="Œ…‹æØ‚è [0.00]_GE 3 MINIMUM" xfId="555" xr:uid="{00000000-0005-0000-0000-00002E020000}"/>
    <cellStyle name="Œ…‹æØ‚è_GE 3 MINIMUM" xfId="556" xr:uid="{00000000-0005-0000-0000-00002F020000}"/>
    <cellStyle name="onedec" xfId="557" xr:uid="{00000000-0005-0000-0000-000030020000}"/>
    <cellStyle name="OSW_ColumnLabels" xfId="558" xr:uid="{00000000-0005-0000-0000-000031020000}"/>
    <cellStyle name="Output" xfId="559" xr:uid="{00000000-0005-0000-0000-000032020000}"/>
    <cellStyle name="OUTPUT AMOUNTS" xfId="560" xr:uid="{00000000-0005-0000-0000-000033020000}"/>
    <cellStyle name="OUTPUT COLUMN HEADINGS" xfId="561" xr:uid="{00000000-0005-0000-0000-000034020000}"/>
    <cellStyle name="OUTPUT LINE ITEMS" xfId="562" xr:uid="{00000000-0005-0000-0000-000035020000}"/>
    <cellStyle name="OUTPUT REPORT HEADING" xfId="563" xr:uid="{00000000-0005-0000-0000-000036020000}"/>
    <cellStyle name="OUTPUT REPORT TITLE" xfId="564" xr:uid="{00000000-0005-0000-0000-000037020000}"/>
    <cellStyle name="OUTPUT TEMPORARY" xfId="565" xr:uid="{00000000-0005-0000-0000-000038020000}"/>
    <cellStyle name="p/n" xfId="566" xr:uid="{00000000-0005-0000-0000-000039020000}"/>
    <cellStyle name="P_L" xfId="567" xr:uid="{00000000-0005-0000-0000-00003A020000}"/>
    <cellStyle name="Page Heading Large" xfId="568" xr:uid="{00000000-0005-0000-0000-00003B020000}"/>
    <cellStyle name="Page Heading Small" xfId="569" xr:uid="{00000000-0005-0000-0000-00003C020000}"/>
    <cellStyle name="Page Number" xfId="570" xr:uid="{00000000-0005-0000-0000-00003D020000}"/>
    <cellStyle name="PageHeader" xfId="571" xr:uid="{00000000-0005-0000-0000-00003E020000}"/>
    <cellStyle name="PageTop" xfId="572" xr:uid="{00000000-0005-0000-0000-00003F020000}"/>
    <cellStyle name="Paprastas_MKTG-1" xfId="573" xr:uid="{00000000-0005-0000-0000-000040020000}"/>
    <cellStyle name="ParaBirimi [0]_RESULTS" xfId="574" xr:uid="{00000000-0005-0000-0000-000041020000}"/>
    <cellStyle name="ParaBirimi_FX Forecasts_NY Treasury" xfId="575" xr:uid="{00000000-0005-0000-0000-000042020000}"/>
    <cellStyle name="Pct Pt." xfId="576" xr:uid="{00000000-0005-0000-0000-000043020000}"/>
    <cellStyle name="Perc1" xfId="577" xr:uid="{00000000-0005-0000-0000-000044020000}"/>
    <cellStyle name="Percent %" xfId="578" xr:uid="{00000000-0005-0000-0000-000045020000}"/>
    <cellStyle name="Percent % Long Underline" xfId="579" xr:uid="{00000000-0005-0000-0000-000046020000}"/>
    <cellStyle name="Percent %_~7002754" xfId="580" xr:uid="{00000000-0005-0000-0000-000047020000}"/>
    <cellStyle name="Percent [0]" xfId="581" xr:uid="{00000000-0005-0000-0000-000048020000}"/>
    <cellStyle name="Percent [1]" xfId="582" xr:uid="{00000000-0005-0000-0000-000049020000}"/>
    <cellStyle name="Percent [2]" xfId="583" xr:uid="{00000000-0005-0000-0000-00004A020000}"/>
    <cellStyle name="Percent 0.0%" xfId="584" xr:uid="{00000000-0005-0000-0000-00004B020000}"/>
    <cellStyle name="Percent 0.0% Long Underline" xfId="585" xr:uid="{00000000-0005-0000-0000-00004C020000}"/>
    <cellStyle name="Percent 0.0%_~7002754" xfId="586" xr:uid="{00000000-0005-0000-0000-00004D020000}"/>
    <cellStyle name="Percent 0.00%" xfId="587" xr:uid="{00000000-0005-0000-0000-00004E020000}"/>
    <cellStyle name="Percent 0.00% Long Underline" xfId="588" xr:uid="{00000000-0005-0000-0000-00004F020000}"/>
    <cellStyle name="Percent 0.00%_~7002754" xfId="589" xr:uid="{00000000-0005-0000-0000-000050020000}"/>
    <cellStyle name="Percent 0.000%" xfId="590" xr:uid="{00000000-0005-0000-0000-000051020000}"/>
    <cellStyle name="Percent 0.000% Long Underline" xfId="591" xr:uid="{00000000-0005-0000-0000-000052020000}"/>
    <cellStyle name="Percent 0.000%_~7002754" xfId="592" xr:uid="{00000000-0005-0000-0000-000053020000}"/>
    <cellStyle name="Percent 0.0000%" xfId="593" xr:uid="{00000000-0005-0000-0000-000054020000}"/>
    <cellStyle name="Percent 0.0000% Long Underline" xfId="594" xr:uid="{00000000-0005-0000-0000-000055020000}"/>
    <cellStyle name="Percent 0.0000%_~7002754" xfId="595" xr:uid="{00000000-0005-0000-0000-000056020000}"/>
    <cellStyle name="Percent Hard" xfId="596" xr:uid="{00000000-0005-0000-0000-000057020000}"/>
    <cellStyle name="Percent1" xfId="597" xr:uid="{00000000-0005-0000-0000-000058020000}"/>
    <cellStyle name="Percent1Blue" xfId="598" xr:uid="{00000000-0005-0000-0000-000059020000}"/>
    <cellStyle name="Percent2" xfId="599" xr:uid="{00000000-0005-0000-0000-00005A020000}"/>
    <cellStyle name="Percent2Blue" xfId="600" xr:uid="{00000000-0005-0000-0000-00005B020000}"/>
    <cellStyle name="PERCNOBORD" xfId="601" xr:uid="{00000000-0005-0000-0000-00005C020000}"/>
    <cellStyle name="PERCSIBORD" xfId="602" xr:uid="{00000000-0005-0000-0000-00005D020000}"/>
    <cellStyle name="Porcentaje" xfId="771" builtinId="5"/>
    <cellStyle name="Porcentaje 2" xfId="603" xr:uid="{00000000-0005-0000-0000-00005F020000}"/>
    <cellStyle name="Porcentaje 3" xfId="604" xr:uid="{00000000-0005-0000-0000-000060020000}"/>
    <cellStyle name="Porcentaje 4" xfId="605" xr:uid="{00000000-0005-0000-0000-000061020000}"/>
    <cellStyle name="Porcentual 2" xfId="606" xr:uid="{00000000-0005-0000-0000-000062020000}"/>
    <cellStyle name="Porcentual 2 2" xfId="607" xr:uid="{00000000-0005-0000-0000-000063020000}"/>
    <cellStyle name="Pourcentage_Locas" xfId="608" xr:uid="{00000000-0005-0000-0000-000064020000}"/>
    <cellStyle name="Price" xfId="609" xr:uid="{00000000-0005-0000-0000-000065020000}"/>
    <cellStyle name="PriceUn" xfId="610" xr:uid="{00000000-0005-0000-0000-000066020000}"/>
    <cellStyle name="pwstyle" xfId="611" xr:uid="{00000000-0005-0000-0000-000067020000}"/>
    <cellStyle name="Quantity" xfId="612" xr:uid="{00000000-0005-0000-0000-000068020000}"/>
    <cellStyle name="ReportTitlePrompt" xfId="613" xr:uid="{00000000-0005-0000-0000-000069020000}"/>
    <cellStyle name="ReportTitleValue" xfId="614" xr:uid="{00000000-0005-0000-0000-00006A020000}"/>
    <cellStyle name="RevList" xfId="615" xr:uid="{00000000-0005-0000-0000-00006B020000}"/>
    <cellStyle name="RowAcctAbovePrompt" xfId="616" xr:uid="{00000000-0005-0000-0000-00006C020000}"/>
    <cellStyle name="RowAcctSOBAbovePrompt" xfId="617" xr:uid="{00000000-0005-0000-0000-00006D020000}"/>
    <cellStyle name="RowAcctSOBValue" xfId="618" xr:uid="{00000000-0005-0000-0000-00006E020000}"/>
    <cellStyle name="RowAcctValue" xfId="619" xr:uid="{00000000-0005-0000-0000-00006F020000}"/>
    <cellStyle name="RowAttrAbovePrompt" xfId="620" xr:uid="{00000000-0005-0000-0000-000070020000}"/>
    <cellStyle name="RowAttrValue" xfId="621" xr:uid="{00000000-0005-0000-0000-000071020000}"/>
    <cellStyle name="RowColSetAbovePrompt" xfId="622" xr:uid="{00000000-0005-0000-0000-000072020000}"/>
    <cellStyle name="RowColSetLeftPrompt" xfId="623" xr:uid="{00000000-0005-0000-0000-000073020000}"/>
    <cellStyle name="RowColSetValue" xfId="624" xr:uid="{00000000-0005-0000-0000-000074020000}"/>
    <cellStyle name="RowLeftPrompt" xfId="625" xr:uid="{00000000-0005-0000-0000-000075020000}"/>
    <cellStyle name="Salomon Logo" xfId="626" xr:uid="{00000000-0005-0000-0000-000076020000}"/>
    <cellStyle name="SampleUsingFormatMask" xfId="627" xr:uid="{00000000-0005-0000-0000-000077020000}"/>
    <cellStyle name="SampleWithNoFormatMask" xfId="628" xr:uid="{00000000-0005-0000-0000-000078020000}"/>
    <cellStyle name="SAPBEXaggData" xfId="629" xr:uid="{00000000-0005-0000-0000-000079020000}"/>
    <cellStyle name="SAPBEXaggItemX" xfId="630" xr:uid="{00000000-0005-0000-0000-00007A020000}"/>
    <cellStyle name="SAPBEXchaText" xfId="631" xr:uid="{00000000-0005-0000-0000-00007B020000}"/>
    <cellStyle name="SAPBEXstdData" xfId="632" xr:uid="{00000000-0005-0000-0000-00007C020000}"/>
    <cellStyle name="SAPBEXstdItem" xfId="633" xr:uid="{00000000-0005-0000-0000-00007D020000}"/>
    <cellStyle name="SAPBEXstdItemX" xfId="634" xr:uid="{00000000-0005-0000-0000-00007E020000}"/>
    <cellStyle name="SCUserDesc" xfId="635" xr:uid="{00000000-0005-0000-0000-00007F020000}"/>
    <cellStyle name="SCUserRow" xfId="636" xr:uid="{00000000-0005-0000-0000-000080020000}"/>
    <cellStyle name="SDentry" xfId="637" xr:uid="{00000000-0005-0000-0000-000081020000}"/>
    <cellStyle name="SDheader" xfId="638" xr:uid="{00000000-0005-0000-0000-000082020000}"/>
    <cellStyle name="SEcategory" xfId="639" xr:uid="{00000000-0005-0000-0000-000083020000}"/>
    <cellStyle name="SEentry" xfId="640" xr:uid="{00000000-0005-0000-0000-000084020000}"/>
    <cellStyle name="SEformula" xfId="641" xr:uid="{00000000-0005-0000-0000-000085020000}"/>
    <cellStyle name="SEheader" xfId="642" xr:uid="{00000000-0005-0000-0000-000086020000}"/>
    <cellStyle name="SElocked" xfId="643" xr:uid="{00000000-0005-0000-0000-000087020000}"/>
    <cellStyle name="Separador de milhares [0]_Person" xfId="644" xr:uid="{00000000-0005-0000-0000-000088020000}"/>
    <cellStyle name="Separador de milhares_Person" xfId="645" xr:uid="{00000000-0005-0000-0000-000089020000}"/>
    <cellStyle name="SEPentry" xfId="646" xr:uid="{00000000-0005-0000-0000-00008A020000}"/>
    <cellStyle name="Shaded" xfId="647" xr:uid="{00000000-0005-0000-0000-00008B020000}"/>
    <cellStyle name="SHeader" xfId="648" xr:uid="{00000000-0005-0000-0000-00008C020000}"/>
    <cellStyle name="Single Accounting" xfId="649" xr:uid="{00000000-0005-0000-0000-00008D020000}"/>
    <cellStyle name="Slide Title" xfId="650" xr:uid="{00000000-0005-0000-0000-00008E020000}"/>
    <cellStyle name="Source" xfId="651" xr:uid="{00000000-0005-0000-0000-00008F020000}"/>
    <cellStyle name="SOUserDesc" xfId="652" xr:uid="{00000000-0005-0000-0000-000090020000}"/>
    <cellStyle name="SOUserRow" xfId="653" xr:uid="{00000000-0005-0000-0000-000091020000}"/>
    <cellStyle name="SPentry" xfId="654" xr:uid="{00000000-0005-0000-0000-000092020000}"/>
    <cellStyle name="SPformula" xfId="655" xr:uid="{00000000-0005-0000-0000-000093020000}"/>
    <cellStyle name="SPheader" xfId="656" xr:uid="{00000000-0005-0000-0000-000094020000}"/>
    <cellStyle name="SPlocked" xfId="657" xr:uid="{00000000-0005-0000-0000-000095020000}"/>
    <cellStyle name="SRheader" xfId="658" xr:uid="{00000000-0005-0000-0000-000096020000}"/>
    <cellStyle name="Sta_hea" xfId="659" xr:uid="{00000000-0005-0000-0000-000097020000}"/>
    <cellStyle name="Standard_2000 02 MU Team Meeting.xls Diagramm 1" xfId="660" xr:uid="{00000000-0005-0000-0000-000098020000}"/>
    <cellStyle name="Style 1" xfId="661" xr:uid="{00000000-0005-0000-0000-000099020000}"/>
    <cellStyle name="Style 2" xfId="662" xr:uid="{00000000-0005-0000-0000-00009A020000}"/>
    <cellStyle name="Style 3" xfId="663" xr:uid="{00000000-0005-0000-0000-00009B020000}"/>
    <cellStyle name="STYLE1 - Modelo1" xfId="664" xr:uid="{00000000-0005-0000-0000-00009C020000}"/>
    <cellStyle name="STYLE2 - Modelo2" xfId="665" xr:uid="{00000000-0005-0000-0000-00009D020000}"/>
    <cellStyle name="STYLE3 - Modelo3" xfId="666" xr:uid="{00000000-0005-0000-0000-00009E020000}"/>
    <cellStyle name="STYLE4 - Modelo4" xfId="667" xr:uid="{00000000-0005-0000-0000-00009F020000}"/>
    <cellStyle name="subcol_hea" xfId="668" xr:uid="{00000000-0005-0000-0000-0000A0020000}"/>
    <cellStyle name="Subtot" xfId="669" xr:uid="{00000000-0005-0000-0000-0000A1020000}"/>
    <cellStyle name="Subtotal" xfId="670" xr:uid="{00000000-0005-0000-0000-0000A2020000}"/>
    <cellStyle name="T_Normal" xfId="671" xr:uid="{00000000-0005-0000-0000-0000A3020000}"/>
    <cellStyle name="T_Normal_Resumen OKIN 20130412" xfId="672" xr:uid="{00000000-0005-0000-0000-0000A4020000}"/>
    <cellStyle name="Table Col Head" xfId="673" xr:uid="{00000000-0005-0000-0000-0000A5020000}"/>
    <cellStyle name="Table Head" xfId="674" xr:uid="{00000000-0005-0000-0000-0000A6020000}"/>
    <cellStyle name="Table Head Aligned" xfId="675" xr:uid="{00000000-0005-0000-0000-0000A7020000}"/>
    <cellStyle name="Table Head Blue" xfId="676" xr:uid="{00000000-0005-0000-0000-0000A8020000}"/>
    <cellStyle name="Table Head Green" xfId="677" xr:uid="{00000000-0005-0000-0000-0000A9020000}"/>
    <cellStyle name="Table Head_Capital_plan_template_2010" xfId="678" xr:uid="{00000000-0005-0000-0000-0000AA020000}"/>
    <cellStyle name="Table Source" xfId="679" xr:uid="{00000000-0005-0000-0000-0000AB020000}"/>
    <cellStyle name="Table Sub Head" xfId="680" xr:uid="{00000000-0005-0000-0000-0000AC020000}"/>
    <cellStyle name="Table Text" xfId="681" xr:uid="{00000000-0005-0000-0000-0000AD020000}"/>
    <cellStyle name="Table Title" xfId="682" xr:uid="{00000000-0005-0000-0000-0000AE020000}"/>
    <cellStyle name="Table Units" xfId="683" xr:uid="{00000000-0005-0000-0000-0000AF020000}"/>
    <cellStyle name="Table_Header" xfId="684" xr:uid="{00000000-0005-0000-0000-0000B0020000}"/>
    <cellStyle name="TableBody" xfId="685" xr:uid="{00000000-0005-0000-0000-0000B1020000}"/>
    <cellStyle name="TableColHeads" xfId="686" xr:uid="{00000000-0005-0000-0000-0000B2020000}"/>
    <cellStyle name="Text" xfId="687" xr:uid="{00000000-0005-0000-0000-0000B3020000}"/>
    <cellStyle name="Text 1" xfId="688" xr:uid="{00000000-0005-0000-0000-0000B4020000}"/>
    <cellStyle name="Text 2" xfId="689" xr:uid="{00000000-0005-0000-0000-0000B5020000}"/>
    <cellStyle name="Text 8" xfId="690" xr:uid="{00000000-0005-0000-0000-0000B6020000}"/>
    <cellStyle name="Text Head 1" xfId="691" xr:uid="{00000000-0005-0000-0000-0000B7020000}"/>
    <cellStyle name="Text Head 2" xfId="692" xr:uid="{00000000-0005-0000-0000-0000B8020000}"/>
    <cellStyle name="Text Indent 1" xfId="693" xr:uid="{00000000-0005-0000-0000-0000B9020000}"/>
    <cellStyle name="Text Indent 2" xfId="694" xr:uid="{00000000-0005-0000-0000-0000BA020000}"/>
    <cellStyle name="Text_Resumen OKIN 20130412" xfId="695" xr:uid="{00000000-0005-0000-0000-0000BB020000}"/>
    <cellStyle name="Thousands" xfId="696" xr:uid="{00000000-0005-0000-0000-0000BC020000}"/>
    <cellStyle name="Times 10" xfId="697" xr:uid="{00000000-0005-0000-0000-0000BD020000}"/>
    <cellStyle name="Times 12" xfId="698" xr:uid="{00000000-0005-0000-0000-0000BE020000}"/>
    <cellStyle name="Title" xfId="699" xr:uid="{00000000-0005-0000-0000-0000BF020000}"/>
    <cellStyle name="Title - bold dutch8" xfId="700" xr:uid="{00000000-0005-0000-0000-0000C0020000}"/>
    <cellStyle name="Title - PROJECT" xfId="701" xr:uid="{00000000-0005-0000-0000-0000C1020000}"/>
    <cellStyle name="Title - Underline" xfId="702" xr:uid="{00000000-0005-0000-0000-0000C2020000}"/>
    <cellStyle name="Title_Consumo" xfId="703" xr:uid="{00000000-0005-0000-0000-0000C3020000}"/>
    <cellStyle name="Title10" xfId="704" xr:uid="{00000000-0005-0000-0000-0000C4020000}"/>
    <cellStyle name="Title2" xfId="705" xr:uid="{00000000-0005-0000-0000-0000C5020000}"/>
    <cellStyle name="Title8" xfId="706" xr:uid="{00000000-0005-0000-0000-0000C6020000}"/>
    <cellStyle name="Title8Left" xfId="707" xr:uid="{00000000-0005-0000-0000-0000C7020000}"/>
    <cellStyle name="TitleCenter" xfId="708" xr:uid="{00000000-0005-0000-0000-0000C8020000}"/>
    <cellStyle name="TitleLeft" xfId="709" xr:uid="{00000000-0005-0000-0000-0000C9020000}"/>
    <cellStyle name="Titles - Col. Headings" xfId="710" xr:uid="{00000000-0005-0000-0000-0000CA020000}"/>
    <cellStyle name="Titles - Other" xfId="711" xr:uid="{00000000-0005-0000-0000-0000CB020000}"/>
    <cellStyle name="TOC 1" xfId="712" xr:uid="{00000000-0005-0000-0000-0000CC020000}"/>
    <cellStyle name="TOC 2" xfId="713" xr:uid="{00000000-0005-0000-0000-0000CD020000}"/>
    <cellStyle name="Total Bold" xfId="714" xr:uid="{00000000-0005-0000-0000-0000CE020000}"/>
    <cellStyle name="Total Currency" xfId="715" xr:uid="{00000000-0005-0000-0000-0000CF020000}"/>
    <cellStyle name="Total Normal" xfId="716" xr:uid="{00000000-0005-0000-0000-0000D0020000}"/>
    <cellStyle name="TransVal" xfId="717" xr:uid="{00000000-0005-0000-0000-0000D1020000}"/>
    <cellStyle name="ubordinated Debt" xfId="718" xr:uid="{00000000-0005-0000-0000-0000D2020000}"/>
    <cellStyle name="underline" xfId="719" xr:uid="{00000000-0005-0000-0000-0000D3020000}"/>
    <cellStyle name="units" xfId="720" xr:uid="{00000000-0005-0000-0000-0000D4020000}"/>
    <cellStyle name="UploadThisRowValue" xfId="721" xr:uid="{00000000-0005-0000-0000-0000D5020000}"/>
    <cellStyle name="Valuta (0)_ACTUAL 31-12-95" xfId="722" xr:uid="{00000000-0005-0000-0000-0000D6020000}"/>
    <cellStyle name="Valuta [0]" xfId="723" xr:uid="{00000000-0005-0000-0000-0000D7020000}"/>
    <cellStyle name="Valuta_ACTUAL 31-12-95" xfId="724" xr:uid="{00000000-0005-0000-0000-0000D8020000}"/>
    <cellStyle name="Vheader" xfId="725" xr:uid="{00000000-0005-0000-0000-0000D9020000}"/>
    <cellStyle name="Virgül [0]_1999 SATIŞ" xfId="726" xr:uid="{00000000-0005-0000-0000-0000DA020000}"/>
    <cellStyle name="Virgül_1999 SATIŞ" xfId="727" xr:uid="{00000000-0005-0000-0000-0000DB020000}"/>
    <cellStyle name="Währung [0]_Abacus Abfrage Project Vietnam2" xfId="728" xr:uid="{00000000-0005-0000-0000-0000DC020000}"/>
    <cellStyle name="Währung_Abacus Abfrage Project Vietnam2" xfId="729" xr:uid="{00000000-0005-0000-0000-0000DD020000}"/>
    <cellStyle name="Warning Text" xfId="730" xr:uid="{00000000-0005-0000-0000-0000DE020000}"/>
    <cellStyle name="XComma" xfId="731" xr:uid="{00000000-0005-0000-0000-0000DF020000}"/>
    <cellStyle name="XComma 0.0" xfId="732" xr:uid="{00000000-0005-0000-0000-0000E0020000}"/>
    <cellStyle name="XComma 0.00" xfId="733" xr:uid="{00000000-0005-0000-0000-0000E1020000}"/>
    <cellStyle name="XComma 0.000" xfId="734" xr:uid="{00000000-0005-0000-0000-0000E2020000}"/>
    <cellStyle name="XComma_~7002754" xfId="735" xr:uid="{00000000-0005-0000-0000-0000E3020000}"/>
    <cellStyle name="XCurrency" xfId="736" xr:uid="{00000000-0005-0000-0000-0000E4020000}"/>
    <cellStyle name="XCurrency 0.0" xfId="737" xr:uid="{00000000-0005-0000-0000-0000E5020000}"/>
    <cellStyle name="XCurrency 0.00" xfId="738" xr:uid="{00000000-0005-0000-0000-0000E6020000}"/>
    <cellStyle name="XCurrency 0.000" xfId="739" xr:uid="{00000000-0005-0000-0000-0000E7020000}"/>
    <cellStyle name="XCurrency_~7002754" xfId="740" xr:uid="{00000000-0005-0000-0000-0000E8020000}"/>
    <cellStyle name="year" xfId="741" xr:uid="{00000000-0005-0000-0000-0000E9020000}"/>
    <cellStyle name="Years" xfId="742" xr:uid="{00000000-0005-0000-0000-0000EA020000}"/>
    <cellStyle name="Yellowback" xfId="743" xr:uid="{00000000-0005-0000-0000-0000EB020000}"/>
    <cellStyle name="Yen" xfId="744" xr:uid="{00000000-0005-0000-0000-0000EC020000}"/>
    <cellStyle name="ΔήΈ¶ [0]_±βΕΈ" xfId="745" xr:uid="{00000000-0005-0000-0000-0000ED020000}"/>
    <cellStyle name="ΔήΈ¶_±βΕΈ" xfId="746" xr:uid="{00000000-0005-0000-0000-0000EE020000}"/>
    <cellStyle name="ΕλΘ­ [0]_±βΕΈ" xfId="747" xr:uid="{00000000-0005-0000-0000-0000EF020000}"/>
    <cellStyle name="ΕλΘ­_±βΕΈ" xfId="748" xr:uid="{00000000-0005-0000-0000-0000F0020000}"/>
    <cellStyle name="Η¥ΑΨ_°θΘΉ" xfId="749" xr:uid="{00000000-0005-0000-0000-0000F1020000}"/>
    <cellStyle name="ΉιΊΠΐ²_±βΕΈ" xfId="750" xr:uid="{00000000-0005-0000-0000-0000F2020000}"/>
    <cellStyle name="Обычный_2005 AOP MOH Labor v20040906" xfId="751" xr:uid="{00000000-0005-0000-0000-0000F3020000}"/>
    <cellStyle name="Финансовый_AVG cost by period by SKU by CostCompnt (w deleted items) Y2005M05" xfId="752" xr:uid="{00000000-0005-0000-0000-0000F4020000}"/>
    <cellStyle name="юormal_ICI2 MDO" xfId="753" xr:uid="{00000000-0005-0000-0000-0000F5020000}"/>
    <cellStyle name="عملة [0]_Assuit -04 Capital Plan" xfId="754" xr:uid="{00000000-0005-0000-0000-0000F6020000}"/>
    <cellStyle name="عملة_Assuit -04 Capital Plan" xfId="755" xr:uid="{00000000-0005-0000-0000-0000F7020000}"/>
    <cellStyle name="فاصلة [0]_Assuit -04 Capital Plan" xfId="756" xr:uid="{00000000-0005-0000-0000-0000F8020000}"/>
    <cellStyle name="فاصلة_Assuit -04 Capital Plan" xfId="757" xr:uid="{00000000-0005-0000-0000-0000F9020000}"/>
    <cellStyle name="쉼표 [0]_~0021736" xfId="758" xr:uid="{00000000-0005-0000-0000-0000FA020000}"/>
    <cellStyle name="쉼표_~0021736" xfId="759" xr:uid="{00000000-0005-0000-0000-0000FB020000}"/>
    <cellStyle name="지정되지 않음" xfId="760" xr:uid="{00000000-0005-0000-0000-0000FC020000}"/>
    <cellStyle name="콤마 [0]_12월전화" xfId="761" xr:uid="{00000000-0005-0000-0000-0000FD020000}"/>
    <cellStyle name="콤마_00P_SUP" xfId="762" xr:uid="{00000000-0005-0000-0000-0000FE020000}"/>
    <cellStyle name="표준_~0016709" xfId="763" xr:uid="{00000000-0005-0000-0000-0000FF020000}"/>
    <cellStyle name="一般_01budget" xfId="764" xr:uid="{00000000-0005-0000-0000-000000030000}"/>
    <cellStyle name="千分位_02tw_coc091301-1" xfId="765" xr:uid="{00000000-0005-0000-0000-000001030000}"/>
    <cellStyle name="常规_2001 national" xfId="766" xr:uid="{00000000-0005-0000-0000-000002030000}"/>
    <cellStyle name="桁区切り [0.00]_9813ACT" xfId="767" xr:uid="{00000000-0005-0000-0000-000003030000}"/>
    <cellStyle name="貨幣[0]_1998B" xfId="768" xr:uid="{00000000-0005-0000-0000-000004030000}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259080</xdr:rowOff>
    </xdr:from>
    <xdr:to>
      <xdr:col>14</xdr:col>
      <xdr:colOff>304800</xdr:colOff>
      <xdr:row>1</xdr:row>
      <xdr:rowOff>187325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62EAB18E-6DA6-48CE-A63F-8E623C803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59080"/>
          <a:ext cx="2447925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809624</xdr:colOff>
      <xdr:row>17</xdr:row>
      <xdr:rowOff>38101</xdr:rowOff>
    </xdr:from>
    <xdr:to>
      <xdr:col>18</xdr:col>
      <xdr:colOff>265863</xdr:colOff>
      <xdr:row>21</xdr:row>
      <xdr:rowOff>20303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F4290A-8A18-48BD-A341-964EA47EA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7200" y="3517901"/>
          <a:ext cx="4799763" cy="7442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tradeserver\NAS\Volumes\DISCO01\C\Programas\Programas%20de%20Oferta\Ficheros%20Actualizados%20Ene10\AT\DOMO%20LIGERO%20ESPA&#209;OL_AT_24_10_2011_con_ficha_ATR_y%20ris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tradeserver\NAS\Volumes\DISCO01\C\16.Programas\Programas%20de%20Oferta\Ficheros%20Actualizados%20Ene12\AT\MASIVOS\ATR%20electricidad%20v2.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tradeserver\NAS\Volumes\DISCO01\C\Programas\Programas%20de%20Oferta\DOMOS%20AT\VERSIONES%20ACTUALES\DOMO%20Menor%2025GWh_200906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tradeserver\NAS\Volumes\DISCO01\C\CONTROL%20OFERTAS_240303\OFERTAS%20REALIZADAS\ALTA%20TENSION\GLAXO\12%20MESES\P09082000101_GLAXO%20SMITHLINE_BIN(7.5%20Gwh)\P09082000101_GLAXO%20SMITHLINE_BIN(7.5%20Gwh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comerciales"/>
      <sheetName val="Consumo"/>
      <sheetName val="D Ofertas"/>
      <sheetName val="P. Energía"/>
      <sheetName val="S. Grupo"/>
      <sheetName val="Cálculos"/>
      <sheetName val="I.Comercial"/>
      <sheetName val="BACON_1"/>
      <sheetName val="S. Individual."/>
      <sheetName val="Clausulas"/>
      <sheetName val="OF binomico"/>
      <sheetName val="OF Multiclick Perfil  Q"/>
      <sheetName val="OF Multiclick Perfil"/>
      <sheetName val="OF Valle"/>
      <sheetName val="OF Indexada"/>
      <sheetName val="Of Descuento"/>
      <sheetName val="Cogenerador Binomico"/>
      <sheetName val="Binomico Grupo"/>
      <sheetName val="OF Indexada Grupo"/>
      <sheetName val="OF Grupo Multiclick Perfil "/>
      <sheetName val="Of Grupo  Descuento "/>
      <sheetName val="Binomico &lt;50, &gt;25"/>
      <sheetName val="Binomico&gt;50"/>
      <sheetName val="OF Valle 25 GWh"/>
      <sheetName val="OF Valle  &gt; 50 GWh"/>
      <sheetName val="Descuento 25 - 50 GWh"/>
      <sheetName val="Descuento &gt; 50 GWh "/>
      <sheetName val="OF Multiclick Perfil  &gt; 25 GWh"/>
      <sheetName val="OF Multiclick Perfil  &gt; 50"/>
      <sheetName val="Anexo 1"/>
      <sheetName val="Anexo 2"/>
      <sheetName val="Recálculo"/>
      <sheetName val="Wizard"/>
      <sheetName val="CRM "/>
      <sheetName val="Aceptación de Oferta y ATR"/>
      <sheetName val="Contract Info CRC"/>
      <sheetName val="despleg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3">
          <cell r="A3" t="str">
            <v>Binómico</v>
          </cell>
          <cell r="B3" t="str">
            <v>Cogenerador</v>
          </cell>
          <cell r="C3" t="str">
            <v xml:space="preserve">Parcialmente Internalizado &gt; 750 MWh (30€) </v>
          </cell>
          <cell r="D3" t="str">
            <v>si</v>
          </cell>
          <cell r="E3" t="str">
            <v>Alta Nueva</v>
          </cell>
          <cell r="F3">
            <v>1</v>
          </cell>
          <cell r="I3" t="str">
            <v>Concha Pero Sanz</v>
          </cell>
          <cell r="J3" t="str">
            <v>individual</v>
          </cell>
        </row>
        <row r="4">
          <cell r="A4" t="str">
            <v>Sólo Energía</v>
          </cell>
          <cell r="B4" t="str">
            <v>Gran consumidor 25GWh-50GWh</v>
          </cell>
          <cell r="C4" t="str">
            <v xml:space="preserve">Parcialmente Internalizado (30€) </v>
          </cell>
          <cell r="D4" t="str">
            <v>no</v>
          </cell>
          <cell r="E4" t="str">
            <v>Cambio Comercializadora</v>
          </cell>
          <cell r="F4">
            <v>2</v>
          </cell>
          <cell r="I4" t="str">
            <v>Fernando González</v>
          </cell>
          <cell r="J4" t="str">
            <v>conjunta</v>
          </cell>
        </row>
        <row r="5">
          <cell r="A5" t="str">
            <v>Multiclick_Binómico</v>
          </cell>
          <cell r="B5" t="str">
            <v>Gran consumidor 50GWh-100GWh</v>
          </cell>
          <cell r="C5" t="str">
            <v xml:space="preserve">Totalmente Internalizado (0€) </v>
          </cell>
          <cell r="D5" t="str">
            <v>----------------------------------</v>
          </cell>
          <cell r="E5" t="str">
            <v>Paso de Tur a Ml</v>
          </cell>
          <cell r="F5">
            <v>3</v>
          </cell>
          <cell r="I5" t="str">
            <v>Jose Manuel Álvarez</v>
          </cell>
          <cell r="J5" t="str">
            <v>colectiva</v>
          </cell>
        </row>
        <row r="6">
          <cell r="A6" t="str">
            <v>Multiclick_Sólo Energía</v>
          </cell>
          <cell r="B6" t="str">
            <v>Gran consumidor &gt;100GWh</v>
          </cell>
          <cell r="C6" t="str">
            <v>No internalizado Tarifa 3.1 (50 €)</v>
          </cell>
          <cell r="E6" t="str">
            <v>----------------------------------</v>
          </cell>
          <cell r="F6">
            <v>4</v>
          </cell>
          <cell r="I6" t="str">
            <v>Miguel González Salas</v>
          </cell>
          <cell r="J6" t="str">
            <v>----------------------------------</v>
          </cell>
        </row>
        <row r="7">
          <cell r="A7" t="str">
            <v>Indexado</v>
          </cell>
          <cell r="B7" t="str">
            <v>----------------------------------</v>
          </cell>
          <cell r="C7" t="str">
            <v>No internalizado Puntos Tipo 2 (65 €)</v>
          </cell>
          <cell r="F7">
            <v>5</v>
          </cell>
          <cell r="I7" t="str">
            <v>Juan Ángel Manso</v>
          </cell>
        </row>
        <row r="8">
          <cell r="A8" t="str">
            <v>Mixto_ Multiclick_Indexado_sin ATR</v>
          </cell>
          <cell r="C8" t="str">
            <v>No internalizado Puntos Tipo 1 (100 €)</v>
          </cell>
          <cell r="F8" t="str">
            <v>----------------------------------</v>
          </cell>
          <cell r="I8" t="str">
            <v>María José Granero</v>
          </cell>
        </row>
        <row r="9">
          <cell r="A9" t="str">
            <v>Mixto_ Multiclick_Indexado_con ATR</v>
          </cell>
          <cell r="C9" t="str">
            <v>Según facturación ATR</v>
          </cell>
          <cell r="I9" t="str">
            <v>Mercedes Real</v>
          </cell>
        </row>
        <row r="10">
          <cell r="A10" t="str">
            <v>Mixto_Multiclick_Binómico</v>
          </cell>
          <cell r="C10" t="str">
            <v>Equipo en propiedad</v>
          </cell>
          <cell r="I10" t="str">
            <v>Javier Gonzalez del Campo</v>
          </cell>
        </row>
        <row r="11">
          <cell r="A11" t="str">
            <v>Mixto_Multiclick_Sólo Energía</v>
          </cell>
          <cell r="C11" t="str">
            <v>----------------------------------</v>
          </cell>
          <cell r="I11" t="str">
            <v>Antonio Ojanguren</v>
          </cell>
        </row>
        <row r="12">
          <cell r="A12" t="str">
            <v>Mixto_Indexado_Sólo Energía</v>
          </cell>
          <cell r="I12" t="str">
            <v>Amador Lopez Boado</v>
          </cell>
        </row>
        <row r="13">
          <cell r="A13" t="str">
            <v>Mixto_Indexado_Binómico</v>
          </cell>
          <cell r="I13" t="str">
            <v>Manuel Jurado</v>
          </cell>
        </row>
        <row r="14">
          <cell r="A14" t="str">
            <v>Valle</v>
          </cell>
          <cell r="I14" t="str">
            <v>----------------------------------</v>
          </cell>
        </row>
        <row r="15">
          <cell r="A15" t="str">
            <v>Descuento</v>
          </cell>
        </row>
        <row r="16">
          <cell r="A16" t="str">
            <v>----------------------------------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ptación de Oferta y ATR"/>
      <sheetName val="desplegables"/>
      <sheetName val="Estructura_CRM"/>
      <sheetName val="Poblaciones"/>
      <sheetName val="Municipios"/>
    </sheetNames>
    <sheetDataSet>
      <sheetData sheetId="0"/>
      <sheetData sheetId="1">
        <row r="3">
          <cell r="D3" t="str">
            <v>Acceso</v>
          </cell>
          <cell r="G3" t="str">
            <v>Alava</v>
          </cell>
          <cell r="M3" t="str">
            <v>España</v>
          </cell>
          <cell r="P3" t="str">
            <v>01110 | ALFALFA</v>
          </cell>
          <cell r="S3" t="str">
            <v>2.0A</v>
          </cell>
          <cell r="V3">
            <v>1.1499999999999999</v>
          </cell>
          <cell r="AG3">
            <v>1</v>
          </cell>
          <cell r="AL3" t="str">
            <v>Sí</v>
          </cell>
          <cell r="AO3" t="str">
            <v>Sí</v>
          </cell>
          <cell r="BA3" t="str">
            <v>Tipo 1</v>
          </cell>
          <cell r="BJ3" t="str">
            <v>Concha Pero Sanz</v>
          </cell>
          <cell r="BM3" t="str">
            <v>1 Telemarketing</v>
          </cell>
          <cell r="CG3" t="str">
            <v>ACERO</v>
          </cell>
          <cell r="CM3" t="str">
            <v>Domicialización</v>
          </cell>
          <cell r="CP3" t="str">
            <v>Pago al contado</v>
          </cell>
          <cell r="CS3" t="str">
            <v>Individual</v>
          </cell>
          <cell r="CV3" t="str">
            <v>11-Llamada telefónica</v>
          </cell>
          <cell r="CY3" t="str">
            <v>Binómico AT</v>
          </cell>
        </row>
        <row r="4">
          <cell r="D4" t="str">
            <v>Acera</v>
          </cell>
          <cell r="G4" t="str">
            <v>Albacete</v>
          </cell>
          <cell r="M4" t="str">
            <v>Afganistán</v>
          </cell>
          <cell r="P4" t="str">
            <v>01121 | CULTIVO DE FRUTAS</v>
          </cell>
          <cell r="S4" t="str">
            <v>2.0DHA</v>
          </cell>
          <cell r="V4">
            <v>2.2999999999999998</v>
          </cell>
          <cell r="AG4">
            <v>2</v>
          </cell>
          <cell r="AL4" t="str">
            <v>No</v>
          </cell>
          <cell r="AO4" t="str">
            <v>No</v>
          </cell>
          <cell r="BA4" t="str">
            <v>Tipo 2</v>
          </cell>
          <cell r="BJ4" t="str">
            <v>Fernando González</v>
          </cell>
          <cell r="BM4" t="str">
            <v>2 Call Center</v>
          </cell>
          <cell r="CG4" t="str">
            <v>ADMIN. PÚBLICAS</v>
          </cell>
          <cell r="CM4" t="str">
            <v>Transferencia</v>
          </cell>
          <cell r="CP4" t="str">
            <v>Pago a 30 días</v>
          </cell>
          <cell r="CS4" t="str">
            <v>Conjunta</v>
          </cell>
          <cell r="CV4" t="str">
            <v>12-Empleados Teléfono-Carta imp-Carta corte-Corte+Baja</v>
          </cell>
          <cell r="CY4" t="str">
            <v>Binómico BT</v>
          </cell>
        </row>
        <row r="5">
          <cell r="D5" t="str">
            <v>Afueras</v>
          </cell>
          <cell r="G5" t="str">
            <v>Alicante</v>
          </cell>
          <cell r="M5" t="str">
            <v>Albania</v>
          </cell>
          <cell r="P5" t="str">
            <v>01122 | ARBORICULTURA (VIVERO)</v>
          </cell>
          <cell r="S5" t="str">
            <v>2.0DHS</v>
          </cell>
          <cell r="V5">
            <v>3.45</v>
          </cell>
          <cell r="AG5">
            <v>3</v>
          </cell>
          <cell r="BJ5" t="str">
            <v>Jose Manuel Álvarez</v>
          </cell>
          <cell r="BM5" t="str">
            <v>3 Fuerza de Ventas</v>
          </cell>
          <cell r="CG5" t="str">
            <v>ALIMENTACIÓN</v>
          </cell>
          <cell r="CP5" t="str">
            <v>Pago a 60 días</v>
          </cell>
          <cell r="CS5" t="str">
            <v>Colectiva</v>
          </cell>
          <cell r="CV5" t="str">
            <v>13-Carta imp-Cartacorte-Corte+Baja</v>
          </cell>
          <cell r="CY5" t="str">
            <v>Binómico BT Supervalle</v>
          </cell>
        </row>
        <row r="6">
          <cell r="D6" t="str">
            <v>Agrupación</v>
          </cell>
          <cell r="G6" t="str">
            <v>Almeria</v>
          </cell>
          <cell r="M6" t="str">
            <v>Andorra</v>
          </cell>
          <cell r="P6" t="str">
            <v>01131 | CAVA CON UVA EXCLUSIV. PROPIA</v>
          </cell>
          <cell r="S6" t="str">
            <v>2.1A</v>
          </cell>
          <cell r="V6">
            <v>4.5999999999999996</v>
          </cell>
          <cell r="AG6">
            <v>4</v>
          </cell>
          <cell r="BJ6" t="str">
            <v>Miguel González Salas</v>
          </cell>
          <cell r="BM6" t="str">
            <v>4 Mailing</v>
          </cell>
          <cell r="CG6" t="str">
            <v>AUTOMOCIÓN</v>
          </cell>
          <cell r="CP6" t="str">
            <v>Pago a 90 días</v>
          </cell>
          <cell r="CV6" t="str">
            <v>14-CartaCorte-Corte+Baja</v>
          </cell>
          <cell r="CY6" t="str">
            <v>Energía AT</v>
          </cell>
        </row>
        <row r="7">
          <cell r="D7" t="str">
            <v>Alameda</v>
          </cell>
          <cell r="G7" t="str">
            <v>Asturias</v>
          </cell>
          <cell r="M7" t="str">
            <v>Angola</v>
          </cell>
          <cell r="P7" t="str">
            <v>01132 | AGRIOS</v>
          </cell>
          <cell r="S7" t="str">
            <v>2.1DHA</v>
          </cell>
          <cell r="V7">
            <v>5.75</v>
          </cell>
          <cell r="AG7">
            <v>5</v>
          </cell>
          <cell r="BJ7" t="str">
            <v>Juan Ángel Manso</v>
          </cell>
          <cell r="BM7" t="str">
            <v>5 Oficinas Comerciales</v>
          </cell>
          <cell r="CG7" t="str">
            <v>BIENES EQUIPO/ELECTR</v>
          </cell>
          <cell r="CP7" t="str">
            <v>Pago a día 30 del mes</v>
          </cell>
          <cell r="CV7" t="str">
            <v>15-Carta imp-Teléfono-Gestor-Cartacorte-Corte+Baja</v>
          </cell>
          <cell r="CY7" t="str">
            <v>Energía BT</v>
          </cell>
        </row>
        <row r="8">
          <cell r="D8" t="str">
            <v>Apartamento</v>
          </cell>
          <cell r="G8" t="str">
            <v>Avila</v>
          </cell>
          <cell r="M8" t="str">
            <v>Anguilla</v>
          </cell>
          <cell r="P8" t="str">
            <v>01133 | ACEITUNA DE MESA</v>
          </cell>
          <cell r="S8" t="str">
            <v>2.1DHS</v>
          </cell>
          <cell r="V8">
            <v>6.9</v>
          </cell>
          <cell r="BJ8" t="str">
            <v>María José Granero</v>
          </cell>
          <cell r="BM8" t="str">
            <v>6 Partnership</v>
          </cell>
          <cell r="CG8" t="str">
            <v>CERÁMICA Y CONSTRUCC</v>
          </cell>
          <cell r="CP8" t="str">
            <v>Pago a 8 días</v>
          </cell>
          <cell r="CV8" t="str">
            <v>16-Carta imp-Teléfono-Carta corte-Corte y Baja</v>
          </cell>
          <cell r="CY8" t="str">
            <v>Mixto AT</v>
          </cell>
        </row>
        <row r="9">
          <cell r="D9" t="str">
            <v>Acequia</v>
          </cell>
          <cell r="G9" t="str">
            <v>Badajoz</v>
          </cell>
          <cell r="M9" t="str">
            <v>Antártida</v>
          </cell>
          <cell r="P9" t="str">
            <v>01134 | CAFE</v>
          </cell>
          <cell r="S9" t="str">
            <v>3.0A</v>
          </cell>
          <cell r="V9">
            <v>8.0500000000000007</v>
          </cell>
          <cell r="BJ9" t="str">
            <v>Mercedes Real</v>
          </cell>
          <cell r="BM9" t="str">
            <v>7 Internet</v>
          </cell>
          <cell r="CG9" t="str">
            <v>DISTRIBUCIÓN</v>
          </cell>
          <cell r="CP9" t="str">
            <v>Pago a 15 días</v>
          </cell>
          <cell r="CV9" t="str">
            <v>21-Administraciones públicas</v>
          </cell>
          <cell r="CY9" t="str">
            <v>Precio Indexado AT</v>
          </cell>
        </row>
        <row r="10">
          <cell r="D10" t="str">
            <v>Arrabal</v>
          </cell>
          <cell r="G10" t="str">
            <v>Baleares</v>
          </cell>
          <cell r="M10" t="str">
            <v>Antigua/Barbuda</v>
          </cell>
          <cell r="P10" t="str">
            <v>01135 | PLANTAS PARA BEBIDAS</v>
          </cell>
          <cell r="S10" t="str">
            <v>3.1A</v>
          </cell>
          <cell r="V10">
            <v>9.1999999999999993</v>
          </cell>
          <cell r="BJ10" t="str">
            <v>Javier Gonzalez del Campo</v>
          </cell>
          <cell r="BM10" t="str">
            <v>8 Mass Media</v>
          </cell>
          <cell r="CG10" t="str">
            <v>FARMACÉUTICOS</v>
          </cell>
          <cell r="CP10" t="str">
            <v>Pago a 10 días</v>
          </cell>
          <cell r="CY10" t="str">
            <v>Precio Indexado BT</v>
          </cell>
        </row>
        <row r="11">
          <cell r="D11" t="str">
            <v>Autopista/Autovía</v>
          </cell>
          <cell r="G11" t="str">
            <v>Barcelona</v>
          </cell>
          <cell r="M11" t="str">
            <v>Antillas Neerl.</v>
          </cell>
          <cell r="P11" t="str">
            <v>01210 | CORRAL DE GANADO BOVINO</v>
          </cell>
          <cell r="S11" t="str">
            <v>6.1</v>
          </cell>
          <cell r="BJ11" t="str">
            <v>Antonio Ojanguren</v>
          </cell>
          <cell r="BM11" t="str">
            <v>9 Móvil</v>
          </cell>
          <cell r="CG11" t="str">
            <v>HOSPITALES</v>
          </cell>
          <cell r="CP11" t="str">
            <v>Pago a 20 días</v>
          </cell>
          <cell r="CY11" t="str">
            <v>Producto eventual provisional</v>
          </cell>
        </row>
        <row r="12">
          <cell r="D12" t="str">
            <v>Avenida</v>
          </cell>
          <cell r="G12" t="str">
            <v>Burgos</v>
          </cell>
          <cell r="M12" t="str">
            <v>Arabia Saudí</v>
          </cell>
          <cell r="P12" t="str">
            <v>01221 | GANADO OVINO Y CAPRINO</v>
          </cell>
          <cell r="S12" t="str">
            <v>6.2</v>
          </cell>
          <cell r="BJ12" t="str">
            <v>Amador Lopez Boado</v>
          </cell>
          <cell r="BM12" t="str">
            <v>A Winback</v>
          </cell>
          <cell r="CG12" t="str">
            <v>HOTELES</v>
          </cell>
          <cell r="CP12" t="str">
            <v>Pago a 75 días</v>
          </cell>
          <cell r="CY12" t="str">
            <v>Producto sin derecho TUR alta tension</v>
          </cell>
        </row>
        <row r="13">
          <cell r="D13" t="str">
            <v>Barranco</v>
          </cell>
          <cell r="G13" t="str">
            <v>Caceres</v>
          </cell>
          <cell r="M13" t="str">
            <v>Argelia</v>
          </cell>
          <cell r="P13" t="str">
            <v>01222 | GANADO EQUINO</v>
          </cell>
          <cell r="S13" t="str">
            <v>6.3</v>
          </cell>
          <cell r="BJ13" t="str">
            <v>Manuel Jurado</v>
          </cell>
          <cell r="CG13" t="str">
            <v>MADERA Y MUEBLES</v>
          </cell>
          <cell r="CP13" t="str">
            <v>Pago a 45 días</v>
          </cell>
          <cell r="CY13" t="str">
            <v>Producto sin derecho TUR baja tension</v>
          </cell>
        </row>
        <row r="14">
          <cell r="D14" t="str">
            <v>Barriada</v>
          </cell>
          <cell r="G14" t="str">
            <v>Cadiz</v>
          </cell>
          <cell r="M14" t="str">
            <v>Armenia</v>
          </cell>
          <cell r="P14" t="str">
            <v>01231 | CORRAL GANADO PORCINO INTENS.</v>
          </cell>
          <cell r="S14" t="str">
            <v>6.4</v>
          </cell>
          <cell r="CG14" t="str">
            <v>PAPELERAS</v>
          </cell>
          <cell r="CP14" t="str">
            <v>Pago a día 25 del mes</v>
          </cell>
          <cell r="CY14" t="str">
            <v>Producto TUR</v>
          </cell>
        </row>
        <row r="15">
          <cell r="D15" t="str">
            <v>Bajada</v>
          </cell>
          <cell r="G15" t="str">
            <v>Cantabria</v>
          </cell>
          <cell r="M15" t="str">
            <v>Aruba</v>
          </cell>
          <cell r="P15" t="str">
            <v>01232 | CORRAL GANADO PORCINO EXTENS.</v>
          </cell>
          <cell r="S15" t="str">
            <v>6.5</v>
          </cell>
          <cell r="CG15" t="str">
            <v>PLÁSTICOS</v>
          </cell>
          <cell r="CP15" t="str">
            <v>Pago a 15 días colectiva</v>
          </cell>
          <cell r="CY15" t="str">
            <v>Producto TUR Supervalle</v>
          </cell>
        </row>
        <row r="16">
          <cell r="D16" t="str">
            <v>Bloque</v>
          </cell>
          <cell r="G16" t="str">
            <v>Castellon</v>
          </cell>
          <cell r="M16" t="str">
            <v>Austria</v>
          </cell>
          <cell r="P16" t="str">
            <v>01240 | AVICULTURA</v>
          </cell>
          <cell r="CG16" t="str">
            <v>QUÍMICO</v>
          </cell>
          <cell r="CP16" t="str">
            <v>Pago a día 20 del mes</v>
          </cell>
          <cell r="CY16" t="str">
            <v>Tranchas AT</v>
          </cell>
        </row>
        <row r="17">
          <cell r="D17" t="str">
            <v>Barrio</v>
          </cell>
          <cell r="G17" t="str">
            <v>Ceuta</v>
          </cell>
          <cell r="M17" t="str">
            <v>Azerbaiyán</v>
          </cell>
          <cell r="P17" t="str">
            <v>01250 | CERA DE ABEJA</v>
          </cell>
          <cell r="CG17" t="str">
            <v>TELECOMUNICACIONES</v>
          </cell>
          <cell r="CP17" t="str">
            <v>Pago a 7 días</v>
          </cell>
          <cell r="CY17" t="str">
            <v>Único AT</v>
          </cell>
        </row>
        <row r="18">
          <cell r="D18" t="str">
            <v>Colonia</v>
          </cell>
          <cell r="G18" t="str">
            <v>Ciudad Real</v>
          </cell>
          <cell r="M18" t="str">
            <v>Azul</v>
          </cell>
          <cell r="P18" t="str">
            <v>01300 | AGRICULTURA Y GANADO COMBINADO</v>
          </cell>
          <cell r="CG18" t="str">
            <v>TEXTIL</v>
          </cell>
          <cell r="CP18" t="str">
            <v>Pago a 25 días</v>
          </cell>
          <cell r="CY18" t="str">
            <v>Único BT</v>
          </cell>
        </row>
        <row r="19">
          <cell r="D19" t="str">
            <v>Calleja</v>
          </cell>
          <cell r="G19" t="str">
            <v>Cordoba</v>
          </cell>
          <cell r="M19" t="str">
            <v>Bahamas</v>
          </cell>
          <cell r="P19" t="str">
            <v>01410 | AGRICULTURA, SERVICIOS A LA</v>
          </cell>
          <cell r="CG19" t="str">
            <v>TRANSPORTES</v>
          </cell>
          <cell r="CP19" t="str">
            <v>Pago a día 5 del mes</v>
          </cell>
        </row>
        <row r="20">
          <cell r="D20" t="str">
            <v>Carril</v>
          </cell>
          <cell r="G20" t="str">
            <v>Cuenca</v>
          </cell>
          <cell r="M20" t="str">
            <v>Bahráin</v>
          </cell>
          <cell r="P20" t="str">
            <v>01420 | GANADERIA,SERV.,EXC. VETERIN.</v>
          </cell>
          <cell r="CG20" t="str">
            <v>UTILITIES</v>
          </cell>
          <cell r="CP20" t="str">
            <v>Pago a 15 de cada mes</v>
          </cell>
        </row>
        <row r="21">
          <cell r="D21" t="str">
            <v>Cortijo</v>
          </cell>
          <cell r="G21" t="str">
            <v>Gerona</v>
          </cell>
          <cell r="M21" t="str">
            <v>Bangladesh</v>
          </cell>
          <cell r="P21" t="str">
            <v>01501 | CAZA</v>
          </cell>
          <cell r="CG21" t="str">
            <v>VIDRIO</v>
          </cell>
          <cell r="CP21" t="str">
            <v>Pago a 35 días</v>
          </cell>
        </row>
        <row r="22">
          <cell r="D22" t="str">
            <v>Callejón</v>
          </cell>
          <cell r="G22" t="str">
            <v>Granada</v>
          </cell>
          <cell r="M22" t="str">
            <v>Barbados</v>
          </cell>
          <cell r="P22" t="str">
            <v>01502 | REPOBLACION CINEGETICA</v>
          </cell>
          <cell r="CG22" t="str">
            <v>DIVERSOS, OTROS</v>
          </cell>
          <cell r="CP22" t="str">
            <v>Vencimiento 1 mes siguiente o posterior</v>
          </cell>
        </row>
        <row r="23">
          <cell r="D23" t="str">
            <v>Calle</v>
          </cell>
          <cell r="G23" t="str">
            <v>Guadalajara</v>
          </cell>
          <cell r="M23" t="str">
            <v>Belice</v>
          </cell>
          <cell r="P23" t="str">
            <v>01503 | CAZA, SERVICIOS A LA</v>
          </cell>
          <cell r="CP23" t="str">
            <v>Vencimiento 1 mes n+1, cualquier día lím</v>
          </cell>
        </row>
        <row r="24">
          <cell r="D24" t="str">
            <v>Complejo</v>
          </cell>
          <cell r="G24" t="str">
            <v>Guipuzcoa</v>
          </cell>
          <cell r="M24" t="str">
            <v>Benín</v>
          </cell>
          <cell r="P24" t="str">
            <v>01600 | AGRICULTURA. EXPLOTACIONES DE</v>
          </cell>
          <cell r="CP24" t="str">
            <v>Vencimiento 1 mes n+2, cualquier día lím</v>
          </cell>
        </row>
        <row r="25">
          <cell r="D25" t="str">
            <v>Camino</v>
          </cell>
          <cell r="G25" t="str">
            <v>Huelva</v>
          </cell>
          <cell r="M25" t="str">
            <v>Bermudas</v>
          </cell>
          <cell r="P25" t="str">
            <v>02011 | SELVICULTURA</v>
          </cell>
          <cell r="CP25" t="str">
            <v>Vencimiento a 7 días</v>
          </cell>
        </row>
        <row r="26">
          <cell r="D26" t="str">
            <v>Coperativa</v>
          </cell>
          <cell r="G26" t="str">
            <v>Huesca</v>
          </cell>
          <cell r="M26" t="str">
            <v>Bielorrusia</v>
          </cell>
          <cell r="P26" t="str">
            <v>02012 | CORCHO EN BRUTO</v>
          </cell>
          <cell r="CP26" t="str">
            <v>Vencimiento a 20 días</v>
          </cell>
        </row>
        <row r="27">
          <cell r="D27" t="str">
            <v>Carretera</v>
          </cell>
          <cell r="G27" t="str">
            <v>Jaen</v>
          </cell>
          <cell r="M27" t="str">
            <v>Bosnia-Herz.</v>
          </cell>
          <cell r="P27" t="str">
            <v>02020 | CORTADORES DE LEﾑA</v>
          </cell>
        </row>
        <row r="28">
          <cell r="D28" t="str">
            <v>Casa</v>
          </cell>
          <cell r="G28" t="str">
            <v>La Coruña</v>
          </cell>
          <cell r="M28" t="str">
            <v>Botsuana</v>
          </cell>
          <cell r="P28" t="str">
            <v>05010 | PESCA</v>
          </cell>
        </row>
        <row r="29">
          <cell r="D29" t="str">
            <v>Cuesta</v>
          </cell>
          <cell r="G29" t="str">
            <v>La Rioja</v>
          </cell>
          <cell r="M29" t="str">
            <v>Brasil</v>
          </cell>
          <cell r="P29" t="str">
            <v>05021 | ACUICULTURA NO MARINA</v>
          </cell>
        </row>
        <row r="30">
          <cell r="D30" t="str">
            <v>Diseminado</v>
          </cell>
          <cell r="G30" t="str">
            <v>Las Palmas</v>
          </cell>
          <cell r="M30" t="str">
            <v>Brunéi</v>
          </cell>
          <cell r="P30" t="str">
            <v>05022 | ACUICULTURA MARINA</v>
          </cell>
        </row>
        <row r="31">
          <cell r="D31" t="str">
            <v>Edificio</v>
          </cell>
          <cell r="G31" t="str">
            <v>Leon</v>
          </cell>
          <cell r="M31" t="str">
            <v>Bulgaria</v>
          </cell>
          <cell r="P31" t="str">
            <v>10101 | ANTRACITA</v>
          </cell>
        </row>
        <row r="32">
          <cell r="D32" t="str">
            <v>Entrada</v>
          </cell>
          <cell r="G32" t="str">
            <v>Lerida</v>
          </cell>
          <cell r="M32" t="str">
            <v>Burkina Faso</v>
          </cell>
          <cell r="P32" t="str">
            <v>10102 | CARBON HULLA</v>
          </cell>
        </row>
        <row r="33">
          <cell r="D33" t="str">
            <v>Finca</v>
          </cell>
          <cell r="G33" t="str">
            <v>Lugo</v>
          </cell>
          <cell r="M33" t="str">
            <v>Burundi</v>
          </cell>
          <cell r="P33" t="str">
            <v>10200 | CARBON LIGNITO</v>
          </cell>
        </row>
        <row r="34">
          <cell r="D34" t="str">
            <v>Ficticio</v>
          </cell>
          <cell r="G34" t="str">
            <v>Madrid</v>
          </cell>
          <cell r="M34" t="str">
            <v>Bután</v>
          </cell>
          <cell r="P34" t="str">
            <v>10300 | TURBA SECA PARA QUEMAR</v>
          </cell>
        </row>
        <row r="35">
          <cell r="D35" t="str">
            <v>Glorieta</v>
          </cell>
          <cell r="G35" t="str">
            <v>Malaga</v>
          </cell>
          <cell r="M35" t="str">
            <v>Cabo Verde</v>
          </cell>
          <cell r="P35" t="str">
            <v>11100 | GAS NATURAL (PROSPECCION)</v>
          </cell>
        </row>
        <row r="36">
          <cell r="D36" t="str">
            <v>Grupo</v>
          </cell>
          <cell r="G36" t="str">
            <v>Melilla</v>
          </cell>
          <cell r="M36" t="str">
            <v>Camboya</v>
          </cell>
          <cell r="P36" t="str">
            <v>11200 | PETROLEO (PROSPECCION)</v>
          </cell>
        </row>
        <row r="37">
          <cell r="D37" t="str">
            <v>Lugar</v>
          </cell>
          <cell r="G37" t="str">
            <v>Murcia</v>
          </cell>
          <cell r="M37" t="str">
            <v>Camerún</v>
          </cell>
          <cell r="P37" t="str">
            <v>12000 | MINAS DE URANIO</v>
          </cell>
        </row>
        <row r="38">
          <cell r="D38" t="str">
            <v>Masía</v>
          </cell>
          <cell r="G38" t="str">
            <v>Navarra</v>
          </cell>
          <cell r="M38" t="str">
            <v>Chad</v>
          </cell>
          <cell r="P38" t="str">
            <v>13100 | HIERRO</v>
          </cell>
        </row>
        <row r="39">
          <cell r="D39" t="str">
            <v>Mercado</v>
          </cell>
          <cell r="G39" t="str">
            <v>Orense</v>
          </cell>
          <cell r="M39" t="str">
            <v>China</v>
          </cell>
          <cell r="P39" t="str">
            <v>13123 | PIZARRA PARA LA CONSTRUCCION</v>
          </cell>
        </row>
        <row r="40">
          <cell r="D40" t="str">
            <v>Muelle</v>
          </cell>
          <cell r="G40" t="str">
            <v>Palencia</v>
          </cell>
          <cell r="M40" t="str">
            <v>Chipre</v>
          </cell>
          <cell r="P40" t="str">
            <v>13201 | ZINC</v>
          </cell>
        </row>
        <row r="41">
          <cell r="D41" t="str">
            <v>Manzana</v>
          </cell>
          <cell r="G41" t="str">
            <v>Pontevedra</v>
          </cell>
          <cell r="M41" t="str">
            <v>Ciudad Vaticano</v>
          </cell>
          <cell r="P41" t="str">
            <v>13202 | BAUXITA</v>
          </cell>
        </row>
        <row r="42">
          <cell r="D42" t="str">
            <v>Núcleo</v>
          </cell>
          <cell r="G42" t="str">
            <v>Salamanca</v>
          </cell>
          <cell r="M42" t="str">
            <v>Comoras</v>
          </cell>
          <cell r="P42" t="str">
            <v>13203 | COBALTO</v>
          </cell>
        </row>
        <row r="43">
          <cell r="D43" t="str">
            <v>Parque</v>
          </cell>
          <cell r="G43" t="str">
            <v>Segovia</v>
          </cell>
          <cell r="M43" t="str">
            <v>Corea del Norte</v>
          </cell>
          <cell r="P43" t="str">
            <v>14111 | GRANITO</v>
          </cell>
        </row>
        <row r="44">
          <cell r="D44" t="str">
            <v>Poblado</v>
          </cell>
          <cell r="G44" t="str">
            <v>Sevilla</v>
          </cell>
          <cell r="M44" t="str">
            <v>Costa de Marfil</v>
          </cell>
          <cell r="P44" t="str">
            <v>14113 | ALABASTRO</v>
          </cell>
        </row>
        <row r="45">
          <cell r="D45" t="str">
            <v>Partida</v>
          </cell>
          <cell r="G45" t="str">
            <v>Soria</v>
          </cell>
          <cell r="M45" t="str">
            <v>Croacia</v>
          </cell>
          <cell r="P45" t="str">
            <v>14121 | YESO CRUDO</v>
          </cell>
        </row>
        <row r="46">
          <cell r="D46" t="str">
            <v>Paseo</v>
          </cell>
          <cell r="G46" t="str">
            <v>Sta. Cruz Tenerife</v>
          </cell>
          <cell r="M46" t="str">
            <v>de Isl.Marshall</v>
          </cell>
          <cell r="P46" t="str">
            <v>14122 | CRETA</v>
          </cell>
        </row>
        <row r="47">
          <cell r="D47" t="str">
            <v>Polígono Industrial</v>
          </cell>
          <cell r="G47" t="str">
            <v>Tarragona</v>
          </cell>
          <cell r="M47" t="str">
            <v>E.A.U.</v>
          </cell>
          <cell r="P47" t="str">
            <v>14123 | CALIZA</v>
          </cell>
        </row>
        <row r="48">
          <cell r="D48" t="str">
            <v>Paraje</v>
          </cell>
          <cell r="G48" t="str">
            <v>Teruel</v>
          </cell>
          <cell r="M48" t="str">
            <v>Egipto</v>
          </cell>
          <cell r="P48" t="str">
            <v>14130 | PIZARRAS</v>
          </cell>
        </row>
        <row r="49">
          <cell r="D49" t="str">
            <v>Pantalán</v>
          </cell>
          <cell r="G49" t="str">
            <v>Toledo</v>
          </cell>
          <cell r="M49" t="str">
            <v>El Salvador</v>
          </cell>
          <cell r="P49" t="str">
            <v>14210 | ARENA</v>
          </cell>
        </row>
        <row r="50">
          <cell r="D50" t="str">
            <v>Polígono</v>
          </cell>
          <cell r="G50" t="str">
            <v>Valencia</v>
          </cell>
          <cell r="M50" t="str">
            <v>Eritrea</v>
          </cell>
          <cell r="P50" t="str">
            <v>14221 | CAOLIN</v>
          </cell>
        </row>
        <row r="51">
          <cell r="D51" t="str">
            <v>Patio</v>
          </cell>
          <cell r="G51" t="str">
            <v>Valladolid</v>
          </cell>
          <cell r="M51" t="str">
            <v>Eslovaquia</v>
          </cell>
          <cell r="P51" t="str">
            <v>14222 | ARCILLA</v>
          </cell>
        </row>
        <row r="52">
          <cell r="D52" t="str">
            <v>Parque</v>
          </cell>
          <cell r="G52" t="str">
            <v>Vizcaya</v>
          </cell>
          <cell r="M52" t="str">
            <v>Eslovenia</v>
          </cell>
          <cell r="P52" t="str">
            <v>14301 | FOSFATOS</v>
          </cell>
        </row>
        <row r="53">
          <cell r="D53" t="str">
            <v>Prolongación</v>
          </cell>
          <cell r="G53" t="str">
            <v>Zamora</v>
          </cell>
          <cell r="M53" t="str">
            <v>Estonia</v>
          </cell>
          <cell r="P53" t="str">
            <v>14302 | SALES POTASICAS</v>
          </cell>
        </row>
        <row r="54">
          <cell r="D54" t="str">
            <v>Pasaje</v>
          </cell>
          <cell r="G54" t="str">
            <v>Zaragoza</v>
          </cell>
          <cell r="M54" t="str">
            <v>Etiopía</v>
          </cell>
          <cell r="P54" t="str">
            <v>14303 | AZUFRE</v>
          </cell>
        </row>
        <row r="55">
          <cell r="D55" t="str">
            <v>Plazoleta</v>
          </cell>
          <cell r="M55" t="str">
            <v>Federación Rusa</v>
          </cell>
          <cell r="P55" t="str">
            <v>14304 | ESPATO FLUOR</v>
          </cell>
        </row>
        <row r="56">
          <cell r="D56" t="str">
            <v>Playa</v>
          </cell>
          <cell r="M56" t="str">
            <v>Filipinas</v>
          </cell>
          <cell r="P56" t="str">
            <v>14305 | BARIO</v>
          </cell>
        </row>
        <row r="57">
          <cell r="D57" t="str">
            <v>Plaza</v>
          </cell>
          <cell r="M57" t="str">
            <v>Finlandia</v>
          </cell>
          <cell r="P57" t="str">
            <v>14401 | SAL FINA DE MESA</v>
          </cell>
        </row>
        <row r="58">
          <cell r="D58" t="str">
            <v>Rambla</v>
          </cell>
          <cell r="M58" t="str">
            <v>Fiyi</v>
          </cell>
          <cell r="P58" t="str">
            <v>14402 | SAL GEMA Y MANANTIAL</v>
          </cell>
        </row>
        <row r="59">
          <cell r="D59" t="str">
            <v>Ronda</v>
          </cell>
          <cell r="M59" t="str">
            <v>French S.Territ</v>
          </cell>
          <cell r="P59" t="str">
            <v>14501 | FELDESPATOS</v>
          </cell>
        </row>
        <row r="60">
          <cell r="D60" t="str">
            <v>Residencial</v>
          </cell>
          <cell r="M60" t="str">
            <v>Gabón</v>
          </cell>
          <cell r="P60" t="str">
            <v>14502 | AMIANTO</v>
          </cell>
        </row>
        <row r="61">
          <cell r="D61" t="str">
            <v>Senda</v>
          </cell>
          <cell r="M61" t="str">
            <v>Gambia</v>
          </cell>
          <cell r="P61" t="str">
            <v>15110 | ACEITES ANIMALES COMESTIBLES</v>
          </cell>
        </row>
        <row r="62">
          <cell r="D62" t="str">
            <v>Subida</v>
          </cell>
          <cell r="M62" t="str">
            <v>Georgia</v>
          </cell>
          <cell r="P62" t="str">
            <v>15120 | MATADERO DE AVES</v>
          </cell>
        </row>
        <row r="63">
          <cell r="D63" t="str">
            <v>Travesía</v>
          </cell>
          <cell r="M63" t="str">
            <v>Ghana</v>
          </cell>
          <cell r="P63" t="str">
            <v>15130 | CARNE EN CONSERVA</v>
          </cell>
        </row>
        <row r="64">
          <cell r="D64" t="str">
            <v>Torrente</v>
          </cell>
          <cell r="M64" t="str">
            <v>Gibraltar</v>
          </cell>
          <cell r="P64" t="str">
            <v>15201 | PESCADO CONGELADO</v>
          </cell>
        </row>
        <row r="65">
          <cell r="D65" t="str">
            <v>Transversal</v>
          </cell>
          <cell r="M65" t="str">
            <v>Granada</v>
          </cell>
          <cell r="P65" t="str">
            <v>15202 | CONSERVAS DE PESCADO</v>
          </cell>
        </row>
        <row r="66">
          <cell r="D66" t="str">
            <v>Urbanización</v>
          </cell>
          <cell r="M66" t="str">
            <v>Groenlandia</v>
          </cell>
          <cell r="P66" t="str">
            <v>15203 | PESCADO AHUMADO</v>
          </cell>
        </row>
        <row r="67">
          <cell r="D67" t="str">
            <v>Vial</v>
          </cell>
          <cell r="M67" t="str">
            <v>Guadalupe</v>
          </cell>
          <cell r="P67" t="str">
            <v>15310 | LEGUMBRES EN CONSERVA</v>
          </cell>
        </row>
        <row r="68">
          <cell r="D68" t="str">
            <v>Zona</v>
          </cell>
          <cell r="M68" t="str">
            <v>Guam</v>
          </cell>
          <cell r="P68" t="str">
            <v>15321 | MOSTOS NATURALES</v>
          </cell>
        </row>
        <row r="69">
          <cell r="M69" t="str">
            <v>Guayana Franc.</v>
          </cell>
          <cell r="P69" t="str">
            <v>15322 | ZUMOS DE FRUTAS Y HORTALIZAS</v>
          </cell>
        </row>
        <row r="70">
          <cell r="M70" t="str">
            <v>Guinea</v>
          </cell>
          <cell r="P70" t="str">
            <v>15331 | HORTALIZAS CONGELADAS</v>
          </cell>
        </row>
        <row r="71">
          <cell r="M71" t="str">
            <v>Guinea Ecuator.</v>
          </cell>
          <cell r="P71" t="str">
            <v>15332 | CONFITURAS</v>
          </cell>
        </row>
        <row r="72">
          <cell r="M72" t="str">
            <v>Guinea-Bissau</v>
          </cell>
          <cell r="P72" t="str">
            <v>15333 | ACEITUNAS</v>
          </cell>
        </row>
        <row r="73">
          <cell r="M73" t="str">
            <v>Guyana</v>
          </cell>
          <cell r="P73" t="str">
            <v>15334 | CONSERVAS DE FRUTAS</v>
          </cell>
        </row>
        <row r="74">
          <cell r="M74" t="str">
            <v>Honduras</v>
          </cell>
          <cell r="P74" t="str">
            <v>15411 | ACEITES DE OLIVA</v>
          </cell>
        </row>
        <row r="75">
          <cell r="M75" t="str">
            <v>Hong Kong</v>
          </cell>
          <cell r="P75" t="str">
            <v>15412 | ACEITES DE ORUJO</v>
          </cell>
        </row>
        <row r="76">
          <cell r="M76" t="str">
            <v>Hungría</v>
          </cell>
          <cell r="P76" t="str">
            <v>15413 | ACEITES ANIMALES NO COMESTIBLE</v>
          </cell>
        </row>
        <row r="77">
          <cell r="M77" t="str">
            <v>India</v>
          </cell>
          <cell r="P77" t="str">
            <v>15420 | ACEITES VEGETALES REFINADOS</v>
          </cell>
        </row>
        <row r="78">
          <cell r="M78" t="str">
            <v>Indonesia</v>
          </cell>
          <cell r="P78" t="str">
            <v>15430 | MARGARINAS</v>
          </cell>
        </row>
        <row r="79">
          <cell r="M79" t="str">
            <v>Irán</v>
          </cell>
          <cell r="P79" t="str">
            <v>15511 | ENVASADO DE LECHE</v>
          </cell>
        </row>
        <row r="80">
          <cell r="M80" t="str">
            <v>Iraq</v>
          </cell>
          <cell r="P80" t="str">
            <v>15512 | QUESOS</v>
          </cell>
        </row>
        <row r="81">
          <cell r="M81" t="str">
            <v>Irlanda</v>
          </cell>
          <cell r="P81" t="str">
            <v>15520 | HELADOS</v>
          </cell>
        </row>
        <row r="82">
          <cell r="M82" t="str">
            <v>Is.Heard/Mcdon.</v>
          </cell>
          <cell r="P82" t="str">
            <v>15611 | AGLOMERADOS DE TRIGO</v>
          </cell>
        </row>
        <row r="83">
          <cell r="M83" t="str">
            <v>Is.Vírgenes USA</v>
          </cell>
          <cell r="P83" t="str">
            <v>15612 | ARROZ, DESCASCARILL./PREPARADO</v>
          </cell>
        </row>
        <row r="84">
          <cell r="M84" t="str">
            <v>Isl.Marianas N.</v>
          </cell>
          <cell r="P84" t="str">
            <v>15613 | FRUTOS, SECADO DE</v>
          </cell>
        </row>
        <row r="85">
          <cell r="M85" t="str">
            <v>Isl.S.Sandwich</v>
          </cell>
          <cell r="P85" t="str">
            <v>15620 | ACEITE DE MAIZ</v>
          </cell>
        </row>
        <row r="86">
          <cell r="M86" t="str">
            <v>Isl.Turcas y C.</v>
          </cell>
          <cell r="P86" t="str">
            <v>15710 | ALFALFA, DESHIDRATACION DE</v>
          </cell>
        </row>
        <row r="87">
          <cell r="M87" t="str">
            <v>Isl.Vírgenes GB</v>
          </cell>
          <cell r="P87" t="str">
            <v>15720 | ALIMENTOS PARA ANIMALES</v>
          </cell>
        </row>
        <row r="88">
          <cell r="M88" t="str">
            <v>Isla Christmas</v>
          </cell>
          <cell r="P88" t="str">
            <v>15811 | BIZCOCHOS</v>
          </cell>
        </row>
        <row r="89">
          <cell r="M89" t="str">
            <v>Islandia</v>
          </cell>
          <cell r="P89" t="str">
            <v>15812 | PASTELERIA DE CORTA DURACION</v>
          </cell>
        </row>
        <row r="90">
          <cell r="M90" t="str">
            <v>Islas Bouvet</v>
          </cell>
          <cell r="P90" t="str">
            <v>15821 | GALLETAS</v>
          </cell>
        </row>
        <row r="91">
          <cell r="M91" t="str">
            <v>Islas Caimán</v>
          </cell>
          <cell r="P91" t="str">
            <v>15822 | PAN SECO, PRODUCTOS DE</v>
          </cell>
        </row>
        <row r="92">
          <cell r="M92" t="str">
            <v>Islas Cocos</v>
          </cell>
          <cell r="P92" t="str">
            <v>15830 | AZUCAR</v>
          </cell>
        </row>
        <row r="93">
          <cell r="M93" t="str">
            <v>Islas Cook</v>
          </cell>
          <cell r="P93" t="str">
            <v>15841 | BOMBONES</v>
          </cell>
        </row>
        <row r="94">
          <cell r="M94" t="str">
            <v>Islas Feroe</v>
          </cell>
          <cell r="P94" t="str">
            <v>15842 | CARAMELOS</v>
          </cell>
        </row>
        <row r="95">
          <cell r="M95" t="str">
            <v>Islas Malvinas</v>
          </cell>
          <cell r="P95" t="str">
            <v>15850 | MACARRONES SIN COCER</v>
          </cell>
        </row>
        <row r="96">
          <cell r="M96" t="str">
            <v>Islas Niue</v>
          </cell>
          <cell r="P96" t="str">
            <v>15860 | ACHICORIA</v>
          </cell>
        </row>
        <row r="97">
          <cell r="M97" t="str">
            <v>Islas Norfolk</v>
          </cell>
          <cell r="P97" t="str">
            <v>15870 | CONDIMENTOS</v>
          </cell>
        </row>
        <row r="98">
          <cell r="M98" t="str">
            <v>Islas Pitcairn</v>
          </cell>
          <cell r="P98" t="str">
            <v>15881 | ALIMENTOS INFANTILES</v>
          </cell>
        </row>
        <row r="99">
          <cell r="M99" t="str">
            <v>Islas Salomón</v>
          </cell>
          <cell r="P99" t="str">
            <v>15882 | ALIMENTOS DE REGIMEN</v>
          </cell>
        </row>
        <row r="100">
          <cell r="M100" t="str">
            <v>Islas Tokelau</v>
          </cell>
          <cell r="P100" t="str">
            <v>15890 | CALDOS CONCENTRADOS</v>
          </cell>
        </row>
        <row r="101">
          <cell r="M101" t="str">
            <v>IslMenAlejEEUU</v>
          </cell>
          <cell r="P101" t="str">
            <v>15911 | AGUARDIENTE NATURAL</v>
          </cell>
        </row>
        <row r="102">
          <cell r="M102" t="str">
            <v>Jamaica</v>
          </cell>
          <cell r="P102" t="str">
            <v>15912 | AGUARDIENTE COMPUESTO</v>
          </cell>
        </row>
        <row r="103">
          <cell r="M103" t="str">
            <v>Jordania</v>
          </cell>
          <cell r="P103" t="str">
            <v>15920 | ALCOHOLES ETILICOS</v>
          </cell>
        </row>
        <row r="104">
          <cell r="M104" t="str">
            <v>Kazajistán</v>
          </cell>
          <cell r="P104" t="str">
            <v>15931 | VINOS ENVASADOS,ELABORACION DE</v>
          </cell>
        </row>
        <row r="105">
          <cell r="M105" t="str">
            <v>Kenia</v>
          </cell>
          <cell r="P105" t="str">
            <v>15932 | BODEGA</v>
          </cell>
        </row>
        <row r="106">
          <cell r="M106" t="str">
            <v>Kirguizistán</v>
          </cell>
          <cell r="P106" t="str">
            <v>15940 | SIDRA</v>
          </cell>
        </row>
        <row r="107">
          <cell r="M107" t="str">
            <v>Kiribati</v>
          </cell>
          <cell r="P107" t="str">
            <v>15950 | APERITIVOS VINICOLAS</v>
          </cell>
        </row>
        <row r="108">
          <cell r="M108" t="str">
            <v>Kuwait</v>
          </cell>
          <cell r="P108" t="str">
            <v>15960 | CERVEZA</v>
          </cell>
        </row>
        <row r="109">
          <cell r="M109" t="str">
            <v>Laos</v>
          </cell>
          <cell r="P109" t="str">
            <v>15970 | LEVADURA DE CERVEZA</v>
          </cell>
        </row>
        <row r="110">
          <cell r="M110" t="str">
            <v>Lesoto</v>
          </cell>
          <cell r="P110" t="str">
            <v>15981 | AGUA DE MANANTIAL, ENVASADO DE</v>
          </cell>
        </row>
        <row r="111">
          <cell r="M111" t="str">
            <v>Letonia</v>
          </cell>
          <cell r="P111" t="str">
            <v>15982 | BEBIDAS NO ALCOHOLICAS</v>
          </cell>
        </row>
        <row r="112">
          <cell r="M112" t="str">
            <v>Liberia</v>
          </cell>
          <cell r="P112" t="str">
            <v>16000 | CIGARRILLOS</v>
          </cell>
        </row>
        <row r="113">
          <cell r="M113" t="str">
            <v>Libia</v>
          </cell>
          <cell r="P113" t="str">
            <v>17110 | ALGODON, HILADO DEL</v>
          </cell>
        </row>
        <row r="114">
          <cell r="M114" t="str">
            <v>Liechtenstein</v>
          </cell>
          <cell r="P114" t="str">
            <v>17120 | HILADOS DE LANA</v>
          </cell>
        </row>
        <row r="115">
          <cell r="M115" t="str">
            <v>Lituania</v>
          </cell>
          <cell r="P115" t="str">
            <v>17130 | LANA PEINADA, HILADOS</v>
          </cell>
        </row>
        <row r="116">
          <cell r="M116" t="str">
            <v>Luxemburgo</v>
          </cell>
          <cell r="P116" t="str">
            <v>17140 | LINO</v>
          </cell>
        </row>
        <row r="117">
          <cell r="M117" t="str">
            <v>Macao</v>
          </cell>
          <cell r="P117" t="str">
            <v>17150 | FIBRA SINTETICA, HILADO/TEJIDO</v>
          </cell>
        </row>
        <row r="118">
          <cell r="M118" t="str">
            <v>Macedonia</v>
          </cell>
          <cell r="P118" t="str">
            <v>17160 | HILADOS DE FIBRAS DURAS</v>
          </cell>
        </row>
        <row r="119">
          <cell r="M119" t="str">
            <v>Madagascar</v>
          </cell>
          <cell r="P119" t="str">
            <v>17170 | FIBRAS DURAS</v>
          </cell>
        </row>
        <row r="120">
          <cell r="M120" t="str">
            <v>Malasia</v>
          </cell>
          <cell r="P120" t="str">
            <v>17210 | ALGODON, TEJIDO DEL</v>
          </cell>
        </row>
        <row r="121">
          <cell r="M121" t="str">
            <v>Malaui</v>
          </cell>
          <cell r="P121" t="str">
            <v>17220 | LANA CARDADA, TEJIDOS</v>
          </cell>
        </row>
        <row r="122">
          <cell r="M122" t="str">
            <v>Maldivas</v>
          </cell>
          <cell r="P122" t="str">
            <v>17230 | LANA PEINADA, TEJIDOS</v>
          </cell>
        </row>
        <row r="123">
          <cell r="M123" t="str">
            <v>Malí</v>
          </cell>
          <cell r="P123" t="str">
            <v>17240 | SEDA, MEZCLAS DE</v>
          </cell>
        </row>
        <row r="124">
          <cell r="M124" t="str">
            <v>Malta</v>
          </cell>
          <cell r="P124" t="str">
            <v>17250 | TEJIDOS DE FIBRAS DURAS</v>
          </cell>
        </row>
        <row r="125">
          <cell r="M125" t="str">
            <v>Marruecos</v>
          </cell>
          <cell r="P125" t="str">
            <v>17301 | TEJIDOS DE TEXTILES</v>
          </cell>
        </row>
        <row r="126">
          <cell r="M126" t="str">
            <v>Martinica</v>
          </cell>
          <cell r="P126" t="str">
            <v>17302 | ESTAMPADOS TEXTILES</v>
          </cell>
        </row>
        <row r="127">
          <cell r="M127" t="str">
            <v>Mauricio (Isl.)</v>
          </cell>
          <cell r="P127" t="str">
            <v>17303 | APRESTOS/OTRO ACABADO TEXTIL</v>
          </cell>
        </row>
        <row r="128">
          <cell r="M128" t="str">
            <v>Mauritania</v>
          </cell>
          <cell r="P128" t="str">
            <v>17400 | ABANICOS</v>
          </cell>
        </row>
        <row r="129">
          <cell r="M129" t="str">
            <v>Mayotte</v>
          </cell>
          <cell r="P129" t="str">
            <v>17510 | ALFOMBRAS</v>
          </cell>
        </row>
        <row r="130">
          <cell r="M130" t="str">
            <v>Micronesia</v>
          </cell>
          <cell r="P130" t="str">
            <v>17520 | BRAMANTES</v>
          </cell>
        </row>
        <row r="131">
          <cell r="M131" t="str">
            <v>Moldavia</v>
          </cell>
          <cell r="P131" t="str">
            <v>17541 | PASAMANERIA</v>
          </cell>
        </row>
        <row r="132">
          <cell r="M132" t="str">
            <v>Mónaco</v>
          </cell>
          <cell r="P132" t="str">
            <v>17542 | TEJIDOS IMPREGNADOS</v>
          </cell>
        </row>
        <row r="133">
          <cell r="M133" t="str">
            <v>Mongolia</v>
          </cell>
          <cell r="P133" t="str">
            <v>17543 | ALGODON HIDROFILO</v>
          </cell>
        </row>
        <row r="134">
          <cell r="M134" t="str">
            <v>Montserrat</v>
          </cell>
          <cell r="P134" t="str">
            <v>17600 | GENEROS DE PUNTO EN PIEZA</v>
          </cell>
        </row>
        <row r="135">
          <cell r="M135" t="str">
            <v>Mozambique</v>
          </cell>
          <cell r="P135" t="str">
            <v>17710 | CALCETINES</v>
          </cell>
        </row>
        <row r="136">
          <cell r="M136" t="str">
            <v>Myanmar</v>
          </cell>
          <cell r="P136" t="str">
            <v>17720 | BLUSAS DE PUNTO</v>
          </cell>
        </row>
        <row r="137">
          <cell r="M137" t="str">
            <v>Naciones Unidas</v>
          </cell>
          <cell r="P137" t="str">
            <v>18100 | PIEL, PRENDAS DE</v>
          </cell>
        </row>
        <row r="138">
          <cell r="M138" t="str">
            <v>Namibia</v>
          </cell>
          <cell r="P138" t="str">
            <v>18210 | MILITARES, CONFEC. DE PRENDAS</v>
          </cell>
        </row>
        <row r="139">
          <cell r="M139" t="str">
            <v>Naranja</v>
          </cell>
          <cell r="P139" t="str">
            <v>18221 | ABRIGOS INFANTILES NO DE PUNTO</v>
          </cell>
        </row>
        <row r="140">
          <cell r="M140" t="str">
            <v>Nauru</v>
          </cell>
          <cell r="P140" t="str">
            <v>18222 | MODISTERIA A MEDIDA</v>
          </cell>
        </row>
        <row r="141">
          <cell r="M141" t="str">
            <v>Nepal</v>
          </cell>
          <cell r="P141" t="str">
            <v>18231 | ABRIGOS DE PUNTO EN GENERAL</v>
          </cell>
        </row>
        <row r="142">
          <cell r="M142" t="str">
            <v>Níger</v>
          </cell>
          <cell r="P142" t="str">
            <v>18232 | BATAS DE SEﾑORA</v>
          </cell>
        </row>
        <row r="143">
          <cell r="M143" t="str">
            <v>Nigeria</v>
          </cell>
          <cell r="P143" t="str">
            <v>18241 | ROPA BEBE</v>
          </cell>
        </row>
        <row r="144">
          <cell r="M144" t="str">
            <v>Nueva Caledonia</v>
          </cell>
          <cell r="P144" t="str">
            <v>18242 | CHANDALS</v>
          </cell>
        </row>
        <row r="145">
          <cell r="M145" t="str">
            <v>Nueva Zelanda</v>
          </cell>
          <cell r="P145" t="str">
            <v>18243 | ACCESORIOS DE VESTIDOS DE PIEL</v>
          </cell>
        </row>
        <row r="146">
          <cell r="M146" t="str">
            <v>Omán</v>
          </cell>
          <cell r="P146" t="str">
            <v>18301 | CURTIDO PIELES</v>
          </cell>
        </row>
        <row r="147">
          <cell r="M147" t="str">
            <v>OTAN</v>
          </cell>
          <cell r="P147" t="str">
            <v>18302 | ABRIGOS DE PIEL</v>
          </cell>
        </row>
        <row r="148">
          <cell r="M148" t="str">
            <v>Países Bajos</v>
          </cell>
          <cell r="P148" t="str">
            <v>19100 | CUERO SINTETICO</v>
          </cell>
        </row>
        <row r="149">
          <cell r="M149" t="str">
            <v>Pakistán</v>
          </cell>
          <cell r="P149" t="str">
            <v>19201 | BAULES DE OTRAS MATERIAS</v>
          </cell>
        </row>
        <row r="150">
          <cell r="M150" t="str">
            <v>Palaos</v>
          </cell>
          <cell r="P150" t="str">
            <v>19202 | BOTAS NO CALZADO</v>
          </cell>
        </row>
        <row r="151">
          <cell r="M151" t="str">
            <v>Palestina</v>
          </cell>
          <cell r="P151" t="str">
            <v>19300 | ALPARGATAS</v>
          </cell>
        </row>
        <row r="152">
          <cell r="M152" t="str">
            <v>PapuaNvaGuinea</v>
          </cell>
          <cell r="P152" t="str">
            <v>20101 | MADERA INDUSTRIAL</v>
          </cell>
        </row>
        <row r="153">
          <cell r="M153" t="str">
            <v>Polinesia fran.</v>
          </cell>
          <cell r="P153" t="str">
            <v>20102 | HARINA DE MADERA</v>
          </cell>
        </row>
        <row r="154">
          <cell r="M154" t="str">
            <v>Polonia</v>
          </cell>
          <cell r="P154" t="str">
            <v>20200 | CHAPA GRUESA DE MADERA</v>
          </cell>
        </row>
        <row r="155">
          <cell r="M155" t="str">
            <v>Puerto Rico</v>
          </cell>
          <cell r="P155" t="str">
            <v>20201 | ASERRADO DE MADERA</v>
          </cell>
        </row>
        <row r="156">
          <cell r="M156" t="str">
            <v>Qatar</v>
          </cell>
          <cell r="P156" t="str">
            <v>20301 | CARPINTERIA DE MADERA</v>
          </cell>
        </row>
        <row r="157">
          <cell r="M157" t="str">
            <v>Reino Unido</v>
          </cell>
          <cell r="P157" t="str">
            <v>20302 | ESTRUCTURAS DE MADERA</v>
          </cell>
        </row>
        <row r="158">
          <cell r="M158" t="str">
            <v>República Checa</v>
          </cell>
          <cell r="P158" t="str">
            <v>20400 | BANDEJAS DE MADERA</v>
          </cell>
        </row>
        <row r="159">
          <cell r="M159" t="str">
            <v>República Congo</v>
          </cell>
          <cell r="P159" t="str">
            <v>20510 | ARTICULOS DE ADORNO DE MADERA</v>
          </cell>
        </row>
        <row r="160">
          <cell r="M160" t="str">
            <v>República Congo</v>
          </cell>
          <cell r="P160" t="str">
            <v>20521 | AGLOMERADOS DE CORCHO</v>
          </cell>
        </row>
        <row r="161">
          <cell r="M161" t="str">
            <v>Reunión</v>
          </cell>
          <cell r="P161" t="str">
            <v>20522 | CESTERIA, ARTICULOS DE</v>
          </cell>
        </row>
        <row r="162">
          <cell r="M162" t="str">
            <v>Ruanda</v>
          </cell>
          <cell r="P162" t="str">
            <v>21111 | CARTON, PASTA VIRGEN DE</v>
          </cell>
        </row>
        <row r="163">
          <cell r="M163" t="str">
            <v>S.Cris.&amp; Nieves</v>
          </cell>
          <cell r="P163" t="str">
            <v>21112 | CARTON, PASTA REGENERADA DE</v>
          </cell>
        </row>
        <row r="164">
          <cell r="M164" t="str">
            <v>S.Pedr.,Miquel.</v>
          </cell>
          <cell r="P164" t="str">
            <v>21120 | BOBINAS DE PAPEL, CARTON</v>
          </cell>
        </row>
        <row r="165">
          <cell r="M165" t="str">
            <v>S.Tomé,Príncipe</v>
          </cell>
          <cell r="P165" t="str">
            <v>21210 | BOLSAS DE PAPEL</v>
          </cell>
        </row>
        <row r="166">
          <cell r="M166" t="str">
            <v>Sáhara occid.</v>
          </cell>
          <cell r="P166" t="str">
            <v>21220 | COMPRESAS DE CELULOSA</v>
          </cell>
        </row>
        <row r="167">
          <cell r="M167" t="str">
            <v>Samoa americana</v>
          </cell>
          <cell r="P167" t="str">
            <v>21230 | OFICINA,ARTICULOS PAPEL/CARTON</v>
          </cell>
        </row>
        <row r="168">
          <cell r="M168" t="str">
            <v>Samoa Occident.</v>
          </cell>
          <cell r="P168" t="str">
            <v>21240 | PAPEL DECORADO</v>
          </cell>
        </row>
        <row r="169">
          <cell r="M169" t="str">
            <v>San Marino</v>
          </cell>
          <cell r="P169" t="str">
            <v>21250 | BANDAS DE PAPEL</v>
          </cell>
        </row>
        <row r="170">
          <cell r="M170" t="str">
            <v>San Vicente</v>
          </cell>
          <cell r="P170" t="str">
            <v>22110 | CARTOGRAFIA</v>
          </cell>
        </row>
        <row r="171">
          <cell r="M171" t="str">
            <v>Santa Helena</v>
          </cell>
          <cell r="P171" t="str">
            <v>22120 | DIARIOS</v>
          </cell>
        </row>
        <row r="172">
          <cell r="M172" t="str">
            <v>Santa Lucía</v>
          </cell>
          <cell r="P172" t="str">
            <v>22130 | REVISTAS</v>
          </cell>
        </row>
        <row r="173">
          <cell r="M173" t="str">
            <v>Senegal</v>
          </cell>
          <cell r="P173" t="str">
            <v>22140 | CASETTES, GRABACION DE</v>
          </cell>
        </row>
        <row r="174">
          <cell r="M174" t="str">
            <v>Serbia/Monten.</v>
          </cell>
          <cell r="P174" t="str">
            <v>22150 | CALENDARIOS</v>
          </cell>
        </row>
        <row r="175">
          <cell r="M175" t="str">
            <v>Seychelles</v>
          </cell>
          <cell r="P175" t="str">
            <v>22210 | IMPRENTA</v>
          </cell>
        </row>
        <row r="176">
          <cell r="M176" t="str">
            <v>Sierra Leona</v>
          </cell>
          <cell r="P176" t="str">
            <v>22220 | ARTES GRAFICAS, IMPRESION</v>
          </cell>
        </row>
        <row r="177">
          <cell r="M177" t="str">
            <v>Singapur</v>
          </cell>
          <cell r="P177" t="str">
            <v>22230 | ENCUADERNACION</v>
          </cell>
        </row>
        <row r="178">
          <cell r="M178" t="str">
            <v>Somalia</v>
          </cell>
          <cell r="P178" t="str">
            <v>22240 | FOTOGRABADO</v>
          </cell>
        </row>
        <row r="179">
          <cell r="M179" t="str">
            <v>Sri Lanka</v>
          </cell>
          <cell r="P179" t="str">
            <v>22250 | ARTES GRAFICAS, ACTIV. ANEXAS</v>
          </cell>
        </row>
        <row r="180">
          <cell r="M180" t="str">
            <v>Suazilandia</v>
          </cell>
          <cell r="P180" t="str">
            <v>23100 | ALQUITRAN DE COQUERIAS</v>
          </cell>
        </row>
        <row r="181">
          <cell r="M181" t="str">
            <v>Sudáfrica</v>
          </cell>
          <cell r="P181" t="str">
            <v>23200 | ACEITES LUBRICANTES PETROLIF.</v>
          </cell>
        </row>
        <row r="182">
          <cell r="M182" t="str">
            <v>Sudán</v>
          </cell>
          <cell r="P182" t="str">
            <v>23301 | COMBUSTIBLES NUCLEARES</v>
          </cell>
        </row>
        <row r="183">
          <cell r="M183" t="str">
            <v>Suecia</v>
          </cell>
          <cell r="P183" t="str">
            <v>23302 | RESIDUOS RADIOACTIV.,PROCESADO</v>
          </cell>
        </row>
        <row r="184">
          <cell r="M184" t="str">
            <v>Surinam</v>
          </cell>
          <cell r="P184" t="str">
            <v>24110 | AIRE COMPRIMIDO O LIQUIDO</v>
          </cell>
        </row>
        <row r="185">
          <cell r="M185" t="str">
            <v>Svalbard</v>
          </cell>
          <cell r="P185" t="str">
            <v>24120 | COLORANTES</v>
          </cell>
        </row>
        <row r="186">
          <cell r="M186" t="str">
            <v>Tailandia</v>
          </cell>
          <cell r="P186" t="str">
            <v>24130 | ACIDOS INORGANICOS</v>
          </cell>
        </row>
        <row r="187">
          <cell r="M187" t="str">
            <v>Taiwan</v>
          </cell>
          <cell r="P187" t="str">
            <v>24141 | ANTRACENO</v>
          </cell>
        </row>
        <row r="188">
          <cell r="M188" t="str">
            <v>Tanzania</v>
          </cell>
          <cell r="P188" t="str">
            <v>24142 | ACEITES DE RESINA</v>
          </cell>
        </row>
        <row r="189">
          <cell r="M189" t="str">
            <v>Tayikistán</v>
          </cell>
          <cell r="P189" t="str">
            <v>24150 | ABONOS</v>
          </cell>
        </row>
        <row r="190">
          <cell r="M190" t="str">
            <v>Terr.br.Oc.Ind.</v>
          </cell>
          <cell r="P190" t="str">
            <v>24160 | ACETALES</v>
          </cell>
        </row>
        <row r="191">
          <cell r="M191" t="str">
            <v>Timor Oriental</v>
          </cell>
          <cell r="P191" t="str">
            <v>24170 | BUTILO, CAUCHO</v>
          </cell>
        </row>
        <row r="192">
          <cell r="M192" t="str">
            <v>Timor oriental</v>
          </cell>
          <cell r="P192" t="str">
            <v>24200 | EMULSIONES FITOSANITARIAS</v>
          </cell>
        </row>
        <row r="193">
          <cell r="M193" t="str">
            <v>Togo</v>
          </cell>
          <cell r="P193" t="str">
            <v>24301 | ACUARELAS</v>
          </cell>
        </row>
        <row r="194">
          <cell r="M194" t="str">
            <v>Tonga</v>
          </cell>
          <cell r="P194" t="str">
            <v>24302 | TINTAS DE IMPRENTA</v>
          </cell>
        </row>
        <row r="195">
          <cell r="M195" t="str">
            <v>TrinidadyTobago</v>
          </cell>
          <cell r="P195" t="str">
            <v>24410 | ADRENALINA</v>
          </cell>
        </row>
        <row r="196">
          <cell r="M196" t="str">
            <v>Túnez</v>
          </cell>
          <cell r="P196" t="str">
            <v>24421 | ESPECIALIDADES FARMACEUTICAS</v>
          </cell>
        </row>
        <row r="197">
          <cell r="M197" t="str">
            <v>Turkmenistán</v>
          </cell>
          <cell r="P197" t="str">
            <v>24422 | APOSITOS</v>
          </cell>
        </row>
        <row r="198">
          <cell r="M198" t="str">
            <v>Turquía</v>
          </cell>
          <cell r="P198" t="str">
            <v>24510 | BETUNES PARA EL CALZADO</v>
          </cell>
        </row>
        <row r="199">
          <cell r="M199" t="str">
            <v>Tuvalu</v>
          </cell>
          <cell r="P199" t="str">
            <v>24520 | ADITIVOS PARA BAﾑOS</v>
          </cell>
        </row>
        <row r="200">
          <cell r="M200" t="str">
            <v>Ucrania</v>
          </cell>
          <cell r="P200" t="str">
            <v>24611 | EXPLOSIVOS (EXC. BOMBAS/MINAS)</v>
          </cell>
        </row>
        <row r="201">
          <cell r="M201" t="str">
            <v>Uganda</v>
          </cell>
          <cell r="P201" t="str">
            <v>24612 | ANTORCHAS</v>
          </cell>
        </row>
        <row r="202">
          <cell r="M202" t="str">
            <v>Unión Europea</v>
          </cell>
          <cell r="P202" t="str">
            <v>24620 | ADHESIVOS</v>
          </cell>
        </row>
        <row r="203">
          <cell r="M203" t="str">
            <v>Uzbekistán</v>
          </cell>
          <cell r="P203" t="str">
            <v>24630 | ACEITES ESENCIALES</v>
          </cell>
        </row>
        <row r="204">
          <cell r="M204" t="str">
            <v>Vanuatu</v>
          </cell>
          <cell r="P204" t="str">
            <v>24640 | CARTULINAS SENSIBILIZADAS</v>
          </cell>
        </row>
        <row r="205">
          <cell r="M205" t="str">
            <v>Vietnam</v>
          </cell>
          <cell r="P205" t="str">
            <v>24650 | CINTAS VIRGENES DE AUDIO,VIDEO</v>
          </cell>
        </row>
        <row r="206">
          <cell r="M206" t="str">
            <v>Wallis,Futuna</v>
          </cell>
          <cell r="P206" t="str">
            <v>24661 | ACEITES INDUST., TRATAMIENTO</v>
          </cell>
        </row>
        <row r="207">
          <cell r="M207" t="str">
            <v>Yemen</v>
          </cell>
          <cell r="P207" t="str">
            <v>24662 | ABRASIVOS QUIMICOS</v>
          </cell>
        </row>
        <row r="208">
          <cell r="M208" t="str">
            <v>Yibuti</v>
          </cell>
          <cell r="P208" t="str">
            <v>24700 | ACRILICAS, FIBRAS</v>
          </cell>
        </row>
        <row r="209">
          <cell r="M209" t="str">
            <v>Zambia</v>
          </cell>
          <cell r="P209" t="str">
            <v>25110 | CAMARA DE CAUCHO</v>
          </cell>
        </row>
        <row r="210">
          <cell r="M210" t="str">
            <v>Zimbabue</v>
          </cell>
          <cell r="P210" t="str">
            <v>25120 | CUBIERTAS DE CAUCHO,REPARACION</v>
          </cell>
        </row>
        <row r="211">
          <cell r="P211" t="str">
            <v>25130 | AISLADORES DE CAUCHO</v>
          </cell>
        </row>
        <row r="212">
          <cell r="P212" t="str">
            <v>25210 | BANDAS DE PLASTICO</v>
          </cell>
        </row>
        <row r="213">
          <cell r="P213" t="str">
            <v>25220 | BIDONES DE PLASTICO</v>
          </cell>
        </row>
        <row r="214">
          <cell r="P214" t="str">
            <v>25230 | BAﾑERAS DE PLASTICO</v>
          </cell>
        </row>
        <row r="215">
          <cell r="P215" t="str">
            <v>25241 | AISLAMIENTOS DE PLASTICO</v>
          </cell>
        </row>
        <row r="216">
          <cell r="P216" t="str">
            <v>25242 | AISLADORES DE PLASTICO</v>
          </cell>
        </row>
        <row r="217">
          <cell r="P217" t="str">
            <v>26110 | ACRISTALAMIENTOS</v>
          </cell>
        </row>
        <row r="218">
          <cell r="P218" t="str">
            <v>26120 | AISLADORES DE VIDRIO O CRISTAL</v>
          </cell>
        </row>
        <row r="219">
          <cell r="P219" t="str">
            <v>26130 | BOTELLAS DE VIDRIO</v>
          </cell>
        </row>
        <row r="220">
          <cell r="P220" t="str">
            <v>26140 | AISLAMIENTOS TERMICOS,FIBRA DE</v>
          </cell>
        </row>
        <row r="221">
          <cell r="P221" t="str">
            <v>26150 | AISLADORES DE VIDRIO</v>
          </cell>
        </row>
        <row r="222">
          <cell r="P222" t="str">
            <v>26210 | ADORNOS DE CERAMICA</v>
          </cell>
        </row>
        <row r="223">
          <cell r="P223" t="str">
            <v>26220 | APARATOS SANITARIOS</v>
          </cell>
        </row>
        <row r="224">
          <cell r="P224" t="str">
            <v>26230 | AISLADORES CERAMICOS</v>
          </cell>
        </row>
        <row r="225">
          <cell r="P225" t="str">
            <v>26240 | ALFARERIA INDUSTRIAL</v>
          </cell>
        </row>
        <row r="226">
          <cell r="P226" t="str">
            <v>26250 | CASCOS DE CERAMICA</v>
          </cell>
        </row>
        <row r="227">
          <cell r="P227" t="str">
            <v>26260 | AISLANTES TERMICOS CERAMICOS</v>
          </cell>
        </row>
        <row r="228">
          <cell r="P228" t="str">
            <v>26300 | ARTICULOS DE GRES</v>
          </cell>
        </row>
        <row r="229">
          <cell r="P229" t="str">
            <v>26400 | ARTICULOS DE PORCELANA</v>
          </cell>
        </row>
        <row r="230">
          <cell r="P230" t="str">
            <v>26510 | CEMENTO ARTIFICIAL</v>
          </cell>
        </row>
        <row r="231">
          <cell r="P231" t="str">
            <v>26520 | CAL</v>
          </cell>
        </row>
        <row r="232">
          <cell r="P232" t="str">
            <v>26530 | ESCAYOLA</v>
          </cell>
        </row>
        <row r="233">
          <cell r="P233" t="str">
            <v>26610 | ACEQUIAS DE HORMIGON, PREFABR.</v>
          </cell>
        </row>
        <row r="234">
          <cell r="P234" t="str">
            <v>26620 | ARTICULOS DERIVADOS DEL YESO</v>
          </cell>
        </row>
        <row r="235">
          <cell r="P235" t="str">
            <v>26630 | HORMIGON PREPARADO</v>
          </cell>
        </row>
        <row r="236">
          <cell r="P236" t="str">
            <v>26640 | MORTEROS NO REFRACTARIOS</v>
          </cell>
        </row>
        <row r="237">
          <cell r="P237" t="str">
            <v>26650 | FIBROCEMENTO</v>
          </cell>
        </row>
        <row r="238">
          <cell r="P238" t="str">
            <v>26660 | MUROS, ELEMENTOS DE HORMIGON</v>
          </cell>
        </row>
        <row r="239">
          <cell r="P239" t="str">
            <v>26701 | ADOQUINES DE PIEDRA</v>
          </cell>
        </row>
        <row r="240">
          <cell r="P240" t="str">
            <v>26702 | PIEDRAS ARTIFICIALES</v>
          </cell>
        </row>
        <row r="241">
          <cell r="P241" t="str">
            <v>26810 | ABRASIVOS METALICOS, PAPELES</v>
          </cell>
        </row>
        <row r="242">
          <cell r="P242" t="str">
            <v>26820 | AGLOMERADOS ASFALTICOS</v>
          </cell>
        </row>
        <row r="243">
          <cell r="P243" t="str">
            <v>27100 | ACERO CECA</v>
          </cell>
        </row>
        <row r="244">
          <cell r="P244" t="str">
            <v>27211 | TUBOS DE HIERRO</v>
          </cell>
        </row>
        <row r="245">
          <cell r="P245" t="str">
            <v>27212 | ACCESORIOS DE TUBERIAS</v>
          </cell>
        </row>
        <row r="246">
          <cell r="P246" t="str">
            <v>27221 | ACERO MOLDEADO, PIEZAS DE</v>
          </cell>
        </row>
        <row r="247">
          <cell r="P247" t="str">
            <v>27222 | TUBOS DE ACERO, ACCESORIOS DE</v>
          </cell>
        </row>
        <row r="248">
          <cell r="P248" t="str">
            <v>27310 | ESTIRADO EN FRIO</v>
          </cell>
        </row>
        <row r="249">
          <cell r="P249" t="str">
            <v>27320 | LAMINADO EN FRIO DE ACERO</v>
          </cell>
        </row>
        <row r="250">
          <cell r="P250" t="str">
            <v>27330 | ACERO TREFILADO,ESTIRADO,PERF.</v>
          </cell>
        </row>
        <row r="251">
          <cell r="P251" t="str">
            <v>27340 | ALAMBRE ACERO,ESTIRADO EN FRIO</v>
          </cell>
        </row>
        <row r="252">
          <cell r="P252" t="str">
            <v>27351 | FERROALEACIONES NO CECA</v>
          </cell>
        </row>
        <row r="253">
          <cell r="P253" t="str">
            <v>27352 | HIERRO, POLVO DE</v>
          </cell>
        </row>
        <row r="254">
          <cell r="P254" t="str">
            <v>27410 | AMALGAMAS DE METALES PRECIOSOS</v>
          </cell>
        </row>
        <row r="255">
          <cell r="P255" t="str">
            <v>27420 | ALAMBRE DE ALUMINIO</v>
          </cell>
        </row>
        <row r="256">
          <cell r="P256" t="str">
            <v>27431 | CHAPA DE PLOMO</v>
          </cell>
        </row>
        <row r="257">
          <cell r="P257" t="str">
            <v>27432 | CHAPA DE ZINC Y ESTAﾑO</v>
          </cell>
        </row>
        <row r="258">
          <cell r="P258" t="str">
            <v>27433 | PERFILES DE ESTAﾑO</v>
          </cell>
        </row>
        <row r="259">
          <cell r="P259" t="str">
            <v>27440 | ALAMBRE DE COBRE</v>
          </cell>
        </row>
        <row r="260">
          <cell r="P260" t="str">
            <v>27450 | ALEAC.OTROS METALES NO FERREOS</v>
          </cell>
        </row>
        <row r="261">
          <cell r="P261" t="str">
            <v>27510 | FUNDICION, HIERRO</v>
          </cell>
        </row>
        <row r="262">
          <cell r="P262" t="str">
            <v>27520 | ACERO, FUNDICION DE</v>
          </cell>
        </row>
        <row r="263">
          <cell r="P263" t="str">
            <v>27530 | ALUMINIO, FUNDICION DE</v>
          </cell>
        </row>
        <row r="264">
          <cell r="P264" t="str">
            <v>27540 | BRONCE</v>
          </cell>
        </row>
        <row r="265">
          <cell r="P265" t="str">
            <v>28110 | ARMAZONES DE METAL</v>
          </cell>
        </row>
        <row r="266">
          <cell r="P266" t="str">
            <v>28120 | BALCONES METALICOS</v>
          </cell>
        </row>
        <row r="267">
          <cell r="P267" t="str">
            <v>28210 | CALDERAS</v>
          </cell>
        </row>
        <row r="268">
          <cell r="P268" t="str">
            <v>28220 | CALDERAS PARA CALEFAC. CENTRAL</v>
          </cell>
        </row>
        <row r="269">
          <cell r="P269" t="str">
            <v>28300 | GENERADORES DE VAPOR</v>
          </cell>
        </row>
        <row r="270">
          <cell r="P270" t="str">
            <v>28401 | ACERO FORJADO, PIEZAS DE</v>
          </cell>
        </row>
        <row r="271">
          <cell r="P271" t="str">
            <v>28402 | EMBUTICION DE METALES</v>
          </cell>
        </row>
        <row r="272">
          <cell r="P272" t="str">
            <v>28403 | METALURGIAS DE POLVO</v>
          </cell>
        </row>
        <row r="273">
          <cell r="P273" t="str">
            <v>28510 | ANODIZACION DE METALES</v>
          </cell>
        </row>
        <row r="274">
          <cell r="P274" t="str">
            <v>28520 | AJUSTE, TALLER DE</v>
          </cell>
        </row>
        <row r="275">
          <cell r="P275" t="str">
            <v>28610 | CUBERTERIAS</v>
          </cell>
        </row>
        <row r="276">
          <cell r="P276" t="str">
            <v>28621 | ABRAZADERAS</v>
          </cell>
        </row>
        <row r="277">
          <cell r="P277" t="str">
            <v>28622 | ACCESOR. PARA MAQUINAS HERRAM.</v>
          </cell>
        </row>
        <row r="278">
          <cell r="P278" t="str">
            <v>28630 | ARTICULOS DE CERRAJERIA</v>
          </cell>
        </row>
        <row r="279">
          <cell r="P279" t="str">
            <v>28710 | BALDES METALICOS</v>
          </cell>
        </row>
        <row r="280">
          <cell r="P280" t="str">
            <v>28720 | CAJAS METALICAS</v>
          </cell>
        </row>
        <row r="281">
          <cell r="P281" t="str">
            <v>28730 | AGUJAS DE COSER</v>
          </cell>
        </row>
        <row r="282">
          <cell r="P282" t="str">
            <v>28740 | ALCAYATAS</v>
          </cell>
        </row>
        <row r="283">
          <cell r="P283" t="str">
            <v>28751 | BAﾑERAS DE METAL COMUN</v>
          </cell>
        </row>
        <row r="284">
          <cell r="P284" t="str">
            <v>28752 | ARMARIOS BLINDADOS</v>
          </cell>
        </row>
        <row r="285">
          <cell r="P285" t="str">
            <v>28753 | ANCLAS DE BARCO</v>
          </cell>
        </row>
        <row r="286">
          <cell r="P286" t="str">
            <v>29110 | MOTORES PARA BARCOS</v>
          </cell>
        </row>
        <row r="287">
          <cell r="P287" t="str">
            <v>29121 | BOMBAS DE FLUIDOS</v>
          </cell>
        </row>
        <row r="288">
          <cell r="P288" t="str">
            <v>29122 | COMPRESORES</v>
          </cell>
        </row>
        <row r="289">
          <cell r="P289" t="str">
            <v>29130 | GRIFERIA</v>
          </cell>
        </row>
        <row r="290">
          <cell r="P290" t="str">
            <v>29141 | ENGRANAJES</v>
          </cell>
        </row>
        <row r="291">
          <cell r="P291" t="str">
            <v>29142 | CADENAS DE BICICLETA</v>
          </cell>
        </row>
        <row r="292">
          <cell r="P292" t="str">
            <v>29210 | HORNOS INDUST. O DE LABORATOR.</v>
          </cell>
        </row>
        <row r="293">
          <cell r="P293" t="str">
            <v>29221 | ASCENSORES</v>
          </cell>
        </row>
        <row r="294">
          <cell r="P294" t="str">
            <v>29222 | CARRETILLAS ELEVADORAS</v>
          </cell>
        </row>
        <row r="295">
          <cell r="P295" t="str">
            <v>29230 | ACONDICIONADORES INDUSTRIALES</v>
          </cell>
        </row>
        <row r="296">
          <cell r="P296" t="str">
            <v>29242 | BALANZAS NO DE PRECISION</v>
          </cell>
        </row>
        <row r="297">
          <cell r="P297" t="str">
            <v>29243 | EXTINT./EQUIPO CONTRA INCENDIO</v>
          </cell>
        </row>
        <row r="298">
          <cell r="P298" t="str">
            <v>29310 | AGRICOLA, TRACTORES</v>
          </cell>
        </row>
        <row r="299">
          <cell r="P299" t="str">
            <v>29321 | AGRICOLA,MAQUINARIA,NO TRACTO.</v>
          </cell>
        </row>
        <row r="300">
          <cell r="P300" t="str">
            <v>29401 | MAQUINAS DE TRABAJO DE METALES</v>
          </cell>
        </row>
        <row r="301">
          <cell r="P301" t="str">
            <v>29402 | MAQUINAS DE MADERA Y CORCHO</v>
          </cell>
        </row>
        <row r="302">
          <cell r="P302" t="str">
            <v>29403 | MAQUINAS DE MINERAL. NO METAL.</v>
          </cell>
        </row>
        <row r="303">
          <cell r="P303" t="str">
            <v>29510 | LINGOTERAS</v>
          </cell>
        </row>
        <row r="304">
          <cell r="P304" t="str">
            <v>29520 | MAQUINAS DE MINERIA/OBRAS PUB.</v>
          </cell>
        </row>
        <row r="305">
          <cell r="P305" t="str">
            <v>29530 | MAQUINAS PARA ALIMENTA./BEBIDA</v>
          </cell>
        </row>
        <row r="306">
          <cell r="P306" t="str">
            <v>29541 | MAQUINAS DE COSER</v>
          </cell>
        </row>
        <row r="307">
          <cell r="P307" t="str">
            <v>29542 | LAVADORAS</v>
          </cell>
        </row>
        <row r="308">
          <cell r="P308" t="str">
            <v>29543 | CALZADO, MAQUINAS PARA INDUST.</v>
          </cell>
        </row>
        <row r="309">
          <cell r="P309" t="str">
            <v>29550 | MAQUINAS DE PAPEL/ARTES GRAFI.</v>
          </cell>
        </row>
        <row r="310">
          <cell r="P310" t="str">
            <v>29561 | ARTES GRAFICAS,MAQUINAS FAB.DE</v>
          </cell>
        </row>
        <row r="311">
          <cell r="P311" t="str">
            <v>29562 | CAUCHO,MAQUINAS PARA FABRIC.DE</v>
          </cell>
        </row>
        <row r="312">
          <cell r="P312" t="str">
            <v>29563 | MOLDES DE FUNDICION</v>
          </cell>
        </row>
        <row r="313">
          <cell r="P313" t="str">
            <v>29601 | ARMAMENTO PESADO</v>
          </cell>
        </row>
        <row r="314">
          <cell r="P314" t="str">
            <v>29602 | ARMAS DE CAZA</v>
          </cell>
        </row>
        <row r="315">
          <cell r="P315" t="str">
            <v>29710 | ACONDICIONADORES DOME. DE AIRE</v>
          </cell>
        </row>
        <row r="316">
          <cell r="P316" t="str">
            <v>29720 | APARATOS DOMESTICOS NO ELECT.</v>
          </cell>
        </row>
        <row r="317">
          <cell r="P317" t="str">
            <v>30010 | CAJAS REGISTRADORAS</v>
          </cell>
        </row>
        <row r="318">
          <cell r="P318" t="str">
            <v>30020 | IMPRESORAS</v>
          </cell>
        </row>
        <row r="319">
          <cell r="P319" t="str">
            <v>31100 | ALTERNADORES</v>
          </cell>
        </row>
        <row r="320">
          <cell r="P320" t="str">
            <v>31200 | CAJAS DE EMPALME</v>
          </cell>
        </row>
        <row r="321">
          <cell r="P321" t="str">
            <v>31300 | CABLES ELECTRICOS</v>
          </cell>
        </row>
        <row r="322">
          <cell r="P322" t="str">
            <v>31400 | ACUMULADOR.ELECT. Y SUS PIEZAS</v>
          </cell>
        </row>
        <row r="323">
          <cell r="P323" t="str">
            <v>31501 | BOMBILLAS</v>
          </cell>
        </row>
        <row r="324">
          <cell r="P324" t="str">
            <v>31502 | ANUNCIOS LUMINOSOS</v>
          </cell>
        </row>
        <row r="325">
          <cell r="P325" t="str">
            <v>31611 | ALTERNADORES PARA AUTOMOVILES</v>
          </cell>
        </row>
        <row r="326">
          <cell r="P326" t="str">
            <v>31612 | CLAXONS</v>
          </cell>
        </row>
        <row r="327">
          <cell r="P327" t="str">
            <v>31620 | AISLANTES DIST.VIDRIO/CERAMICA</v>
          </cell>
        </row>
        <row r="328">
          <cell r="P328" t="str">
            <v>32100 | AMPLIFICADORES DE IMAGEN</v>
          </cell>
        </row>
        <row r="329">
          <cell r="P329" t="str">
            <v>32201 | ANTENAS DE EMISION</v>
          </cell>
        </row>
        <row r="330">
          <cell r="P330" t="str">
            <v>32202 | CENTRALITAS TELEFONICAS</v>
          </cell>
        </row>
        <row r="331">
          <cell r="P331" t="str">
            <v>32300 | ALTAVOCES</v>
          </cell>
        </row>
        <row r="332">
          <cell r="P332" t="str">
            <v>33100 | APARATOS PARA CIRUGIA</v>
          </cell>
        </row>
        <row r="333">
          <cell r="P333" t="str">
            <v>33200 | APARATOS ELECTROMEDICOS</v>
          </cell>
        </row>
        <row r="334">
          <cell r="P334" t="str">
            <v>33401 | GAFAS</v>
          </cell>
        </row>
        <row r="335">
          <cell r="P335" t="str">
            <v>33402 | CAMARA FOTOGRAFICA</v>
          </cell>
        </row>
        <row r="336">
          <cell r="P336" t="str">
            <v>34100 | AUTOMOVILES,CONTRUC. Y MONTAJE</v>
          </cell>
        </row>
        <row r="337">
          <cell r="P337" t="str">
            <v>34200 | AUTOMOVILES, CARROCERIA DE</v>
          </cell>
        </row>
        <row r="338">
          <cell r="P338" t="str">
            <v>34300 | AMORTIGUADORES PARA AUTOMOVIL.</v>
          </cell>
        </row>
        <row r="339">
          <cell r="P339" t="str">
            <v>35111 | ASTILLEROS BARCOS, EXC. RECREO</v>
          </cell>
        </row>
        <row r="340">
          <cell r="P340" t="str">
            <v>35112 | BARCOS, DESGUACE</v>
          </cell>
        </row>
        <row r="341">
          <cell r="P341" t="str">
            <v>35120 | ASTILLEROS DE BARCOS DE RECREO</v>
          </cell>
        </row>
        <row r="342">
          <cell r="P342" t="str">
            <v>35200 | AUTOMOTORES</v>
          </cell>
        </row>
        <row r="343">
          <cell r="P343" t="str">
            <v>35300 | AERONAVES</v>
          </cell>
        </row>
        <row r="344">
          <cell r="P344" t="str">
            <v>35410 | CICLOMOTORES</v>
          </cell>
        </row>
        <row r="345">
          <cell r="P345" t="str">
            <v>35420 | BICICLETAS</v>
          </cell>
        </row>
        <row r="346">
          <cell r="P346" t="str">
            <v>35430 | INVALIDOS, VEHICULOS PARA</v>
          </cell>
        </row>
        <row r="347">
          <cell r="P347" t="str">
            <v>35500 | CARRETAS</v>
          </cell>
        </row>
        <row r="348">
          <cell r="P348" t="str">
            <v>36110 | ASIENTOS</v>
          </cell>
        </row>
        <row r="349">
          <cell r="P349" t="str">
            <v>36120 | CABINAS TELEFONICAS</v>
          </cell>
        </row>
        <row r="350">
          <cell r="P350" t="str">
            <v>36130 | MUEBLES DE COCINA Y BAﾑO</v>
          </cell>
        </row>
        <row r="351">
          <cell r="P351" t="str">
            <v>36141 | CAMAS DE MADERA</v>
          </cell>
        </row>
        <row r="352">
          <cell r="P352" t="str">
            <v>36142 | MUEBLES DE JARDIN</v>
          </cell>
        </row>
        <row r="353">
          <cell r="P353" t="str">
            <v>36143 | MAMPARAS METALICAS</v>
          </cell>
        </row>
        <row r="354">
          <cell r="P354" t="str">
            <v>36144 | MUEBLES DE MADERA, ACABADO DE</v>
          </cell>
        </row>
        <row r="355">
          <cell r="P355" t="str">
            <v>36150 | COLCHONES</v>
          </cell>
        </row>
        <row r="356">
          <cell r="P356" t="str">
            <v>36210 | MEDALLAS</v>
          </cell>
        </row>
        <row r="357">
          <cell r="P357" t="str">
            <v>36221 | ARTICULOS DE JOYERIA</v>
          </cell>
        </row>
        <row r="358">
          <cell r="P358" t="str">
            <v>36222 | ORFEBRERIA</v>
          </cell>
        </row>
        <row r="359">
          <cell r="P359" t="str">
            <v>36300 | ACCESORIOS MUSICALES</v>
          </cell>
        </row>
        <row r="360">
          <cell r="P360" t="str">
            <v>36400 | ARTICULOS DEPORT. NO PLASTICOS</v>
          </cell>
        </row>
        <row r="361">
          <cell r="P361" t="str">
            <v>36500 | BILLARES</v>
          </cell>
        </row>
        <row r="362">
          <cell r="P362" t="str">
            <v>36610 | BISUTERIA</v>
          </cell>
        </row>
        <row r="363">
          <cell r="P363" t="str">
            <v>36620 | BROCHAS</v>
          </cell>
        </row>
        <row r="364">
          <cell r="P364" t="str">
            <v>36630 | AMBAR, ARTICULOS DE</v>
          </cell>
        </row>
        <row r="365">
          <cell r="P365" t="str">
            <v>37100 | CHATARRA, RECICLAJE DE</v>
          </cell>
        </row>
        <row r="366">
          <cell r="P366" t="str">
            <v>37200 | PAPEL, RECICLAJE DE</v>
          </cell>
        </row>
        <row r="367">
          <cell r="P367" t="str">
            <v>40101 | CENTRAL HIDROELECTRICA</v>
          </cell>
        </row>
        <row r="368">
          <cell r="P368" t="str">
            <v>40102 | CENTRAL TERMICA CLASICA</v>
          </cell>
        </row>
        <row r="369">
          <cell r="P369" t="str">
            <v>40103 | CENTRAL NUCLEAR</v>
          </cell>
        </row>
        <row r="370">
          <cell r="P370" t="str">
            <v>40104 | ELECTRICIDAD, PRODUC. EOLICA</v>
          </cell>
        </row>
        <row r="371">
          <cell r="P371" t="str">
            <v>40105 | DIST. ELECT.,(CICLO COMPLETO)</v>
          </cell>
        </row>
        <row r="372">
          <cell r="P372" t="str">
            <v>40106 | DIST. ELECT., DISTRIBUIDORES</v>
          </cell>
        </row>
        <row r="373">
          <cell r="P373" t="str">
            <v>40200 | ALQUITRAN DE FABRICAS DE GAS</v>
          </cell>
        </row>
        <row r="374">
          <cell r="P374" t="str">
            <v>40300 | AGUA CALIENTE Y DISTRIBUCION</v>
          </cell>
        </row>
        <row r="375">
          <cell r="P375" t="str">
            <v>41000 | ABASTECIM. DE AGUA,EMPRESAS DE</v>
          </cell>
        </row>
        <row r="376">
          <cell r="P376" t="str">
            <v>45111 | DEMOLICION DE INMUEBLES</v>
          </cell>
        </row>
        <row r="377">
          <cell r="P377" t="str">
            <v>45112 | MOVIMIENTOS DE TIERRA</v>
          </cell>
        </row>
        <row r="378">
          <cell r="P378" t="str">
            <v>45120 | PERFORACIONES PARA LA CONSTRU.</v>
          </cell>
        </row>
        <row r="379">
          <cell r="P379" t="str">
            <v>45211 | OBRAS</v>
          </cell>
        </row>
        <row r="380">
          <cell r="P380" t="str">
            <v>45212 | CONSTRUCCION DE PUENTES</v>
          </cell>
        </row>
        <row r="381">
          <cell r="P381" t="str">
            <v>45213 | CONSTRUCCION DE TUNELES</v>
          </cell>
        </row>
        <row r="382">
          <cell r="P382" t="str">
            <v>45214 | CONSTRUCCION DE REDES DE ABTO.</v>
          </cell>
        </row>
        <row r="383">
          <cell r="P383" t="str">
            <v>45215 | CONSTRUCCION TENDIDOS ELECTRI.</v>
          </cell>
        </row>
        <row r="384">
          <cell r="P384" t="str">
            <v>45216 | CONSTRUC. PARA TELECOMUNICAC.</v>
          </cell>
        </row>
        <row r="385">
          <cell r="P385" t="str">
            <v>45217 | CONSTRUCCION OTROS</v>
          </cell>
        </row>
        <row r="386">
          <cell r="P386" t="str">
            <v>45221 | CONSTRUC. CUBIERTAS Y TEJADOS</v>
          </cell>
        </row>
        <row r="387">
          <cell r="P387" t="str">
            <v>45222 | CONSTRUCCION (IMPERMEABILIZACI</v>
          </cell>
        </row>
        <row r="388">
          <cell r="P388" t="str">
            <v>45231 | CONSTRUCCION DE VIAS FERREAS</v>
          </cell>
        </row>
        <row r="389">
          <cell r="P389" t="str">
            <v>45232 | CARRETERAS</v>
          </cell>
        </row>
        <row r="390">
          <cell r="P390" t="str">
            <v>45240 | ACEQUIAS EN GENERAL</v>
          </cell>
        </row>
        <row r="391">
          <cell r="P391" t="str">
            <v>45251 | MONTAJE ARMAZONES/EST. METALI.</v>
          </cell>
        </row>
        <row r="392">
          <cell r="P392" t="str">
            <v>45252 | CIMENTACIONES</v>
          </cell>
        </row>
        <row r="393">
          <cell r="P393" t="str">
            <v>45253 | CONST. POZOS, MINAS, CHIMENEAS</v>
          </cell>
        </row>
        <row r="394">
          <cell r="P394" t="str">
            <v>45310 | INSTALACIONES ELECTRICAS</v>
          </cell>
        </row>
        <row r="395">
          <cell r="P395" t="str">
            <v>45320 | AISLAM. TERMICOS, ACUSTICOS</v>
          </cell>
        </row>
        <row r="396">
          <cell r="P396" t="str">
            <v>45331 | FONTANERIA</v>
          </cell>
        </row>
        <row r="397">
          <cell r="P397" t="str">
            <v>45332 | CLIMATIZACION, INSTALACION DE</v>
          </cell>
        </row>
        <row r="398">
          <cell r="P398" t="str">
            <v>45340 | ILUMINAC. OBRAS PUB.,INSTALAC.</v>
          </cell>
        </row>
        <row r="399">
          <cell r="P399" t="str">
            <v>45410 | REVOCAMIENTO</v>
          </cell>
        </row>
        <row r="400">
          <cell r="P400" t="str">
            <v>45421 | CARPINTERIA NO METAL.,INSTALA.</v>
          </cell>
        </row>
        <row r="401">
          <cell r="P401" t="str">
            <v>45422 | CARPINTERIA METALICA, INSTALA.</v>
          </cell>
        </row>
        <row r="402">
          <cell r="P402" t="str">
            <v>45430 | REVEST. SUELOS/PAREDES, INSTA.</v>
          </cell>
        </row>
        <row r="403">
          <cell r="P403" t="str">
            <v>45441 | ACRISTALAMIENTO, INSTALACION</v>
          </cell>
        </row>
        <row r="404">
          <cell r="P404" t="str">
            <v>45442 | PINTURA EDIFICIOS Y OBRA CIVIL</v>
          </cell>
        </row>
        <row r="405">
          <cell r="P405" t="str">
            <v>45450 | LIMPIEZA EXTERIOR DE EDIFICIOS</v>
          </cell>
        </row>
        <row r="406">
          <cell r="P406" t="str">
            <v>45500 | ANDAMIOS CON SU MONTAJE</v>
          </cell>
        </row>
        <row r="407">
          <cell r="P407" t="str">
            <v>50101 | AUTOMOVILES</v>
          </cell>
        </row>
        <row r="408">
          <cell r="P408" t="str">
            <v>50102 | CAMIONES, VENTA DE</v>
          </cell>
        </row>
        <row r="409">
          <cell r="P409" t="str">
            <v>50103 | AUTOMOVILES,VENTA DE CARAVANAS</v>
          </cell>
        </row>
        <row r="410">
          <cell r="P410" t="str">
            <v>50200 | AUTOMOVILES, REPARACION DE</v>
          </cell>
        </row>
        <row r="411">
          <cell r="P411" t="str">
            <v>50301 | AUTOMOVILES,VENTA DE REPUESTOS</v>
          </cell>
        </row>
        <row r="412">
          <cell r="P412" t="str">
            <v>50302 | AUTOMOVILES, ACCESORIOS DE</v>
          </cell>
        </row>
        <row r="413">
          <cell r="P413" t="str">
            <v>50400 | AUTOMOVILES, ACCESORIOS DE</v>
          </cell>
        </row>
        <row r="414">
          <cell r="P414" t="str">
            <v>50500 | ACEITES LUBRICANTES</v>
          </cell>
        </row>
        <row r="415">
          <cell r="P415" t="str">
            <v>51110 | INTERM. MATER. PRIMAS AGRARIAS</v>
          </cell>
        </row>
        <row r="416">
          <cell r="P416" t="str">
            <v>51120 | INTERM. MINERALES, METALES</v>
          </cell>
        </row>
        <row r="417">
          <cell r="P417" t="str">
            <v>51130 | INTERM. MADERA/MATE. CONSTRUC.</v>
          </cell>
        </row>
        <row r="418">
          <cell r="P418" t="str">
            <v>51140 | FOTOCOPIAS, DELEG. APARATOS DE</v>
          </cell>
        </row>
        <row r="419">
          <cell r="P419" t="str">
            <v>51150 | INTERMEDIARIOS DE ARTICULOS DE</v>
          </cell>
        </row>
        <row r="420">
          <cell r="P420" t="str">
            <v>51160 | INTERMEDIARIOS DE CALZADO</v>
          </cell>
        </row>
        <row r="421">
          <cell r="P421" t="str">
            <v>51170 | INTERMEDIARIOS DE ALIMENTACION</v>
          </cell>
        </row>
        <row r="422">
          <cell r="P422" t="str">
            <v>51180 | INTERMEDIARIOS DE MAQUINARIA</v>
          </cell>
        </row>
        <row r="423">
          <cell r="P423" t="str">
            <v>51190 | INTERM. DE PRODUCTOS VARIADOS</v>
          </cell>
        </row>
        <row r="424">
          <cell r="P424" t="str">
            <v>51210 | ALIMENTOS PARA GANADO</v>
          </cell>
        </row>
        <row r="425">
          <cell r="P425" t="str">
            <v>51220 | ARBORICULTURA</v>
          </cell>
        </row>
        <row r="426">
          <cell r="P426" t="str">
            <v>51230 | ANIMALES VIVOS</v>
          </cell>
        </row>
        <row r="427">
          <cell r="P427" t="str">
            <v>51240 | CUERO EN BRUTO</v>
          </cell>
        </row>
        <row r="428">
          <cell r="P428" t="str">
            <v>51250 | TABACO EN RAMA</v>
          </cell>
        </row>
        <row r="429">
          <cell r="P429" t="str">
            <v>51310 | ACEITUNA</v>
          </cell>
        </row>
        <row r="430">
          <cell r="P430" t="str">
            <v>51321 | CARNE</v>
          </cell>
        </row>
        <row r="431">
          <cell r="P431" t="str">
            <v>51322 | CHACINA</v>
          </cell>
        </row>
        <row r="432">
          <cell r="P432" t="str">
            <v>51323 | ANIMALES DE GRANJA</v>
          </cell>
        </row>
        <row r="433">
          <cell r="P433" t="str">
            <v>51330 | ACEITES COMESTIBLES</v>
          </cell>
        </row>
        <row r="434">
          <cell r="P434" t="str">
            <v>51340 | AGUA MINERAL</v>
          </cell>
        </row>
        <row r="435">
          <cell r="P435" t="str">
            <v>51350 | TABACO</v>
          </cell>
        </row>
        <row r="436">
          <cell r="P436" t="str">
            <v>51360 | AZUCAR</v>
          </cell>
        </row>
        <row r="437">
          <cell r="P437" t="str">
            <v>51370 | CACAO</v>
          </cell>
        </row>
        <row r="438">
          <cell r="P438" t="str">
            <v>51381 | MARISCOS</v>
          </cell>
        </row>
        <row r="439">
          <cell r="P439" t="str">
            <v>51382 | ALIMENTOS INFANTILES</v>
          </cell>
        </row>
        <row r="440">
          <cell r="P440" t="str">
            <v>51391 | CAMARA FRIGORIF.,MAYORIS.CARNE</v>
          </cell>
        </row>
        <row r="441">
          <cell r="P441" t="str">
            <v>51392 | VARIOS DE ALIMENTOS, BEBIDAS</v>
          </cell>
        </row>
        <row r="442">
          <cell r="P442" t="str">
            <v>51410 | COLCHAS</v>
          </cell>
        </row>
        <row r="443">
          <cell r="P443" t="str">
            <v>51421 | CAMISERIA</v>
          </cell>
        </row>
        <row r="444">
          <cell r="P444" t="str">
            <v>51422 | ALPARGATAS</v>
          </cell>
        </row>
        <row r="445">
          <cell r="P445" t="str">
            <v>51423 | ACCESORIOS DE VESTIR</v>
          </cell>
        </row>
        <row r="446">
          <cell r="P446" t="str">
            <v>51430 | ANTENAS</v>
          </cell>
        </row>
        <row r="447">
          <cell r="P447" t="str">
            <v>51441 | ALFARERIA, PRODUCTOS DE</v>
          </cell>
        </row>
        <row r="448">
          <cell r="P448" t="str">
            <v>51442 | DROGUERIA</v>
          </cell>
        </row>
        <row r="449">
          <cell r="P449" t="str">
            <v>51450 | BELLEZA, PRODUCTOS DE</v>
          </cell>
        </row>
        <row r="450">
          <cell r="P450" t="str">
            <v>51460 | FARMACEUTICOS, PRODUCTOS</v>
          </cell>
        </row>
        <row r="451">
          <cell r="P451" t="str">
            <v>51471 | DISTRIBUCION DE LIBROS</v>
          </cell>
        </row>
        <row r="452">
          <cell r="P452" t="str">
            <v>51472 | JUEGOS</v>
          </cell>
        </row>
        <row r="453">
          <cell r="P453" t="str">
            <v>51473 | JOYERIA, ARTICULOS DE</v>
          </cell>
        </row>
        <row r="454">
          <cell r="P454" t="str">
            <v>51474 | BOLSOS</v>
          </cell>
        </row>
        <row r="455">
          <cell r="P455" t="str">
            <v>51475 | ALFOMBRAS</v>
          </cell>
        </row>
        <row r="456">
          <cell r="P456" t="str">
            <v>51510 | ACEITES NO COMESTIBLES</v>
          </cell>
        </row>
        <row r="457">
          <cell r="P457" t="str">
            <v>51521 | MINERALES METALICOS</v>
          </cell>
        </row>
        <row r="458">
          <cell r="P458" t="str">
            <v>51522 | ACERO</v>
          </cell>
        </row>
        <row r="459">
          <cell r="P459" t="str">
            <v>51523 | METALES PRECIOSOS</v>
          </cell>
        </row>
        <row r="460">
          <cell r="P460" t="str">
            <v>51524 | BRONCE</v>
          </cell>
        </row>
        <row r="461">
          <cell r="P461" t="str">
            <v>51531 | CORCHO EN BRUTO</v>
          </cell>
        </row>
        <row r="462">
          <cell r="P462" t="str">
            <v>51532 | BARNICES</v>
          </cell>
        </row>
        <row r="463">
          <cell r="P463" t="str">
            <v>51533 | ARENA</v>
          </cell>
        </row>
        <row r="464">
          <cell r="P464" t="str">
            <v>51534 | BAÑERAS</v>
          </cell>
        </row>
        <row r="465">
          <cell r="P465" t="str">
            <v>51541 | CUCHILLERIA</v>
          </cell>
        </row>
        <row r="466">
          <cell r="P466" t="str">
            <v>51542 | CALEFACCION, MATERIALES DE</v>
          </cell>
        </row>
        <row r="467">
          <cell r="P467" t="str">
            <v>51551 | ABONOS</v>
          </cell>
        </row>
        <row r="468">
          <cell r="P468" t="str">
            <v>51552 | CAUCHO</v>
          </cell>
        </row>
        <row r="469">
          <cell r="P469" t="str">
            <v>51553 | ACEITES INDUSTRIALES</v>
          </cell>
        </row>
        <row r="470">
          <cell r="P470" t="str">
            <v>51560 | ALGODON</v>
          </cell>
        </row>
        <row r="471">
          <cell r="P471" t="str">
            <v>51571 | CHATARRA</v>
          </cell>
        </row>
        <row r="472">
          <cell r="P472" t="str">
            <v>51572 | CARTON DE DESECHOS</v>
          </cell>
        </row>
        <row r="473">
          <cell r="P473" t="str">
            <v>51611 | MAQUINARIA PARA MADERA, CORCHO</v>
          </cell>
        </row>
        <row r="474">
          <cell r="P474" t="str">
            <v>51612 | HERRAMIENT. PARA TRABAJAR MET.</v>
          </cell>
        </row>
        <row r="475">
          <cell r="P475" t="str">
            <v>51620 | MAQUINARIA PARA CONST./MINERIA</v>
          </cell>
        </row>
        <row r="476">
          <cell r="P476" t="str">
            <v>51630 | MAQUINARIA PARA INDUST. TEXTIL</v>
          </cell>
        </row>
        <row r="477">
          <cell r="P477" t="str">
            <v>51640 | EQUIPOS DE OFICINA</v>
          </cell>
        </row>
        <row r="478">
          <cell r="P478" t="str">
            <v>51651 | COMPONENTES ELECTRONICOS</v>
          </cell>
        </row>
        <row r="479">
          <cell r="P479" t="str">
            <v>51652 | ASCENSORES</v>
          </cell>
        </row>
        <row r="480">
          <cell r="P480" t="str">
            <v>51653 | AERONAVES</v>
          </cell>
        </row>
        <row r="481">
          <cell r="P481" t="str">
            <v>51660 | CABAÑA Y APEROS DE LABRANZA</v>
          </cell>
        </row>
        <row r="482">
          <cell r="P482" t="str">
            <v>51680 | COMER MAYOR OTRAS MAQ./EQ. OFI</v>
          </cell>
        </row>
        <row r="483">
          <cell r="P483" t="str">
            <v>52111 | HIPERMERCADOS,MAS DE 2.500 M2.</v>
          </cell>
        </row>
        <row r="484">
          <cell r="P484" t="str">
            <v>52112 | COOPERATIVAS DE CONSUMO</v>
          </cell>
        </row>
        <row r="485">
          <cell r="P485" t="str">
            <v>52113 | SUPERSERVIC.,ENTRE 120-399 M2.</v>
          </cell>
        </row>
        <row r="486">
          <cell r="P486" t="str">
            <v>52114 | AUTOSERVICIOS (ENTRE 119 Y 40</v>
          </cell>
        </row>
        <row r="487">
          <cell r="P487" t="str">
            <v>52115 | LONJAS DE COMERCIO</v>
          </cell>
        </row>
        <row r="488">
          <cell r="P488" t="str">
            <v>52121 | BAZAR</v>
          </cell>
        </row>
        <row r="489">
          <cell r="P489" t="str">
            <v>52122 | ALMONEDA</v>
          </cell>
        </row>
        <row r="490">
          <cell r="P490" t="str">
            <v>52210 | FRUTERIA</v>
          </cell>
        </row>
        <row r="491">
          <cell r="P491" t="str">
            <v>52220 | CARNE</v>
          </cell>
        </row>
        <row r="492">
          <cell r="P492" t="str">
            <v>52230 | MARISCOS</v>
          </cell>
        </row>
        <row r="493">
          <cell r="P493" t="str">
            <v>52240 | BOLLERIA</v>
          </cell>
        </row>
        <row r="494">
          <cell r="P494" t="str">
            <v>52250 | BEBIDAS EN GENERAL</v>
          </cell>
        </row>
        <row r="495">
          <cell r="P495" t="str">
            <v>52260 | ESTANCO</v>
          </cell>
        </row>
        <row r="496">
          <cell r="P496" t="str">
            <v>52271 | HUEVOS</v>
          </cell>
        </row>
        <row r="497">
          <cell r="P497" t="str">
            <v>52272 | ABACERIA</v>
          </cell>
        </row>
        <row r="498">
          <cell r="P498" t="str">
            <v>52310 | FARMACIA</v>
          </cell>
        </row>
        <row r="499">
          <cell r="P499" t="str">
            <v>52320 | HERBORISTERIA</v>
          </cell>
        </row>
        <row r="500">
          <cell r="P500" t="str">
            <v>52330 | ASEO, PRODUCTOS DE</v>
          </cell>
        </row>
        <row r="501">
          <cell r="P501" t="str">
            <v>52410 | COLCHAS</v>
          </cell>
        </row>
        <row r="502">
          <cell r="P502" t="str">
            <v>52420 | BOLSOS</v>
          </cell>
        </row>
        <row r="503">
          <cell r="P503" t="str">
            <v>52430 | ALPARGATERIA</v>
          </cell>
        </row>
        <row r="504">
          <cell r="P504" t="str">
            <v>52440 | ALFARERIA, PRODUCTOS DE</v>
          </cell>
        </row>
        <row r="505">
          <cell r="P505" t="str">
            <v>52450 | TALLERES ELECTRICOS</v>
          </cell>
        </row>
        <row r="506">
          <cell r="P506" t="str">
            <v>52461 | CRISTAL (VIDRIO PLANO)</v>
          </cell>
        </row>
        <row r="507">
          <cell r="P507" t="str">
            <v>52462 | BRICOLAGE</v>
          </cell>
        </row>
        <row r="508">
          <cell r="P508" t="str">
            <v>52463 | LADRILLOS</v>
          </cell>
        </row>
        <row r="509">
          <cell r="P509" t="str">
            <v>52470 | DIARIOS</v>
          </cell>
        </row>
        <row r="510">
          <cell r="P510" t="str">
            <v>52481 | CINEMATOGRAFIA</v>
          </cell>
        </row>
        <row r="511">
          <cell r="P511" t="str">
            <v>52482 | JOYERIA</v>
          </cell>
        </row>
        <row r="512">
          <cell r="P512" t="str">
            <v>52483 | ARMERIA</v>
          </cell>
        </row>
        <row r="513">
          <cell r="P513" t="str">
            <v>52484 | ALFOMBRAS</v>
          </cell>
        </row>
        <row r="514">
          <cell r="P514" t="str">
            <v>52485 | ABONOS</v>
          </cell>
        </row>
        <row r="515">
          <cell r="P515" t="str">
            <v>52486 | BUTANO</v>
          </cell>
        </row>
        <row r="516">
          <cell r="P516" t="str">
            <v>52487 | CUADROS, PINTURAS</v>
          </cell>
        </row>
        <row r="517">
          <cell r="P517" t="str">
            <v>52488 | ARTESANIA</v>
          </cell>
        </row>
        <row r="518">
          <cell r="P518" t="str">
            <v>52501 | ANTIGUEDADES</v>
          </cell>
        </row>
        <row r="519">
          <cell r="P519" t="str">
            <v>52502 | LIBRERIA DE VIEJO</v>
          </cell>
        </row>
        <row r="520">
          <cell r="P520" t="str">
            <v>52610 | VENTA POR CORREO/TV/RADIO/TFN.</v>
          </cell>
        </row>
        <row r="521">
          <cell r="P521" t="str">
            <v>52620 | MERCADILLOS</v>
          </cell>
        </row>
        <row r="522">
          <cell r="P522" t="str">
            <v>52631 | VENTA A DOMICILIO</v>
          </cell>
        </row>
        <row r="523">
          <cell r="P523" t="str">
            <v>52632 | MAQUINAS EXPENDEDORAS,VENTA EN</v>
          </cell>
        </row>
        <row r="524">
          <cell r="P524" t="str">
            <v>52710 | CALZADOS, REPARACION DE</v>
          </cell>
        </row>
        <row r="525">
          <cell r="P525" t="str">
            <v>52720 | ELECTRODOMESTICOS</v>
          </cell>
        </row>
        <row r="526">
          <cell r="P526" t="str">
            <v>52730 | JOYERIA, REPARACION DE</v>
          </cell>
        </row>
        <row r="527">
          <cell r="P527" t="str">
            <v>52740 | AFILADOS</v>
          </cell>
        </row>
        <row r="528">
          <cell r="P528" t="str">
            <v>55111 | HOTELES CON RESTAURANTE</v>
          </cell>
        </row>
        <row r="529">
          <cell r="P529" t="str">
            <v>55112 | FONDA CON COMIDA</v>
          </cell>
        </row>
        <row r="530">
          <cell r="P530" t="str">
            <v>55121 | HOTELES SIN RESTAURANTE</v>
          </cell>
        </row>
        <row r="531">
          <cell r="P531" t="str">
            <v>55122 | FONDA SIN COMIDA</v>
          </cell>
        </row>
        <row r="532">
          <cell r="P532" t="str">
            <v>55211 | ALBERGUE</v>
          </cell>
        </row>
        <row r="533">
          <cell r="P533" t="str">
            <v>55212 | CAMPINGS</v>
          </cell>
        </row>
        <row r="534">
          <cell r="P534" t="str">
            <v>55231 | APARTAMENTOS, ALQUILER DE</v>
          </cell>
        </row>
        <row r="535">
          <cell r="P535" t="str">
            <v>55232 | CENTROS DE VACACIONES</v>
          </cell>
        </row>
        <row r="536">
          <cell r="P536" t="str">
            <v>55233 | CASAS DE REPOSO</v>
          </cell>
        </row>
        <row r="537">
          <cell r="P537" t="str">
            <v>55234 | COLEGIO MAYOR (RESIDENCIA)</v>
          </cell>
        </row>
        <row r="538">
          <cell r="P538" t="str">
            <v>55300 | BAR CON COMIDAS</v>
          </cell>
        </row>
        <row r="539">
          <cell r="P539" t="str">
            <v>55400 | BAR CON ESPECTACULO</v>
          </cell>
        </row>
        <row r="540">
          <cell r="P540" t="str">
            <v>55510 | CANTINA DEPORT.,DE FAB./CUART.</v>
          </cell>
        </row>
        <row r="541">
          <cell r="P541" t="str">
            <v>55521 | COMIDA PREPARADA PARA EMPRESAS</v>
          </cell>
        </row>
        <row r="542">
          <cell r="P542" t="str">
            <v>55522 | BANQUETES, COMIDAS PARA</v>
          </cell>
        </row>
        <row r="543">
          <cell r="P543" t="str">
            <v>60100 | ESTACION DE FERROCARRILES</v>
          </cell>
        </row>
        <row r="544">
          <cell r="P544" t="str">
            <v>60211 | METRO</v>
          </cell>
        </row>
        <row r="545">
          <cell r="P545" t="str">
            <v>60212 | AUTOBUS, SERVICIO URBANO</v>
          </cell>
        </row>
        <row r="546">
          <cell r="P546" t="str">
            <v>60213 | AUTOBUS/AUTOCAR,SERV.INTERURB.</v>
          </cell>
        </row>
        <row r="547">
          <cell r="P547" t="str">
            <v>60214 | FUNICULARES</v>
          </cell>
        </row>
        <row r="548">
          <cell r="P548" t="str">
            <v>60220 | TAXIS</v>
          </cell>
        </row>
        <row r="549">
          <cell r="P549" t="str">
            <v>60230 | AUTOBUSES CON CONDUCTOR</v>
          </cell>
        </row>
        <row r="550">
          <cell r="P550" t="str">
            <v>60241 | GUARDAMUEBLES</v>
          </cell>
        </row>
        <row r="551">
          <cell r="P551" t="str">
            <v>60242 | TRANSP. MERCANCIAS POR CARRET.</v>
          </cell>
        </row>
        <row r="552">
          <cell r="P552" t="str">
            <v>60243 | CAMIONES CON CONDUCTOR</v>
          </cell>
        </row>
        <row r="553">
          <cell r="P553" t="str">
            <v>60300 | GASEODUCTOS,TRANSP.POR TERCER.</v>
          </cell>
        </row>
        <row r="554">
          <cell r="P554" t="str">
            <v>61100 | BARCAZAS</v>
          </cell>
        </row>
        <row r="555">
          <cell r="P555" t="str">
            <v>61200 | CRUCEROS NO MARITIMOS</v>
          </cell>
        </row>
        <row r="556">
          <cell r="P556" t="str">
            <v>62100 | LINEAS AEREAS REGULARES</v>
          </cell>
        </row>
        <row r="557">
          <cell r="P557" t="str">
            <v>62200 | AVIONES CON PILOTO</v>
          </cell>
        </row>
        <row r="558">
          <cell r="P558" t="str">
            <v>62300 | TRANSPORTE ESPACIAL</v>
          </cell>
        </row>
        <row r="559">
          <cell r="P559" t="str">
            <v>63110 | CARGA Y DESCARGA DE BUQUES</v>
          </cell>
        </row>
        <row r="560">
          <cell r="P560" t="str">
            <v>63121 | ALMACENES FRIGORIFICOS</v>
          </cell>
        </row>
        <row r="561">
          <cell r="P561" t="str">
            <v>63122 | ALMACEN. MERCANCIAS PELIGROSAS</v>
          </cell>
        </row>
        <row r="562">
          <cell r="P562" t="str">
            <v>63123 | DEPOSITO Y ALMACENAM. EN SILOS</v>
          </cell>
        </row>
        <row r="563">
          <cell r="P563" t="str">
            <v>63124 | ALMACEN MERCANCIAS EN GENERAL</v>
          </cell>
        </row>
        <row r="564">
          <cell r="P564" t="str">
            <v>63211 | APEADERO DE FERROCARRILES</v>
          </cell>
        </row>
        <row r="565">
          <cell r="P565" t="str">
            <v>63212 | ESTACIONES DE AUTOBUSES</v>
          </cell>
        </row>
        <row r="566">
          <cell r="P566" t="str">
            <v>63213 | AUTOPISTAS</v>
          </cell>
        </row>
        <row r="567">
          <cell r="P567" t="str">
            <v>63214 | APARCAMIENTOS, EXPLOTACION DE</v>
          </cell>
        </row>
        <row r="568">
          <cell r="P568" t="str">
            <v>63221 | MUELLES</v>
          </cell>
        </row>
        <row r="569">
          <cell r="P569" t="str">
            <v>63231 | AEROPUERTOS</v>
          </cell>
        </row>
        <row r="570">
          <cell r="P570" t="str">
            <v>63301 | AGENCIAS DE VIAJES</v>
          </cell>
        </row>
        <row r="571">
          <cell r="P571" t="str">
            <v>63303 | OFICINAS DE TURISMO, SERVICIO</v>
          </cell>
        </row>
        <row r="572">
          <cell r="P572" t="str">
            <v>63400 | ADUANAS, AGENTES DE</v>
          </cell>
        </row>
        <row r="573">
          <cell r="P573" t="str">
            <v>64110 | CORREO POSTAL</v>
          </cell>
        </row>
        <row r="574">
          <cell r="P574" t="str">
            <v>64120 | CORREO NO POSTAL</v>
          </cell>
        </row>
        <row r="575">
          <cell r="P575" t="str">
            <v>64200 | TELECOMUNICACION PRIVADA</v>
          </cell>
        </row>
        <row r="576">
          <cell r="P576" t="str">
            <v>65110 | BANCA CENTRAL</v>
          </cell>
        </row>
        <row r="577">
          <cell r="P577" t="str">
            <v>65121 | BANCA COMERCIAL Y MIXTA</v>
          </cell>
        </row>
        <row r="578">
          <cell r="P578" t="str">
            <v>65122 | CAJA RURAL</v>
          </cell>
        </row>
        <row r="579">
          <cell r="P579" t="str">
            <v>65123 | COOPERATIVAS DE CREDITO</v>
          </cell>
        </row>
        <row r="580">
          <cell r="P580" t="str">
            <v>65132 | CASAS DE EMPEﾑO</v>
          </cell>
        </row>
        <row r="581">
          <cell r="P581" t="str">
            <v>65210 | ARRENDAMIENTO FINANCIERO</v>
          </cell>
        </row>
        <row r="582">
          <cell r="P582" t="str">
            <v>65221 | CREDITO HIPOTECARIO, SCDAD. DE</v>
          </cell>
        </row>
        <row r="583">
          <cell r="P583" t="str">
            <v>65222 | FACTORING, SOCIEDADES DE</v>
          </cell>
        </row>
        <row r="584">
          <cell r="P584" t="str">
            <v>65223 | MEDIADORAS MERC. DINERO,SCDAD.</v>
          </cell>
        </row>
        <row r="585">
          <cell r="P585" t="str">
            <v>65224 | INSTITUTO DE CREDITO OFICIAL</v>
          </cell>
        </row>
        <row r="586">
          <cell r="P586" t="str">
            <v>65231 | FONDOS DE INVERSION EN ACTIVOS</v>
          </cell>
        </row>
        <row r="587">
          <cell r="P587" t="str">
            <v>65232 | CAPITAL RIESGO,SCDA./FONDOS DE</v>
          </cell>
        </row>
        <row r="588">
          <cell r="P588" t="str">
            <v>65233 | FONDOS INVERSION INMOBILIARIA</v>
          </cell>
        </row>
        <row r="589">
          <cell r="P589" t="str">
            <v>66011 | SEGUROS DE VIDA, OFICINAS</v>
          </cell>
        </row>
        <row r="590">
          <cell r="P590" t="str">
            <v>66012 | MONTEPIO</v>
          </cell>
        </row>
        <row r="591">
          <cell r="P591" t="str">
            <v>66020 | PLANES DE PENSIONES</v>
          </cell>
        </row>
        <row r="592">
          <cell r="P592" t="str">
            <v>66031 | CAJAS DE PENSIONES</v>
          </cell>
        </row>
        <row r="593">
          <cell r="P593" t="str">
            <v>66032 | REASEGUROS</v>
          </cell>
        </row>
        <row r="594">
          <cell r="P594" t="str">
            <v>67110 | BOLSA</v>
          </cell>
        </row>
        <row r="595">
          <cell r="P595" t="str">
            <v>67121 | SOCIEDADES DE VALORES</v>
          </cell>
        </row>
        <row r="596">
          <cell r="P596" t="str">
            <v>67122 | AGENTES DE CAMBIO Y BOLSA</v>
          </cell>
        </row>
        <row r="597">
          <cell r="P597" t="str">
            <v>67131 | SOCIEDADES GARANTIA RECIPROCA</v>
          </cell>
        </row>
        <row r="598">
          <cell r="P598" t="str">
            <v>67132 | TASACION, SOCIEDADES DE</v>
          </cell>
        </row>
        <row r="599">
          <cell r="P599" t="str">
            <v>67133 | CAMBIO DE DIVISAS</v>
          </cell>
        </row>
        <row r="600">
          <cell r="P600" t="str">
            <v>67134 | FONDOS DE GARANTIA DE DEPOSITO</v>
          </cell>
        </row>
        <row r="601">
          <cell r="P601" t="str">
            <v>67135 | FONDOS INVERSION,SCD. GESTORAS</v>
          </cell>
        </row>
        <row r="602">
          <cell r="P602" t="str">
            <v>67200 | PLANES DE PENSIONES, ACT. AUX.</v>
          </cell>
        </row>
        <row r="603">
          <cell r="P603" t="str">
            <v>67201 | AGENTES Y CORREDORES DE SEGURO</v>
          </cell>
        </row>
        <row r="604">
          <cell r="P604" t="str">
            <v>67202 | INTERMEDIARIOS DE SEGUROS</v>
          </cell>
        </row>
        <row r="605">
          <cell r="P605" t="str">
            <v>67203 | PLANES PENSIONES,OTRA ACT.AUX.</v>
          </cell>
        </row>
        <row r="606">
          <cell r="P606" t="str">
            <v>70111 | INMOBILIARIA. NO CONSTRUCCION</v>
          </cell>
        </row>
        <row r="607">
          <cell r="P607" t="str">
            <v>70112 | LOCALES COMERCIALES SIN ACTIV.</v>
          </cell>
        </row>
        <row r="608">
          <cell r="P608" t="str">
            <v>70120 | COMPRAVENTA B.INMOBILI. CTA.P.</v>
          </cell>
        </row>
        <row r="609">
          <cell r="P609" t="str">
            <v>70201 | VIVIENDAS, OFICINAS DE</v>
          </cell>
        </row>
        <row r="610">
          <cell r="P610" t="str">
            <v>70202 | FERIAS DE MUESTRAS</v>
          </cell>
        </row>
        <row r="611">
          <cell r="P611" t="str">
            <v>70310 | AGENTES PROPIEDAD INMOBILIARIA</v>
          </cell>
        </row>
        <row r="612">
          <cell r="P612" t="str">
            <v>70321 | ADMON. INMUEBLES RESIDENCIALES</v>
          </cell>
        </row>
        <row r="613">
          <cell r="P613" t="str">
            <v>70322 | ADMON. OTROS BIENES INMOBILIA.</v>
          </cell>
        </row>
        <row r="614">
          <cell r="P614" t="str">
            <v>71100 | AUTOMOVILES</v>
          </cell>
        </row>
        <row r="615">
          <cell r="P615" t="str">
            <v>71210 | CARRETILLAS</v>
          </cell>
        </row>
        <row r="616">
          <cell r="P616" t="str">
            <v>71220 | EMBARCACIONES</v>
          </cell>
        </row>
        <row r="617">
          <cell r="P617" t="str">
            <v>71230 | AERONAVES</v>
          </cell>
        </row>
        <row r="618">
          <cell r="P618" t="str">
            <v>71310 | MAQUINARIA AGRICOLA</v>
          </cell>
        </row>
        <row r="619">
          <cell r="P619" t="str">
            <v>71320 | MAQUINARIA PARA LA CONSTRUCC.</v>
          </cell>
        </row>
        <row r="620">
          <cell r="P620" t="str">
            <v>71331 | EQUIPOS INFORMATICOS</v>
          </cell>
        </row>
        <row r="621">
          <cell r="P621" t="str">
            <v>71332 | EQUIPOS DE OFICINA</v>
          </cell>
        </row>
        <row r="622">
          <cell r="P622" t="str">
            <v>71340 | MAQUINARIA Y EQUIPO, OTROS</v>
          </cell>
        </row>
        <row r="623">
          <cell r="P623" t="str">
            <v>71401 | APARATOS DE RADIO, TELEVISION</v>
          </cell>
        </row>
        <row r="624">
          <cell r="P624" t="str">
            <v>71402 | VESTUARIO</v>
          </cell>
        </row>
        <row r="625">
          <cell r="P625" t="str">
            <v>71403 | BICICLETAS</v>
          </cell>
        </row>
        <row r="626">
          <cell r="P626" t="str">
            <v>71404 | EFECTOS PERSONALES, OTROS</v>
          </cell>
        </row>
        <row r="627">
          <cell r="P627" t="str">
            <v>72100 | CENTRO DE CALCULO</v>
          </cell>
        </row>
        <row r="628">
          <cell r="P628" t="str">
            <v>72200 | APLICAC. INFORMATICAS,CONSULTA</v>
          </cell>
        </row>
        <row r="629">
          <cell r="P629" t="str">
            <v>72300 | PROCESO DE DATOS</v>
          </cell>
        </row>
        <row r="630">
          <cell r="P630" t="str">
            <v>72400 | ACTIV. RELA. CON BASE DE DATOS</v>
          </cell>
        </row>
        <row r="631">
          <cell r="P631" t="str">
            <v>72500 | MAQUINAS DE ESCRIBIR, REPARAC.</v>
          </cell>
        </row>
        <row r="632">
          <cell r="P632" t="str">
            <v>72600 | INFORMATICA, OTRAS ACTIVIDADES</v>
          </cell>
        </row>
        <row r="633">
          <cell r="P633" t="str">
            <v>73100 | FISICA, LABORATORIO DE</v>
          </cell>
        </row>
        <row r="634">
          <cell r="P634" t="str">
            <v>73200 | INVEST. Y DES. SOBRE CIENCIAS</v>
          </cell>
        </row>
        <row r="635">
          <cell r="P635" t="str">
            <v>74111 | ABOGADOS, DESPACHO DE</v>
          </cell>
        </row>
        <row r="636">
          <cell r="P636" t="str">
            <v>74112 | NOTARIAS</v>
          </cell>
        </row>
        <row r="637">
          <cell r="P637" t="str">
            <v>74113 | JURIDICAS, OTRAS ACTIVIDADES</v>
          </cell>
        </row>
        <row r="638">
          <cell r="P638" t="str">
            <v>74120 | ASESORIA FISCAL</v>
          </cell>
        </row>
        <row r="639">
          <cell r="P639" t="str">
            <v>74130 | ENCUESTAS DE OPINION PUBLICA</v>
          </cell>
        </row>
        <row r="640">
          <cell r="P640" t="str">
            <v>74141 | CONSULTORIA DE EMPRESAS</v>
          </cell>
        </row>
        <row r="641">
          <cell r="P641" t="str">
            <v>74142 | RELACIONES PUBLICAS</v>
          </cell>
        </row>
        <row r="642">
          <cell r="P642" t="str">
            <v>74150 | SOCIEDADES DE CARTERA (HOLDING</v>
          </cell>
        </row>
        <row r="643">
          <cell r="P643" t="str">
            <v>74201 | ARQUITECTURA, ESTUDIOS DE</v>
          </cell>
        </row>
        <row r="644">
          <cell r="P644" t="str">
            <v>74202 | INGENIERIAS</v>
          </cell>
        </row>
        <row r="645">
          <cell r="P645" t="str">
            <v>74203 | CARTOGRAFIA</v>
          </cell>
        </row>
        <row r="646">
          <cell r="P646" t="str">
            <v>74204 | CLIMATIZACION, SERV. TECNICOS</v>
          </cell>
        </row>
        <row r="647">
          <cell r="P647" t="str">
            <v>74301 | INSPECCION TECNICA DE VEHICULO</v>
          </cell>
        </row>
        <row r="648">
          <cell r="P648" t="str">
            <v>74302 | HOMOLOGACION, CENTROS DE</v>
          </cell>
        </row>
        <row r="649">
          <cell r="P649" t="str">
            <v>74401 | AGENCIAS/CONSULTOR. PUBLICIDAD</v>
          </cell>
        </row>
        <row r="650">
          <cell r="P650" t="str">
            <v>74402 | FOTOGRAFIA (PUBLICIDAD)</v>
          </cell>
        </row>
        <row r="651">
          <cell r="P651" t="str">
            <v>74501 | SELEC. PERSONAL DIRECT./EJECU.</v>
          </cell>
        </row>
        <row r="652">
          <cell r="P652" t="str">
            <v>74502 | AGENCIAS DE COLOCACION</v>
          </cell>
        </row>
        <row r="653">
          <cell r="P653" t="str">
            <v>74503 | AGENCIAS DE SUMIN. DE PERSONAL</v>
          </cell>
        </row>
        <row r="654">
          <cell r="P654" t="str">
            <v>74601 | DETECTIVES PRIVADOS</v>
          </cell>
        </row>
        <row r="655">
          <cell r="P655" t="str">
            <v>74602 | GUARDAESPALDAS</v>
          </cell>
        </row>
        <row r="656">
          <cell r="P656" t="str">
            <v>74700 | LIMPIEZA DE LOCALES</v>
          </cell>
        </row>
        <row r="657">
          <cell r="P657" t="str">
            <v>74811 | FOTOGRAFIA, LABORATORIOS DE</v>
          </cell>
        </row>
        <row r="658">
          <cell r="P658" t="str">
            <v>74812 | ESTUDIO FOTOGRAFICO</v>
          </cell>
        </row>
        <row r="659">
          <cell r="P659" t="str">
            <v>74820 | EMBOTELLADO</v>
          </cell>
        </row>
        <row r="660">
          <cell r="P660" t="str">
            <v>74831 | COPISTERIA,COPIAS Y FOTOCOPIAS</v>
          </cell>
        </row>
        <row r="661">
          <cell r="P661" t="str">
            <v>74832 | TRADUCCION</v>
          </cell>
        </row>
        <row r="662">
          <cell r="P662" t="str">
            <v>74833 | COSARIOS Y RECADEROS</v>
          </cell>
        </row>
        <row r="663">
          <cell r="P663" t="str">
            <v>74841 | DECORACION DE INTERIORES</v>
          </cell>
        </row>
        <row r="664">
          <cell r="P664" t="str">
            <v>74842 | CONGRESOS, ORGANIZACION DE</v>
          </cell>
        </row>
        <row r="665">
          <cell r="P665" t="str">
            <v>74843 | BILLARES, SALA DE</v>
          </cell>
        </row>
        <row r="666">
          <cell r="P666" t="str">
            <v>75111 | ADMON. CENTRAL Y AUTONOMICA</v>
          </cell>
        </row>
        <row r="667">
          <cell r="P667" t="str">
            <v>75113 | ADMINISTRACION LOCAL</v>
          </cell>
        </row>
        <row r="668">
          <cell r="P668" t="str">
            <v>75115 | ALUMBRADO PUBLICO.</v>
          </cell>
        </row>
        <row r="669">
          <cell r="P669" t="str">
            <v>75120 | CULTURALES, ACTIVIDADES</v>
          </cell>
        </row>
        <row r="670">
          <cell r="P670" t="str">
            <v>75130 | ACTIVIDAD ECONOMICA, REGUL. DE</v>
          </cell>
        </row>
        <row r="671">
          <cell r="P671" t="str">
            <v>75140 | SERV. AUX. PARA ADMON. PUBLICA</v>
          </cell>
        </row>
        <row r="672">
          <cell r="P672" t="str">
            <v>75210 | ASUNTOS EXTERIORES</v>
          </cell>
        </row>
        <row r="673">
          <cell r="P673" t="str">
            <v>75220 | ACUARTELAMIENTOS MILITARES</v>
          </cell>
        </row>
        <row r="674">
          <cell r="P674" t="str">
            <v>75230 | CARCEL</v>
          </cell>
        </row>
        <row r="675">
          <cell r="P675" t="str">
            <v>75240 | COMISARIA DE POLICIA</v>
          </cell>
        </row>
        <row r="676">
          <cell r="P676" t="str">
            <v>75250 | BOMBEROS</v>
          </cell>
        </row>
        <row r="677">
          <cell r="P677" t="str">
            <v>75300 | INSTITUTO NACIONAL PREVISION</v>
          </cell>
        </row>
        <row r="678">
          <cell r="P678" t="str">
            <v>75331 | MATERIAL DE OFICINA</v>
          </cell>
        </row>
        <row r="679">
          <cell r="P679" t="str">
            <v>80101 | COLEGIO PARA PARVULOS</v>
          </cell>
        </row>
        <row r="680">
          <cell r="P680" t="str">
            <v>80102 | COLEGIO DE EGB</v>
          </cell>
        </row>
        <row r="681">
          <cell r="P681" t="str">
            <v>80210 | COLEGIO DE BUP Y COU</v>
          </cell>
        </row>
        <row r="682">
          <cell r="P682" t="str">
            <v>80221 | ENSEﾑANZA SEC. DE FORM. PROF.</v>
          </cell>
        </row>
        <row r="683">
          <cell r="P683" t="str">
            <v>80222 | ACADEMIAS MILIT., HASTA SUBOF.</v>
          </cell>
        </row>
        <row r="684">
          <cell r="P684" t="str">
            <v>80301 | ENSEﾑANZA SUPERIOR,NO UNIVERS.</v>
          </cell>
        </row>
        <row r="685">
          <cell r="P685" t="str">
            <v>80302 | ACADEMIAS MILITARES SUPERIORES</v>
          </cell>
        </row>
        <row r="686">
          <cell r="P686" t="str">
            <v>80303 | ENSEﾑANZA SUP.,ESPEC./POSTGRA.</v>
          </cell>
        </row>
        <row r="687">
          <cell r="P687" t="str">
            <v>80411 | AUTO-ESCUELAS</v>
          </cell>
        </row>
        <row r="688">
          <cell r="P688" t="str">
            <v>80412 | ESCUELAS DE PILOTAJE</v>
          </cell>
        </row>
        <row r="689">
          <cell r="P689" t="str">
            <v>80421 | FORM. ADULTOS/PROF. CONTINUADA</v>
          </cell>
        </row>
        <row r="690">
          <cell r="P690" t="str">
            <v>80422 | ACADEMIA DE CORTE Y CONFECCION</v>
          </cell>
        </row>
        <row r="691">
          <cell r="P691" t="str">
            <v>80423 | ACADEMIA DE CULTURA GENERAL</v>
          </cell>
        </row>
        <row r="692">
          <cell r="P692" t="str">
            <v>85110 | CASAS DE SOCORRO</v>
          </cell>
        </row>
        <row r="693">
          <cell r="P693" t="str">
            <v>85120 | AMBULATORIO</v>
          </cell>
        </row>
        <row r="694">
          <cell r="P694" t="str">
            <v>85130 | CLINICAS DENTALES</v>
          </cell>
        </row>
        <row r="695">
          <cell r="P695" t="str">
            <v>85141 | AYUDANTE TECNICO SANITARIO</v>
          </cell>
        </row>
        <row r="696">
          <cell r="P696" t="str">
            <v>85142 | AMBULANCIAS</v>
          </cell>
        </row>
        <row r="697">
          <cell r="P697" t="str">
            <v>85143 | LABORATORIOS ANALISIS CLINICOS</v>
          </cell>
        </row>
        <row r="698">
          <cell r="P698" t="str">
            <v>85144 | SANITARIAS, OTRAS ACTIVIDADES</v>
          </cell>
        </row>
        <row r="699">
          <cell r="P699" t="str">
            <v>85200 | CLINICAS VETERINARIAS</v>
          </cell>
        </row>
        <row r="700">
          <cell r="P700" t="str">
            <v>85311 | ASILO DE ANCIANOS</v>
          </cell>
        </row>
        <row r="701">
          <cell r="P701" t="str">
            <v>85312 | ASILO DE INVALIDOS</v>
          </cell>
        </row>
        <row r="702">
          <cell r="P702" t="str">
            <v>85313 | ASILO DE HUERFANOS</v>
          </cell>
        </row>
        <row r="703">
          <cell r="P703" t="str">
            <v>85314 | RESIDENCIA MUJERES,CON ALOJAM.</v>
          </cell>
        </row>
        <row r="704">
          <cell r="P704" t="str">
            <v>85315 | REHAB. DROGODEP. Y ALCOHOLICOS</v>
          </cell>
        </row>
        <row r="705">
          <cell r="P705" t="str">
            <v>85321 | COLEGIO PARA MINUSVALIDOS</v>
          </cell>
        </row>
        <row r="706">
          <cell r="P706" t="str">
            <v>85322 | GUARDERIA INFANTIL</v>
          </cell>
        </row>
        <row r="707">
          <cell r="P707" t="str">
            <v>85323 | SERVICIOS SOCIALES A DOMICILIO</v>
          </cell>
        </row>
        <row r="708">
          <cell r="P708" t="str">
            <v>85324 | PROMOCION DE LA CONVIVENCIA</v>
          </cell>
        </row>
        <row r="709">
          <cell r="P709" t="str">
            <v>85325 | CRUZ ROJA, DEPENDENCIAS GENER.</v>
          </cell>
        </row>
        <row r="710">
          <cell r="P710" t="str">
            <v>90001 | AGUAS RESIDUALES, DEPURADORA</v>
          </cell>
        </row>
        <row r="711">
          <cell r="P711" t="str">
            <v>90002 | LIMPIEZA VIAS PUB./TRA. DESEC.</v>
          </cell>
        </row>
        <row r="712">
          <cell r="P712" t="str">
            <v>91110 | CAMARAS OFICIALES ECONOMICAS</v>
          </cell>
        </row>
        <row r="713">
          <cell r="P713" t="str">
            <v>91120 | ASOCIACIONES PROFESIONALES</v>
          </cell>
        </row>
        <row r="714">
          <cell r="P714" t="str">
            <v>91200 | ORGANIZACIONES SINDICALES</v>
          </cell>
        </row>
        <row r="715">
          <cell r="P715" t="str">
            <v>91310 | ARZOBISPADO</v>
          </cell>
        </row>
        <row r="716">
          <cell r="P716" t="str">
            <v>91320 | HERMANDAD DE EXCOMBATIENTES</v>
          </cell>
        </row>
        <row r="717">
          <cell r="P717" t="str">
            <v>91331 | ASOCIACIONES JUVENILES</v>
          </cell>
        </row>
        <row r="718">
          <cell r="P718" t="str">
            <v>91332 | ATENEO LITERARIO</v>
          </cell>
        </row>
        <row r="719">
          <cell r="P719" t="str">
            <v>92111 | ESTUDIOS CINEMAT.,PROD./RODAJE</v>
          </cell>
        </row>
        <row r="720">
          <cell r="P720" t="str">
            <v>92112 | PROD. CINE Y VIDEO, ACT. APOYO</v>
          </cell>
        </row>
        <row r="721">
          <cell r="P721" t="str">
            <v>92121 | DIST. PELICULAS CINEMATOGRAFI.</v>
          </cell>
        </row>
        <row r="722">
          <cell r="P722" t="str">
            <v>92122 | DIST. PELICULAS EN CINTA VIDEO</v>
          </cell>
        </row>
        <row r="723">
          <cell r="P723" t="str">
            <v>92130 | CINE</v>
          </cell>
        </row>
        <row r="724">
          <cell r="P724" t="str">
            <v>92201 | PRODUC. DE PROGRAMAS DE RADIO</v>
          </cell>
        </row>
        <row r="725">
          <cell r="P725" t="str">
            <v>92202 | EMISORAS DE RADIO Y TELEVISION</v>
          </cell>
        </row>
        <row r="726">
          <cell r="P726" t="str">
            <v>92311 | ACTORES</v>
          </cell>
        </row>
        <row r="727">
          <cell r="P727" t="str">
            <v>92312 | PRODUCCION DE ESPECTACULOS</v>
          </cell>
        </row>
        <row r="728">
          <cell r="P728" t="str">
            <v>92313 | ESPECTACULO, OTRAS ACTIVIDADES</v>
          </cell>
        </row>
        <row r="729">
          <cell r="P729" t="str">
            <v>92320 | AUDITORIOS</v>
          </cell>
        </row>
        <row r="730">
          <cell r="P730" t="str">
            <v>92330 | FERIAS Y PARQUE DE ATRACCIONES</v>
          </cell>
        </row>
        <row r="731">
          <cell r="P731" t="str">
            <v>92341 | BAILE, SALA DE</v>
          </cell>
        </row>
        <row r="732">
          <cell r="P732" t="str">
            <v>92342 | PLAZA DE TOROS</v>
          </cell>
        </row>
        <row r="733">
          <cell r="P733" t="str">
            <v>92343 | CIRCO</v>
          </cell>
        </row>
        <row r="734">
          <cell r="P734" t="str">
            <v>92400 | AGENCIAS DE NOTICIAS</v>
          </cell>
        </row>
        <row r="735">
          <cell r="P735" t="str">
            <v>92510 | ARCHIVO, SERVICIOS CULTURALES</v>
          </cell>
        </row>
        <row r="736">
          <cell r="P736" t="str">
            <v>92521 | EXPOSICIONES MONOGRAFICAS</v>
          </cell>
        </row>
        <row r="737">
          <cell r="P737" t="str">
            <v>92522 | CONSERV. LUGARES/EDIF. HISTOR.</v>
          </cell>
        </row>
        <row r="738">
          <cell r="P738" t="str">
            <v>92530 | ACUARIOS</v>
          </cell>
        </row>
        <row r="739">
          <cell r="P739" t="str">
            <v>92611 | DEPORTES, INSTALACIONES PARA</v>
          </cell>
        </row>
        <row r="740">
          <cell r="P740" t="str">
            <v>92612 | ESTACIONES DE ESQUI</v>
          </cell>
        </row>
        <row r="741">
          <cell r="P741" t="str">
            <v>92613 | CAMPOS DE GOLF</v>
          </cell>
        </row>
        <row r="742">
          <cell r="P742" t="str">
            <v>92621 | CLUBES Y ESCUELAS DEPORTIVAS</v>
          </cell>
        </row>
        <row r="743">
          <cell r="P743" t="str">
            <v>92622 | PUERTOS DEPORTIVOS</v>
          </cell>
        </row>
        <row r="744">
          <cell r="P744" t="str">
            <v>92623 | ACADEMIA DEPORTES EN GENERAL</v>
          </cell>
        </row>
        <row r="745">
          <cell r="P745" t="str">
            <v>92711 | BINGO</v>
          </cell>
        </row>
        <row r="746">
          <cell r="P746" t="str">
            <v>92712 | APUESTAS MUTUAS DEPORT. BENEF.</v>
          </cell>
        </row>
        <row r="747">
          <cell r="P747" t="str">
            <v>92713 | JUEGOS DE AZAR,OTRAS ACT. REL.</v>
          </cell>
        </row>
        <row r="748">
          <cell r="P748" t="str">
            <v>92720 | ADIESTAM. ANIMALES DE COMPAﾑIA</v>
          </cell>
        </row>
        <row r="749">
          <cell r="P749" t="str">
            <v>93010 | LAVANDERIA</v>
          </cell>
        </row>
        <row r="750">
          <cell r="P750" t="str">
            <v>93020 | INSTITUTO DE BELLEZA</v>
          </cell>
        </row>
        <row r="751">
          <cell r="P751" t="str">
            <v>93030 | CEMENTERIO</v>
          </cell>
        </row>
        <row r="752">
          <cell r="P752" t="str">
            <v>93041 | BALNEARIO</v>
          </cell>
        </row>
        <row r="753">
          <cell r="P753" t="str">
            <v>93042 | BAﾑOS PUBLICOS</v>
          </cell>
        </row>
        <row r="754">
          <cell r="P754" t="str">
            <v>93050 | AGENCIAS MATRIMONIALES</v>
          </cell>
        </row>
        <row r="755">
          <cell r="P755" t="str">
            <v>94000 | CONSULADOS</v>
          </cell>
        </row>
        <row r="756">
          <cell r="P756" t="str">
            <v>95000 | USOS DOM. HOGARES CON PERS. D.</v>
          </cell>
        </row>
        <row r="757">
          <cell r="P757" t="str">
            <v>95100 | VIVIENDA HABITUAL</v>
          </cell>
        </row>
        <row r="758">
          <cell r="P758" t="str">
            <v>95200 | USOS DOMESTICOS SEGUNDA VVDA.</v>
          </cell>
        </row>
        <row r="759">
          <cell r="P759" t="str">
            <v>95500 | SERVICIOS COMUNITARIOS</v>
          </cell>
        </row>
        <row r="760">
          <cell r="P760" t="str">
            <v>99000 | ORGANISMOS EXTRATERRITORIALES</v>
          </cell>
        </row>
        <row r="761">
          <cell r="P761" t="str">
            <v>99999 | CONSUMOS PROPIOS DE ENERGIA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dad Cliente"/>
      <sheetName val="Datos Generales"/>
      <sheetName val="Consumo MWh"/>
      <sheetName val="Tablas de Precios (ML)"/>
      <sheetName val="Anexo Oferta"/>
      <sheetName val="Salida tarifa"/>
      <sheetName val="Autorización"/>
      <sheetName val="Hoja de Control"/>
      <sheetName val="Tabla de Control"/>
      <sheetName val="Datos de entrada"/>
      <sheetName val="CALCULOS"/>
      <sheetName val="TABLA PRECIOS (MR)"/>
      <sheetName val="calculo de DH"/>
      <sheetName val="C%"/>
      <sheetName val="%P6"/>
      <sheetName val="%P3"/>
      <sheetName val="Salida Estatica Anexo"/>
      <sheetName val="Salida Base Ofertas"/>
      <sheetName val="Anexo Oferta_sin GP ni ATR"/>
      <sheetName val="OF binomico 6P"/>
      <sheetName val="OF binomico 3P"/>
      <sheetName val="OF fijo 6P"/>
      <sheetName val="OF fijo 6P Regularizaciones"/>
      <sheetName val="OF fijo 3P"/>
      <sheetName val="OF fijo 3P Regularizaciones"/>
      <sheetName val="OF unico 6P"/>
      <sheetName val="OF unico 6P Regularizaciones"/>
      <sheetName val="OF unico 3P"/>
      <sheetName val="OF unico 3P Regularizaciones"/>
      <sheetName val="6P OF solo Energía"/>
      <sheetName val="3P OF solo Energía"/>
      <sheetName val="Anexo 1"/>
    </sheetNames>
    <sheetDataSet>
      <sheetData sheetId="0"/>
      <sheetData sheetId="1"/>
      <sheetData sheetId="2"/>
      <sheetData sheetId="3"/>
      <sheetData sheetId="4">
        <row r="90">
          <cell r="I90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dad Cliente"/>
      <sheetName val="Datos Generales"/>
      <sheetName val="Consumo MWh"/>
      <sheetName val="Tablas de Precios (ML)"/>
      <sheetName val="Anexo Oferta"/>
      <sheetName val="Salida tarifa"/>
      <sheetName val="Autorización"/>
      <sheetName val="Hoja de Control"/>
      <sheetName val="Tabla de Control"/>
      <sheetName val="Datos de entrada"/>
      <sheetName val="CALCULOS"/>
      <sheetName val="TABLA PRECIOS (MR)"/>
      <sheetName val="calculo de DH"/>
      <sheetName val="C%"/>
      <sheetName val="%P6"/>
      <sheetName val="%P3"/>
      <sheetName val="Salida Estatica Anexo"/>
      <sheetName val="Salida Base Ofertas"/>
      <sheetName val="Anexo Oferta_sin GP ni ATR"/>
      <sheetName val="OF binomico 6P"/>
      <sheetName val="OF binomico 3P"/>
      <sheetName val="OF fijo 6P"/>
      <sheetName val="OF fijo 6P Regularizaciones"/>
      <sheetName val="OF fijo 3P"/>
      <sheetName val="OF fijo 3P Regularizaciones"/>
      <sheetName val="OF unico 6P"/>
      <sheetName val="OF unico 6P Regularizaciones"/>
      <sheetName val="OF unico 3P"/>
      <sheetName val="OF unico 3P Regularizaciones"/>
      <sheetName val="6P OF solo Energía"/>
      <sheetName val="3P OF solo Energía"/>
      <sheetName val="Anexo 1"/>
    </sheetNames>
    <sheetDataSet>
      <sheetData sheetId="0" refreshError="1"/>
      <sheetData sheetId="1"/>
      <sheetData sheetId="2" refreshError="1"/>
      <sheetData sheetId="3">
        <row r="44">
          <cell r="D44">
            <v>0.06</v>
          </cell>
        </row>
        <row r="46">
          <cell r="D46">
            <v>0.09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C57E-E1ED-4991-967A-C736B2E93497}">
  <sheetPr codeName="Hoja1">
    <pageSetUpPr fitToPage="1"/>
  </sheetPr>
  <dimension ref="A1:T20"/>
  <sheetViews>
    <sheetView showGridLines="0" tabSelected="1" workbookViewId="0"/>
  </sheetViews>
  <sheetFormatPr baseColWidth="10" defaultColWidth="11.42578125" defaultRowHeight="15"/>
  <cols>
    <col min="1" max="1" width="3.7109375" style="25" customWidth="1"/>
    <col min="2" max="2" width="1.28515625" style="25" customWidth="1"/>
    <col min="3" max="3" width="6" style="25" customWidth="1"/>
    <col min="4" max="4" width="14" style="25" customWidth="1"/>
    <col min="5" max="5" width="12.7109375" style="25" customWidth="1"/>
    <col min="6" max="6" width="14" style="25" customWidth="1"/>
    <col min="7" max="7" width="11.42578125" style="25"/>
    <col min="8" max="8" width="6.7109375" style="25" hidden="1" customWidth="1"/>
    <col min="9" max="9" width="10.140625" style="25" hidden="1" customWidth="1"/>
    <col min="10" max="10" width="6.7109375" style="25" hidden="1" customWidth="1"/>
    <col min="11" max="11" width="8.7109375" style="25" hidden="1" customWidth="1"/>
    <col min="12" max="12" width="6.7109375" style="25" hidden="1" customWidth="1"/>
    <col min="13" max="13" width="8.7109375" style="25" hidden="1" customWidth="1"/>
    <col min="14" max="14" width="6.7109375" style="25" customWidth="1"/>
    <col min="15" max="15" width="14.5703125" style="25" bestFit="1" customWidth="1"/>
    <col min="16" max="16" width="0" style="25" hidden="1" customWidth="1"/>
    <col min="17" max="17" width="11.42578125" style="25" hidden="1" customWidth="1"/>
    <col min="18" max="18" width="13" style="25" customWidth="1"/>
    <col min="19" max="19" width="12.5703125" style="25" customWidth="1"/>
    <col min="20" max="232" width="11.42578125" style="25"/>
    <col min="233" max="233" width="3.7109375" style="25" customWidth="1"/>
    <col min="234" max="243" width="0" style="25" hidden="1" customWidth="1"/>
    <col min="244" max="244" width="4.7109375" style="25" customWidth="1"/>
    <col min="245" max="245" width="14" style="25" customWidth="1"/>
    <col min="246" max="252" width="12.7109375" style="25" customWidth="1"/>
    <col min="253" max="253" width="11.42578125" style="25"/>
    <col min="254" max="254" width="6.7109375" style="25" customWidth="1"/>
    <col min="255" max="255" width="11.28515625" style="25" customWidth="1"/>
    <col min="256" max="256" width="6.7109375" style="25" customWidth="1"/>
    <col min="257" max="257" width="10.140625" style="25" bestFit="1" customWidth="1"/>
    <col min="258" max="258" width="6.7109375" style="25" customWidth="1"/>
    <col min="259" max="259" width="8.7109375" style="25" customWidth="1"/>
    <col min="260" max="260" width="6.7109375" style="25" customWidth="1"/>
    <col min="261" max="261" width="8.7109375" style="25" customWidth="1"/>
    <col min="262" max="262" width="6.7109375" style="25" customWidth="1"/>
    <col min="263" max="263" width="14.5703125" style="25" bestFit="1" customWidth="1"/>
    <col min="264" max="264" width="11.42578125" style="25"/>
    <col min="265" max="265" width="14.5703125" style="25" bestFit="1" customWidth="1"/>
    <col min="266" max="266" width="11.42578125" style="25"/>
    <col min="267" max="267" width="14.5703125" style="25" bestFit="1" customWidth="1"/>
    <col min="268" max="268" width="11.42578125" style="25"/>
    <col min="269" max="269" width="14.5703125" style="25" bestFit="1" customWidth="1"/>
    <col min="270" max="270" width="11.42578125" style="25"/>
    <col min="271" max="271" width="14.5703125" style="25" bestFit="1" customWidth="1"/>
    <col min="272" max="272" width="13" style="25" bestFit="1" customWidth="1"/>
    <col min="273" max="488" width="11.42578125" style="25"/>
    <col min="489" max="489" width="3.7109375" style="25" customWidth="1"/>
    <col min="490" max="499" width="0" style="25" hidden="1" customWidth="1"/>
    <col min="500" max="500" width="4.7109375" style="25" customWidth="1"/>
    <col min="501" max="501" width="14" style="25" customWidth="1"/>
    <col min="502" max="508" width="12.7109375" style="25" customWidth="1"/>
    <col min="509" max="509" width="11.42578125" style="25"/>
    <col min="510" max="510" width="6.7109375" style="25" customWidth="1"/>
    <col min="511" max="511" width="11.28515625" style="25" customWidth="1"/>
    <col min="512" max="512" width="6.7109375" style="25" customWidth="1"/>
    <col min="513" max="513" width="10.140625" style="25" bestFit="1" customWidth="1"/>
    <col min="514" max="514" width="6.7109375" style="25" customWidth="1"/>
    <col min="515" max="515" width="8.7109375" style="25" customWidth="1"/>
    <col min="516" max="516" width="6.7109375" style="25" customWidth="1"/>
    <col min="517" max="517" width="8.7109375" style="25" customWidth="1"/>
    <col min="518" max="518" width="6.7109375" style="25" customWidth="1"/>
    <col min="519" max="519" width="14.5703125" style="25" bestFit="1" customWidth="1"/>
    <col min="520" max="520" width="11.42578125" style="25"/>
    <col min="521" max="521" width="14.5703125" style="25" bestFit="1" customWidth="1"/>
    <col min="522" max="522" width="11.42578125" style="25"/>
    <col min="523" max="523" width="14.5703125" style="25" bestFit="1" customWidth="1"/>
    <col min="524" max="524" width="11.42578125" style="25"/>
    <col min="525" max="525" width="14.5703125" style="25" bestFit="1" customWidth="1"/>
    <col min="526" max="526" width="11.42578125" style="25"/>
    <col min="527" max="527" width="14.5703125" style="25" bestFit="1" customWidth="1"/>
    <col min="528" max="528" width="13" style="25" bestFit="1" customWidth="1"/>
    <col min="529" max="744" width="11.42578125" style="25"/>
    <col min="745" max="745" width="3.7109375" style="25" customWidth="1"/>
    <col min="746" max="755" width="0" style="25" hidden="1" customWidth="1"/>
    <col min="756" max="756" width="4.7109375" style="25" customWidth="1"/>
    <col min="757" max="757" width="14" style="25" customWidth="1"/>
    <col min="758" max="764" width="12.7109375" style="25" customWidth="1"/>
    <col min="765" max="765" width="11.42578125" style="25"/>
    <col min="766" max="766" width="6.7109375" style="25" customWidth="1"/>
    <col min="767" max="767" width="11.28515625" style="25" customWidth="1"/>
    <col min="768" max="768" width="6.7109375" style="25" customWidth="1"/>
    <col min="769" max="769" width="10.140625" style="25" bestFit="1" customWidth="1"/>
    <col min="770" max="770" width="6.7109375" style="25" customWidth="1"/>
    <col min="771" max="771" width="8.7109375" style="25" customWidth="1"/>
    <col min="772" max="772" width="6.7109375" style="25" customWidth="1"/>
    <col min="773" max="773" width="8.7109375" style="25" customWidth="1"/>
    <col min="774" max="774" width="6.7109375" style="25" customWidth="1"/>
    <col min="775" max="775" width="14.5703125" style="25" bestFit="1" customWidth="1"/>
    <col min="776" max="776" width="11.42578125" style="25"/>
    <col min="777" max="777" width="14.5703125" style="25" bestFit="1" customWidth="1"/>
    <col min="778" max="778" width="11.42578125" style="25"/>
    <col min="779" max="779" width="14.5703125" style="25" bestFit="1" customWidth="1"/>
    <col min="780" max="780" width="11.42578125" style="25"/>
    <col min="781" max="781" width="14.5703125" style="25" bestFit="1" customWidth="1"/>
    <col min="782" max="782" width="11.42578125" style="25"/>
    <col min="783" max="783" width="14.5703125" style="25" bestFit="1" customWidth="1"/>
    <col min="784" max="784" width="13" style="25" bestFit="1" customWidth="1"/>
    <col min="785" max="1000" width="11.42578125" style="25"/>
    <col min="1001" max="1001" width="3.7109375" style="25" customWidth="1"/>
    <col min="1002" max="1011" width="0" style="25" hidden="1" customWidth="1"/>
    <col min="1012" max="1012" width="4.7109375" style="25" customWidth="1"/>
    <col min="1013" max="1013" width="14" style="25" customWidth="1"/>
    <col min="1014" max="1020" width="12.7109375" style="25" customWidth="1"/>
    <col min="1021" max="1021" width="11.42578125" style="25"/>
    <col min="1022" max="1022" width="6.7109375" style="25" customWidth="1"/>
    <col min="1023" max="1023" width="11.28515625" style="25" customWidth="1"/>
    <col min="1024" max="1024" width="6.7109375" style="25" customWidth="1"/>
    <col min="1025" max="1025" width="10.140625" style="25" bestFit="1" customWidth="1"/>
    <col min="1026" max="1026" width="6.7109375" style="25" customWidth="1"/>
    <col min="1027" max="1027" width="8.7109375" style="25" customWidth="1"/>
    <col min="1028" max="1028" width="6.7109375" style="25" customWidth="1"/>
    <col min="1029" max="1029" width="8.7109375" style="25" customWidth="1"/>
    <col min="1030" max="1030" width="6.7109375" style="25" customWidth="1"/>
    <col min="1031" max="1031" width="14.5703125" style="25" bestFit="1" customWidth="1"/>
    <col min="1032" max="1032" width="11.42578125" style="25"/>
    <col min="1033" max="1033" width="14.5703125" style="25" bestFit="1" customWidth="1"/>
    <col min="1034" max="1034" width="11.42578125" style="25"/>
    <col min="1035" max="1035" width="14.5703125" style="25" bestFit="1" customWidth="1"/>
    <col min="1036" max="1036" width="11.42578125" style="25"/>
    <col min="1037" max="1037" width="14.5703125" style="25" bestFit="1" customWidth="1"/>
    <col min="1038" max="1038" width="11.42578125" style="25"/>
    <col min="1039" max="1039" width="14.5703125" style="25" bestFit="1" customWidth="1"/>
    <col min="1040" max="1040" width="13" style="25" bestFit="1" customWidth="1"/>
    <col min="1041" max="1256" width="11.42578125" style="25"/>
    <col min="1257" max="1257" width="3.7109375" style="25" customWidth="1"/>
    <col min="1258" max="1267" width="0" style="25" hidden="1" customWidth="1"/>
    <col min="1268" max="1268" width="4.7109375" style="25" customWidth="1"/>
    <col min="1269" max="1269" width="14" style="25" customWidth="1"/>
    <col min="1270" max="1276" width="12.7109375" style="25" customWidth="1"/>
    <col min="1277" max="1277" width="11.42578125" style="25"/>
    <col min="1278" max="1278" width="6.7109375" style="25" customWidth="1"/>
    <col min="1279" max="1279" width="11.28515625" style="25" customWidth="1"/>
    <col min="1280" max="1280" width="6.7109375" style="25" customWidth="1"/>
    <col min="1281" max="1281" width="10.140625" style="25" bestFit="1" customWidth="1"/>
    <col min="1282" max="1282" width="6.7109375" style="25" customWidth="1"/>
    <col min="1283" max="1283" width="8.7109375" style="25" customWidth="1"/>
    <col min="1284" max="1284" width="6.7109375" style="25" customWidth="1"/>
    <col min="1285" max="1285" width="8.7109375" style="25" customWidth="1"/>
    <col min="1286" max="1286" width="6.7109375" style="25" customWidth="1"/>
    <col min="1287" max="1287" width="14.5703125" style="25" bestFit="1" customWidth="1"/>
    <col min="1288" max="1288" width="11.42578125" style="25"/>
    <col min="1289" max="1289" width="14.5703125" style="25" bestFit="1" customWidth="1"/>
    <col min="1290" max="1290" width="11.42578125" style="25"/>
    <col min="1291" max="1291" width="14.5703125" style="25" bestFit="1" customWidth="1"/>
    <col min="1292" max="1292" width="11.42578125" style="25"/>
    <col min="1293" max="1293" width="14.5703125" style="25" bestFit="1" customWidth="1"/>
    <col min="1294" max="1294" width="11.42578125" style="25"/>
    <col min="1295" max="1295" width="14.5703125" style="25" bestFit="1" customWidth="1"/>
    <col min="1296" max="1296" width="13" style="25" bestFit="1" customWidth="1"/>
    <col min="1297" max="1512" width="11.42578125" style="25"/>
    <col min="1513" max="1513" width="3.7109375" style="25" customWidth="1"/>
    <col min="1514" max="1523" width="0" style="25" hidden="1" customWidth="1"/>
    <col min="1524" max="1524" width="4.7109375" style="25" customWidth="1"/>
    <col min="1525" max="1525" width="14" style="25" customWidth="1"/>
    <col min="1526" max="1532" width="12.7109375" style="25" customWidth="1"/>
    <col min="1533" max="1533" width="11.42578125" style="25"/>
    <col min="1534" max="1534" width="6.7109375" style="25" customWidth="1"/>
    <col min="1535" max="1535" width="11.28515625" style="25" customWidth="1"/>
    <col min="1536" max="1536" width="6.7109375" style="25" customWidth="1"/>
    <col min="1537" max="1537" width="10.140625" style="25" bestFit="1" customWidth="1"/>
    <col min="1538" max="1538" width="6.7109375" style="25" customWidth="1"/>
    <col min="1539" max="1539" width="8.7109375" style="25" customWidth="1"/>
    <col min="1540" max="1540" width="6.7109375" style="25" customWidth="1"/>
    <col min="1541" max="1541" width="8.7109375" style="25" customWidth="1"/>
    <col min="1542" max="1542" width="6.7109375" style="25" customWidth="1"/>
    <col min="1543" max="1543" width="14.5703125" style="25" bestFit="1" customWidth="1"/>
    <col min="1544" max="1544" width="11.42578125" style="25"/>
    <col min="1545" max="1545" width="14.5703125" style="25" bestFit="1" customWidth="1"/>
    <col min="1546" max="1546" width="11.42578125" style="25"/>
    <col min="1547" max="1547" width="14.5703125" style="25" bestFit="1" customWidth="1"/>
    <col min="1548" max="1548" width="11.42578125" style="25"/>
    <col min="1549" max="1549" width="14.5703125" style="25" bestFit="1" customWidth="1"/>
    <col min="1550" max="1550" width="11.42578125" style="25"/>
    <col min="1551" max="1551" width="14.5703125" style="25" bestFit="1" customWidth="1"/>
    <col min="1552" max="1552" width="13" style="25" bestFit="1" customWidth="1"/>
    <col min="1553" max="1768" width="11.42578125" style="25"/>
    <col min="1769" max="1769" width="3.7109375" style="25" customWidth="1"/>
    <col min="1770" max="1779" width="0" style="25" hidden="1" customWidth="1"/>
    <col min="1780" max="1780" width="4.7109375" style="25" customWidth="1"/>
    <col min="1781" max="1781" width="14" style="25" customWidth="1"/>
    <col min="1782" max="1788" width="12.7109375" style="25" customWidth="1"/>
    <col min="1789" max="1789" width="11.42578125" style="25"/>
    <col min="1790" max="1790" width="6.7109375" style="25" customWidth="1"/>
    <col min="1791" max="1791" width="11.28515625" style="25" customWidth="1"/>
    <col min="1792" max="1792" width="6.7109375" style="25" customWidth="1"/>
    <col min="1793" max="1793" width="10.140625" style="25" bestFit="1" customWidth="1"/>
    <col min="1794" max="1794" width="6.7109375" style="25" customWidth="1"/>
    <col min="1795" max="1795" width="8.7109375" style="25" customWidth="1"/>
    <col min="1796" max="1796" width="6.7109375" style="25" customWidth="1"/>
    <col min="1797" max="1797" width="8.7109375" style="25" customWidth="1"/>
    <col min="1798" max="1798" width="6.7109375" style="25" customWidth="1"/>
    <col min="1799" max="1799" width="14.5703125" style="25" bestFit="1" customWidth="1"/>
    <col min="1800" max="1800" width="11.42578125" style="25"/>
    <col min="1801" max="1801" width="14.5703125" style="25" bestFit="1" customWidth="1"/>
    <col min="1802" max="1802" width="11.42578125" style="25"/>
    <col min="1803" max="1803" width="14.5703125" style="25" bestFit="1" customWidth="1"/>
    <col min="1804" max="1804" width="11.42578125" style="25"/>
    <col min="1805" max="1805" width="14.5703125" style="25" bestFit="1" customWidth="1"/>
    <col min="1806" max="1806" width="11.42578125" style="25"/>
    <col min="1807" max="1807" width="14.5703125" style="25" bestFit="1" customWidth="1"/>
    <col min="1808" max="1808" width="13" style="25" bestFit="1" customWidth="1"/>
    <col min="1809" max="2024" width="11.42578125" style="25"/>
    <col min="2025" max="2025" width="3.7109375" style="25" customWidth="1"/>
    <col min="2026" max="2035" width="0" style="25" hidden="1" customWidth="1"/>
    <col min="2036" max="2036" width="4.7109375" style="25" customWidth="1"/>
    <col min="2037" max="2037" width="14" style="25" customWidth="1"/>
    <col min="2038" max="2044" width="12.7109375" style="25" customWidth="1"/>
    <col min="2045" max="2045" width="11.42578125" style="25"/>
    <col min="2046" max="2046" width="6.7109375" style="25" customWidth="1"/>
    <col min="2047" max="2047" width="11.28515625" style="25" customWidth="1"/>
    <col min="2048" max="2048" width="6.7109375" style="25" customWidth="1"/>
    <col min="2049" max="2049" width="10.140625" style="25" bestFit="1" customWidth="1"/>
    <col min="2050" max="2050" width="6.7109375" style="25" customWidth="1"/>
    <col min="2051" max="2051" width="8.7109375" style="25" customWidth="1"/>
    <col min="2052" max="2052" width="6.7109375" style="25" customWidth="1"/>
    <col min="2053" max="2053" width="8.7109375" style="25" customWidth="1"/>
    <col min="2054" max="2054" width="6.7109375" style="25" customWidth="1"/>
    <col min="2055" max="2055" width="14.5703125" style="25" bestFit="1" customWidth="1"/>
    <col min="2056" max="2056" width="11.42578125" style="25"/>
    <col min="2057" max="2057" width="14.5703125" style="25" bestFit="1" customWidth="1"/>
    <col min="2058" max="2058" width="11.42578125" style="25"/>
    <col min="2059" max="2059" width="14.5703125" style="25" bestFit="1" customWidth="1"/>
    <col min="2060" max="2060" width="11.42578125" style="25"/>
    <col min="2061" max="2061" width="14.5703125" style="25" bestFit="1" customWidth="1"/>
    <col min="2062" max="2062" width="11.42578125" style="25"/>
    <col min="2063" max="2063" width="14.5703125" style="25" bestFit="1" customWidth="1"/>
    <col min="2064" max="2064" width="13" style="25" bestFit="1" customWidth="1"/>
    <col min="2065" max="2280" width="11.42578125" style="25"/>
    <col min="2281" max="2281" width="3.7109375" style="25" customWidth="1"/>
    <col min="2282" max="2291" width="0" style="25" hidden="1" customWidth="1"/>
    <col min="2292" max="2292" width="4.7109375" style="25" customWidth="1"/>
    <col min="2293" max="2293" width="14" style="25" customWidth="1"/>
    <col min="2294" max="2300" width="12.7109375" style="25" customWidth="1"/>
    <col min="2301" max="2301" width="11.42578125" style="25"/>
    <col min="2302" max="2302" width="6.7109375" style="25" customWidth="1"/>
    <col min="2303" max="2303" width="11.28515625" style="25" customWidth="1"/>
    <col min="2304" max="2304" width="6.7109375" style="25" customWidth="1"/>
    <col min="2305" max="2305" width="10.140625" style="25" bestFit="1" customWidth="1"/>
    <col min="2306" max="2306" width="6.7109375" style="25" customWidth="1"/>
    <col min="2307" max="2307" width="8.7109375" style="25" customWidth="1"/>
    <col min="2308" max="2308" width="6.7109375" style="25" customWidth="1"/>
    <col min="2309" max="2309" width="8.7109375" style="25" customWidth="1"/>
    <col min="2310" max="2310" width="6.7109375" style="25" customWidth="1"/>
    <col min="2311" max="2311" width="14.5703125" style="25" bestFit="1" customWidth="1"/>
    <col min="2312" max="2312" width="11.42578125" style="25"/>
    <col min="2313" max="2313" width="14.5703125" style="25" bestFit="1" customWidth="1"/>
    <col min="2314" max="2314" width="11.42578125" style="25"/>
    <col min="2315" max="2315" width="14.5703125" style="25" bestFit="1" customWidth="1"/>
    <col min="2316" max="2316" width="11.42578125" style="25"/>
    <col min="2317" max="2317" width="14.5703125" style="25" bestFit="1" customWidth="1"/>
    <col min="2318" max="2318" width="11.42578125" style="25"/>
    <col min="2319" max="2319" width="14.5703125" style="25" bestFit="1" customWidth="1"/>
    <col min="2320" max="2320" width="13" style="25" bestFit="1" customWidth="1"/>
    <col min="2321" max="2536" width="11.42578125" style="25"/>
    <col min="2537" max="2537" width="3.7109375" style="25" customWidth="1"/>
    <col min="2538" max="2547" width="0" style="25" hidden="1" customWidth="1"/>
    <col min="2548" max="2548" width="4.7109375" style="25" customWidth="1"/>
    <col min="2549" max="2549" width="14" style="25" customWidth="1"/>
    <col min="2550" max="2556" width="12.7109375" style="25" customWidth="1"/>
    <col min="2557" max="2557" width="11.42578125" style="25"/>
    <col min="2558" max="2558" width="6.7109375" style="25" customWidth="1"/>
    <col min="2559" max="2559" width="11.28515625" style="25" customWidth="1"/>
    <col min="2560" max="2560" width="6.7109375" style="25" customWidth="1"/>
    <col min="2561" max="2561" width="10.140625" style="25" bestFit="1" customWidth="1"/>
    <col min="2562" max="2562" width="6.7109375" style="25" customWidth="1"/>
    <col min="2563" max="2563" width="8.7109375" style="25" customWidth="1"/>
    <col min="2564" max="2564" width="6.7109375" style="25" customWidth="1"/>
    <col min="2565" max="2565" width="8.7109375" style="25" customWidth="1"/>
    <col min="2566" max="2566" width="6.7109375" style="25" customWidth="1"/>
    <col min="2567" max="2567" width="14.5703125" style="25" bestFit="1" customWidth="1"/>
    <col min="2568" max="2568" width="11.42578125" style="25"/>
    <col min="2569" max="2569" width="14.5703125" style="25" bestFit="1" customWidth="1"/>
    <col min="2570" max="2570" width="11.42578125" style="25"/>
    <col min="2571" max="2571" width="14.5703125" style="25" bestFit="1" customWidth="1"/>
    <col min="2572" max="2572" width="11.42578125" style="25"/>
    <col min="2573" max="2573" width="14.5703125" style="25" bestFit="1" customWidth="1"/>
    <col min="2574" max="2574" width="11.42578125" style="25"/>
    <col min="2575" max="2575" width="14.5703125" style="25" bestFit="1" customWidth="1"/>
    <col min="2576" max="2576" width="13" style="25" bestFit="1" customWidth="1"/>
    <col min="2577" max="2792" width="11.42578125" style="25"/>
    <col min="2793" max="2793" width="3.7109375" style="25" customWidth="1"/>
    <col min="2794" max="2803" width="0" style="25" hidden="1" customWidth="1"/>
    <col min="2804" max="2804" width="4.7109375" style="25" customWidth="1"/>
    <col min="2805" max="2805" width="14" style="25" customWidth="1"/>
    <col min="2806" max="2812" width="12.7109375" style="25" customWidth="1"/>
    <col min="2813" max="2813" width="11.42578125" style="25"/>
    <col min="2814" max="2814" width="6.7109375" style="25" customWidth="1"/>
    <col min="2815" max="2815" width="11.28515625" style="25" customWidth="1"/>
    <col min="2816" max="2816" width="6.7109375" style="25" customWidth="1"/>
    <col min="2817" max="2817" width="10.140625" style="25" bestFit="1" customWidth="1"/>
    <col min="2818" max="2818" width="6.7109375" style="25" customWidth="1"/>
    <col min="2819" max="2819" width="8.7109375" style="25" customWidth="1"/>
    <col min="2820" max="2820" width="6.7109375" style="25" customWidth="1"/>
    <col min="2821" max="2821" width="8.7109375" style="25" customWidth="1"/>
    <col min="2822" max="2822" width="6.7109375" style="25" customWidth="1"/>
    <col min="2823" max="2823" width="14.5703125" style="25" bestFit="1" customWidth="1"/>
    <col min="2824" max="2824" width="11.42578125" style="25"/>
    <col min="2825" max="2825" width="14.5703125" style="25" bestFit="1" customWidth="1"/>
    <col min="2826" max="2826" width="11.42578125" style="25"/>
    <col min="2827" max="2827" width="14.5703125" style="25" bestFit="1" customWidth="1"/>
    <col min="2828" max="2828" width="11.42578125" style="25"/>
    <col min="2829" max="2829" width="14.5703125" style="25" bestFit="1" customWidth="1"/>
    <col min="2830" max="2830" width="11.42578125" style="25"/>
    <col min="2831" max="2831" width="14.5703125" style="25" bestFit="1" customWidth="1"/>
    <col min="2832" max="2832" width="13" style="25" bestFit="1" customWidth="1"/>
    <col min="2833" max="3048" width="11.42578125" style="25"/>
    <col min="3049" max="3049" width="3.7109375" style="25" customWidth="1"/>
    <col min="3050" max="3059" width="0" style="25" hidden="1" customWidth="1"/>
    <col min="3060" max="3060" width="4.7109375" style="25" customWidth="1"/>
    <col min="3061" max="3061" width="14" style="25" customWidth="1"/>
    <col min="3062" max="3068" width="12.7109375" style="25" customWidth="1"/>
    <col min="3069" max="3069" width="11.42578125" style="25"/>
    <col min="3070" max="3070" width="6.7109375" style="25" customWidth="1"/>
    <col min="3071" max="3071" width="11.28515625" style="25" customWidth="1"/>
    <col min="3072" max="3072" width="6.7109375" style="25" customWidth="1"/>
    <col min="3073" max="3073" width="10.140625" style="25" bestFit="1" customWidth="1"/>
    <col min="3074" max="3074" width="6.7109375" style="25" customWidth="1"/>
    <col min="3075" max="3075" width="8.7109375" style="25" customWidth="1"/>
    <col min="3076" max="3076" width="6.7109375" style="25" customWidth="1"/>
    <col min="3077" max="3077" width="8.7109375" style="25" customWidth="1"/>
    <col min="3078" max="3078" width="6.7109375" style="25" customWidth="1"/>
    <col min="3079" max="3079" width="14.5703125" style="25" bestFit="1" customWidth="1"/>
    <col min="3080" max="3080" width="11.42578125" style="25"/>
    <col min="3081" max="3081" width="14.5703125" style="25" bestFit="1" customWidth="1"/>
    <col min="3082" max="3082" width="11.42578125" style="25"/>
    <col min="3083" max="3083" width="14.5703125" style="25" bestFit="1" customWidth="1"/>
    <col min="3084" max="3084" width="11.42578125" style="25"/>
    <col min="3085" max="3085" width="14.5703125" style="25" bestFit="1" customWidth="1"/>
    <col min="3086" max="3086" width="11.42578125" style="25"/>
    <col min="3087" max="3087" width="14.5703125" style="25" bestFit="1" customWidth="1"/>
    <col min="3088" max="3088" width="13" style="25" bestFit="1" customWidth="1"/>
    <col min="3089" max="3304" width="11.42578125" style="25"/>
    <col min="3305" max="3305" width="3.7109375" style="25" customWidth="1"/>
    <col min="3306" max="3315" width="0" style="25" hidden="1" customWidth="1"/>
    <col min="3316" max="3316" width="4.7109375" style="25" customWidth="1"/>
    <col min="3317" max="3317" width="14" style="25" customWidth="1"/>
    <col min="3318" max="3324" width="12.7109375" style="25" customWidth="1"/>
    <col min="3325" max="3325" width="11.42578125" style="25"/>
    <col min="3326" max="3326" width="6.7109375" style="25" customWidth="1"/>
    <col min="3327" max="3327" width="11.28515625" style="25" customWidth="1"/>
    <col min="3328" max="3328" width="6.7109375" style="25" customWidth="1"/>
    <col min="3329" max="3329" width="10.140625" style="25" bestFit="1" customWidth="1"/>
    <col min="3330" max="3330" width="6.7109375" style="25" customWidth="1"/>
    <col min="3331" max="3331" width="8.7109375" style="25" customWidth="1"/>
    <col min="3332" max="3332" width="6.7109375" style="25" customWidth="1"/>
    <col min="3333" max="3333" width="8.7109375" style="25" customWidth="1"/>
    <col min="3334" max="3334" width="6.7109375" style="25" customWidth="1"/>
    <col min="3335" max="3335" width="14.5703125" style="25" bestFit="1" customWidth="1"/>
    <col min="3336" max="3336" width="11.42578125" style="25"/>
    <col min="3337" max="3337" width="14.5703125" style="25" bestFit="1" customWidth="1"/>
    <col min="3338" max="3338" width="11.42578125" style="25"/>
    <col min="3339" max="3339" width="14.5703125" style="25" bestFit="1" customWidth="1"/>
    <col min="3340" max="3340" width="11.42578125" style="25"/>
    <col min="3341" max="3341" width="14.5703125" style="25" bestFit="1" customWidth="1"/>
    <col min="3342" max="3342" width="11.42578125" style="25"/>
    <col min="3343" max="3343" width="14.5703125" style="25" bestFit="1" customWidth="1"/>
    <col min="3344" max="3344" width="13" style="25" bestFit="1" customWidth="1"/>
    <col min="3345" max="3560" width="11.42578125" style="25"/>
    <col min="3561" max="3561" width="3.7109375" style="25" customWidth="1"/>
    <col min="3562" max="3571" width="0" style="25" hidden="1" customWidth="1"/>
    <col min="3572" max="3572" width="4.7109375" style="25" customWidth="1"/>
    <col min="3573" max="3573" width="14" style="25" customWidth="1"/>
    <col min="3574" max="3580" width="12.7109375" style="25" customWidth="1"/>
    <col min="3581" max="3581" width="11.42578125" style="25"/>
    <col min="3582" max="3582" width="6.7109375" style="25" customWidth="1"/>
    <col min="3583" max="3583" width="11.28515625" style="25" customWidth="1"/>
    <col min="3584" max="3584" width="6.7109375" style="25" customWidth="1"/>
    <col min="3585" max="3585" width="10.140625" style="25" bestFit="1" customWidth="1"/>
    <col min="3586" max="3586" width="6.7109375" style="25" customWidth="1"/>
    <col min="3587" max="3587" width="8.7109375" style="25" customWidth="1"/>
    <col min="3588" max="3588" width="6.7109375" style="25" customWidth="1"/>
    <col min="3589" max="3589" width="8.7109375" style="25" customWidth="1"/>
    <col min="3590" max="3590" width="6.7109375" style="25" customWidth="1"/>
    <col min="3591" max="3591" width="14.5703125" style="25" bestFit="1" customWidth="1"/>
    <col min="3592" max="3592" width="11.42578125" style="25"/>
    <col min="3593" max="3593" width="14.5703125" style="25" bestFit="1" customWidth="1"/>
    <col min="3594" max="3594" width="11.42578125" style="25"/>
    <col min="3595" max="3595" width="14.5703125" style="25" bestFit="1" customWidth="1"/>
    <col min="3596" max="3596" width="11.42578125" style="25"/>
    <col min="3597" max="3597" width="14.5703125" style="25" bestFit="1" customWidth="1"/>
    <col min="3598" max="3598" width="11.42578125" style="25"/>
    <col min="3599" max="3599" width="14.5703125" style="25" bestFit="1" customWidth="1"/>
    <col min="3600" max="3600" width="13" style="25" bestFit="1" customWidth="1"/>
    <col min="3601" max="3816" width="11.42578125" style="25"/>
    <col min="3817" max="3817" width="3.7109375" style="25" customWidth="1"/>
    <col min="3818" max="3827" width="0" style="25" hidden="1" customWidth="1"/>
    <col min="3828" max="3828" width="4.7109375" style="25" customWidth="1"/>
    <col min="3829" max="3829" width="14" style="25" customWidth="1"/>
    <col min="3830" max="3836" width="12.7109375" style="25" customWidth="1"/>
    <col min="3837" max="3837" width="11.42578125" style="25"/>
    <col min="3838" max="3838" width="6.7109375" style="25" customWidth="1"/>
    <col min="3839" max="3839" width="11.28515625" style="25" customWidth="1"/>
    <col min="3840" max="3840" width="6.7109375" style="25" customWidth="1"/>
    <col min="3841" max="3841" width="10.140625" style="25" bestFit="1" customWidth="1"/>
    <col min="3842" max="3842" width="6.7109375" style="25" customWidth="1"/>
    <col min="3843" max="3843" width="8.7109375" style="25" customWidth="1"/>
    <col min="3844" max="3844" width="6.7109375" style="25" customWidth="1"/>
    <col min="3845" max="3845" width="8.7109375" style="25" customWidth="1"/>
    <col min="3846" max="3846" width="6.7109375" style="25" customWidth="1"/>
    <col min="3847" max="3847" width="14.5703125" style="25" bestFit="1" customWidth="1"/>
    <col min="3848" max="3848" width="11.42578125" style="25"/>
    <col min="3849" max="3849" width="14.5703125" style="25" bestFit="1" customWidth="1"/>
    <col min="3850" max="3850" width="11.42578125" style="25"/>
    <col min="3851" max="3851" width="14.5703125" style="25" bestFit="1" customWidth="1"/>
    <col min="3852" max="3852" width="11.42578125" style="25"/>
    <col min="3853" max="3853" width="14.5703125" style="25" bestFit="1" customWidth="1"/>
    <col min="3854" max="3854" width="11.42578125" style="25"/>
    <col min="3855" max="3855" width="14.5703125" style="25" bestFit="1" customWidth="1"/>
    <col min="3856" max="3856" width="13" style="25" bestFit="1" customWidth="1"/>
    <col min="3857" max="4072" width="11.42578125" style="25"/>
    <col min="4073" max="4073" width="3.7109375" style="25" customWidth="1"/>
    <col min="4074" max="4083" width="0" style="25" hidden="1" customWidth="1"/>
    <col min="4084" max="4084" width="4.7109375" style="25" customWidth="1"/>
    <col min="4085" max="4085" width="14" style="25" customWidth="1"/>
    <col min="4086" max="4092" width="12.7109375" style="25" customWidth="1"/>
    <col min="4093" max="4093" width="11.42578125" style="25"/>
    <col min="4094" max="4094" width="6.7109375" style="25" customWidth="1"/>
    <col min="4095" max="4095" width="11.28515625" style="25" customWidth="1"/>
    <col min="4096" max="4096" width="6.7109375" style="25" customWidth="1"/>
    <col min="4097" max="4097" width="10.140625" style="25" bestFit="1" customWidth="1"/>
    <col min="4098" max="4098" width="6.7109375" style="25" customWidth="1"/>
    <col min="4099" max="4099" width="8.7109375" style="25" customWidth="1"/>
    <col min="4100" max="4100" width="6.7109375" style="25" customWidth="1"/>
    <col min="4101" max="4101" width="8.7109375" style="25" customWidth="1"/>
    <col min="4102" max="4102" width="6.7109375" style="25" customWidth="1"/>
    <col min="4103" max="4103" width="14.5703125" style="25" bestFit="1" customWidth="1"/>
    <col min="4104" max="4104" width="11.42578125" style="25"/>
    <col min="4105" max="4105" width="14.5703125" style="25" bestFit="1" customWidth="1"/>
    <col min="4106" max="4106" width="11.42578125" style="25"/>
    <col min="4107" max="4107" width="14.5703125" style="25" bestFit="1" customWidth="1"/>
    <col min="4108" max="4108" width="11.42578125" style="25"/>
    <col min="4109" max="4109" width="14.5703125" style="25" bestFit="1" customWidth="1"/>
    <col min="4110" max="4110" width="11.42578125" style="25"/>
    <col min="4111" max="4111" width="14.5703125" style="25" bestFit="1" customWidth="1"/>
    <col min="4112" max="4112" width="13" style="25" bestFit="1" customWidth="1"/>
    <col min="4113" max="4328" width="11.42578125" style="25"/>
    <col min="4329" max="4329" width="3.7109375" style="25" customWidth="1"/>
    <col min="4330" max="4339" width="0" style="25" hidden="1" customWidth="1"/>
    <col min="4340" max="4340" width="4.7109375" style="25" customWidth="1"/>
    <col min="4341" max="4341" width="14" style="25" customWidth="1"/>
    <col min="4342" max="4348" width="12.7109375" style="25" customWidth="1"/>
    <col min="4349" max="4349" width="11.42578125" style="25"/>
    <col min="4350" max="4350" width="6.7109375" style="25" customWidth="1"/>
    <col min="4351" max="4351" width="11.28515625" style="25" customWidth="1"/>
    <col min="4352" max="4352" width="6.7109375" style="25" customWidth="1"/>
    <col min="4353" max="4353" width="10.140625" style="25" bestFit="1" customWidth="1"/>
    <col min="4354" max="4354" width="6.7109375" style="25" customWidth="1"/>
    <col min="4355" max="4355" width="8.7109375" style="25" customWidth="1"/>
    <col min="4356" max="4356" width="6.7109375" style="25" customWidth="1"/>
    <col min="4357" max="4357" width="8.7109375" style="25" customWidth="1"/>
    <col min="4358" max="4358" width="6.7109375" style="25" customWidth="1"/>
    <col min="4359" max="4359" width="14.5703125" style="25" bestFit="1" customWidth="1"/>
    <col min="4360" max="4360" width="11.42578125" style="25"/>
    <col min="4361" max="4361" width="14.5703125" style="25" bestFit="1" customWidth="1"/>
    <col min="4362" max="4362" width="11.42578125" style="25"/>
    <col min="4363" max="4363" width="14.5703125" style="25" bestFit="1" customWidth="1"/>
    <col min="4364" max="4364" width="11.42578125" style="25"/>
    <col min="4365" max="4365" width="14.5703125" style="25" bestFit="1" customWidth="1"/>
    <col min="4366" max="4366" width="11.42578125" style="25"/>
    <col min="4367" max="4367" width="14.5703125" style="25" bestFit="1" customWidth="1"/>
    <col min="4368" max="4368" width="13" style="25" bestFit="1" customWidth="1"/>
    <col min="4369" max="4584" width="11.42578125" style="25"/>
    <col min="4585" max="4585" width="3.7109375" style="25" customWidth="1"/>
    <col min="4586" max="4595" width="0" style="25" hidden="1" customWidth="1"/>
    <col min="4596" max="4596" width="4.7109375" style="25" customWidth="1"/>
    <col min="4597" max="4597" width="14" style="25" customWidth="1"/>
    <col min="4598" max="4604" width="12.7109375" style="25" customWidth="1"/>
    <col min="4605" max="4605" width="11.42578125" style="25"/>
    <col min="4606" max="4606" width="6.7109375" style="25" customWidth="1"/>
    <col min="4607" max="4607" width="11.28515625" style="25" customWidth="1"/>
    <col min="4608" max="4608" width="6.7109375" style="25" customWidth="1"/>
    <col min="4609" max="4609" width="10.140625" style="25" bestFit="1" customWidth="1"/>
    <col min="4610" max="4610" width="6.7109375" style="25" customWidth="1"/>
    <col min="4611" max="4611" width="8.7109375" style="25" customWidth="1"/>
    <col min="4612" max="4612" width="6.7109375" style="25" customWidth="1"/>
    <col min="4613" max="4613" width="8.7109375" style="25" customWidth="1"/>
    <col min="4614" max="4614" width="6.7109375" style="25" customWidth="1"/>
    <col min="4615" max="4615" width="14.5703125" style="25" bestFit="1" customWidth="1"/>
    <col min="4616" max="4616" width="11.42578125" style="25"/>
    <col min="4617" max="4617" width="14.5703125" style="25" bestFit="1" customWidth="1"/>
    <col min="4618" max="4618" width="11.42578125" style="25"/>
    <col min="4619" max="4619" width="14.5703125" style="25" bestFit="1" customWidth="1"/>
    <col min="4620" max="4620" width="11.42578125" style="25"/>
    <col min="4621" max="4621" width="14.5703125" style="25" bestFit="1" customWidth="1"/>
    <col min="4622" max="4622" width="11.42578125" style="25"/>
    <col min="4623" max="4623" width="14.5703125" style="25" bestFit="1" customWidth="1"/>
    <col min="4624" max="4624" width="13" style="25" bestFit="1" customWidth="1"/>
    <col min="4625" max="4840" width="11.42578125" style="25"/>
    <col min="4841" max="4841" width="3.7109375" style="25" customWidth="1"/>
    <col min="4842" max="4851" width="0" style="25" hidden="1" customWidth="1"/>
    <col min="4852" max="4852" width="4.7109375" style="25" customWidth="1"/>
    <col min="4853" max="4853" width="14" style="25" customWidth="1"/>
    <col min="4854" max="4860" width="12.7109375" style="25" customWidth="1"/>
    <col min="4861" max="4861" width="11.42578125" style="25"/>
    <col min="4862" max="4862" width="6.7109375" style="25" customWidth="1"/>
    <col min="4863" max="4863" width="11.28515625" style="25" customWidth="1"/>
    <col min="4864" max="4864" width="6.7109375" style="25" customWidth="1"/>
    <col min="4865" max="4865" width="10.140625" style="25" bestFit="1" customWidth="1"/>
    <col min="4866" max="4866" width="6.7109375" style="25" customWidth="1"/>
    <col min="4867" max="4867" width="8.7109375" style="25" customWidth="1"/>
    <col min="4868" max="4868" width="6.7109375" style="25" customWidth="1"/>
    <col min="4869" max="4869" width="8.7109375" style="25" customWidth="1"/>
    <col min="4870" max="4870" width="6.7109375" style="25" customWidth="1"/>
    <col min="4871" max="4871" width="14.5703125" style="25" bestFit="1" customWidth="1"/>
    <col min="4872" max="4872" width="11.42578125" style="25"/>
    <col min="4873" max="4873" width="14.5703125" style="25" bestFit="1" customWidth="1"/>
    <col min="4874" max="4874" width="11.42578125" style="25"/>
    <col min="4875" max="4875" width="14.5703125" style="25" bestFit="1" customWidth="1"/>
    <col min="4876" max="4876" width="11.42578125" style="25"/>
    <col min="4877" max="4877" width="14.5703125" style="25" bestFit="1" customWidth="1"/>
    <col min="4878" max="4878" width="11.42578125" style="25"/>
    <col min="4879" max="4879" width="14.5703125" style="25" bestFit="1" customWidth="1"/>
    <col min="4880" max="4880" width="13" style="25" bestFit="1" customWidth="1"/>
    <col min="4881" max="5096" width="11.42578125" style="25"/>
    <col min="5097" max="5097" width="3.7109375" style="25" customWidth="1"/>
    <col min="5098" max="5107" width="0" style="25" hidden="1" customWidth="1"/>
    <col min="5108" max="5108" width="4.7109375" style="25" customWidth="1"/>
    <col min="5109" max="5109" width="14" style="25" customWidth="1"/>
    <col min="5110" max="5116" width="12.7109375" style="25" customWidth="1"/>
    <col min="5117" max="5117" width="11.42578125" style="25"/>
    <col min="5118" max="5118" width="6.7109375" style="25" customWidth="1"/>
    <col min="5119" max="5119" width="11.28515625" style="25" customWidth="1"/>
    <col min="5120" max="5120" width="6.7109375" style="25" customWidth="1"/>
    <col min="5121" max="5121" width="10.140625" style="25" bestFit="1" customWidth="1"/>
    <col min="5122" max="5122" width="6.7109375" style="25" customWidth="1"/>
    <col min="5123" max="5123" width="8.7109375" style="25" customWidth="1"/>
    <col min="5124" max="5124" width="6.7109375" style="25" customWidth="1"/>
    <col min="5125" max="5125" width="8.7109375" style="25" customWidth="1"/>
    <col min="5126" max="5126" width="6.7109375" style="25" customWidth="1"/>
    <col min="5127" max="5127" width="14.5703125" style="25" bestFit="1" customWidth="1"/>
    <col min="5128" max="5128" width="11.42578125" style="25"/>
    <col min="5129" max="5129" width="14.5703125" style="25" bestFit="1" customWidth="1"/>
    <col min="5130" max="5130" width="11.42578125" style="25"/>
    <col min="5131" max="5131" width="14.5703125" style="25" bestFit="1" customWidth="1"/>
    <col min="5132" max="5132" width="11.42578125" style="25"/>
    <col min="5133" max="5133" width="14.5703125" style="25" bestFit="1" customWidth="1"/>
    <col min="5134" max="5134" width="11.42578125" style="25"/>
    <col min="5135" max="5135" width="14.5703125" style="25" bestFit="1" customWidth="1"/>
    <col min="5136" max="5136" width="13" style="25" bestFit="1" customWidth="1"/>
    <col min="5137" max="5352" width="11.42578125" style="25"/>
    <col min="5353" max="5353" width="3.7109375" style="25" customWidth="1"/>
    <col min="5354" max="5363" width="0" style="25" hidden="1" customWidth="1"/>
    <col min="5364" max="5364" width="4.7109375" style="25" customWidth="1"/>
    <col min="5365" max="5365" width="14" style="25" customWidth="1"/>
    <col min="5366" max="5372" width="12.7109375" style="25" customWidth="1"/>
    <col min="5373" max="5373" width="11.42578125" style="25"/>
    <col min="5374" max="5374" width="6.7109375" style="25" customWidth="1"/>
    <col min="5375" max="5375" width="11.28515625" style="25" customWidth="1"/>
    <col min="5376" max="5376" width="6.7109375" style="25" customWidth="1"/>
    <col min="5377" max="5377" width="10.140625" style="25" bestFit="1" customWidth="1"/>
    <col min="5378" max="5378" width="6.7109375" style="25" customWidth="1"/>
    <col min="5379" max="5379" width="8.7109375" style="25" customWidth="1"/>
    <col min="5380" max="5380" width="6.7109375" style="25" customWidth="1"/>
    <col min="5381" max="5381" width="8.7109375" style="25" customWidth="1"/>
    <col min="5382" max="5382" width="6.7109375" style="25" customWidth="1"/>
    <col min="5383" max="5383" width="14.5703125" style="25" bestFit="1" customWidth="1"/>
    <col min="5384" max="5384" width="11.42578125" style="25"/>
    <col min="5385" max="5385" width="14.5703125" style="25" bestFit="1" customWidth="1"/>
    <col min="5386" max="5386" width="11.42578125" style="25"/>
    <col min="5387" max="5387" width="14.5703125" style="25" bestFit="1" customWidth="1"/>
    <col min="5388" max="5388" width="11.42578125" style="25"/>
    <col min="5389" max="5389" width="14.5703125" style="25" bestFit="1" customWidth="1"/>
    <col min="5390" max="5390" width="11.42578125" style="25"/>
    <col min="5391" max="5391" width="14.5703125" style="25" bestFit="1" customWidth="1"/>
    <col min="5392" max="5392" width="13" style="25" bestFit="1" customWidth="1"/>
    <col min="5393" max="5608" width="11.42578125" style="25"/>
    <col min="5609" max="5609" width="3.7109375" style="25" customWidth="1"/>
    <col min="5610" max="5619" width="0" style="25" hidden="1" customWidth="1"/>
    <col min="5620" max="5620" width="4.7109375" style="25" customWidth="1"/>
    <col min="5621" max="5621" width="14" style="25" customWidth="1"/>
    <col min="5622" max="5628" width="12.7109375" style="25" customWidth="1"/>
    <col min="5629" max="5629" width="11.42578125" style="25"/>
    <col min="5630" max="5630" width="6.7109375" style="25" customWidth="1"/>
    <col min="5631" max="5631" width="11.28515625" style="25" customWidth="1"/>
    <col min="5632" max="5632" width="6.7109375" style="25" customWidth="1"/>
    <col min="5633" max="5633" width="10.140625" style="25" bestFit="1" customWidth="1"/>
    <col min="5634" max="5634" width="6.7109375" style="25" customWidth="1"/>
    <col min="5635" max="5635" width="8.7109375" style="25" customWidth="1"/>
    <col min="5636" max="5636" width="6.7109375" style="25" customWidth="1"/>
    <col min="5637" max="5637" width="8.7109375" style="25" customWidth="1"/>
    <col min="5638" max="5638" width="6.7109375" style="25" customWidth="1"/>
    <col min="5639" max="5639" width="14.5703125" style="25" bestFit="1" customWidth="1"/>
    <col min="5640" max="5640" width="11.42578125" style="25"/>
    <col min="5641" max="5641" width="14.5703125" style="25" bestFit="1" customWidth="1"/>
    <col min="5642" max="5642" width="11.42578125" style="25"/>
    <col min="5643" max="5643" width="14.5703125" style="25" bestFit="1" customWidth="1"/>
    <col min="5644" max="5644" width="11.42578125" style="25"/>
    <col min="5645" max="5645" width="14.5703125" style="25" bestFit="1" customWidth="1"/>
    <col min="5646" max="5646" width="11.42578125" style="25"/>
    <col min="5647" max="5647" width="14.5703125" style="25" bestFit="1" customWidth="1"/>
    <col min="5648" max="5648" width="13" style="25" bestFit="1" customWidth="1"/>
    <col min="5649" max="5864" width="11.42578125" style="25"/>
    <col min="5865" max="5865" width="3.7109375" style="25" customWidth="1"/>
    <col min="5866" max="5875" width="0" style="25" hidden="1" customWidth="1"/>
    <col min="5876" max="5876" width="4.7109375" style="25" customWidth="1"/>
    <col min="5877" max="5877" width="14" style="25" customWidth="1"/>
    <col min="5878" max="5884" width="12.7109375" style="25" customWidth="1"/>
    <col min="5885" max="5885" width="11.42578125" style="25"/>
    <col min="5886" max="5886" width="6.7109375" style="25" customWidth="1"/>
    <col min="5887" max="5887" width="11.28515625" style="25" customWidth="1"/>
    <col min="5888" max="5888" width="6.7109375" style="25" customWidth="1"/>
    <col min="5889" max="5889" width="10.140625" style="25" bestFit="1" customWidth="1"/>
    <col min="5890" max="5890" width="6.7109375" style="25" customWidth="1"/>
    <col min="5891" max="5891" width="8.7109375" style="25" customWidth="1"/>
    <col min="5892" max="5892" width="6.7109375" style="25" customWidth="1"/>
    <col min="5893" max="5893" width="8.7109375" style="25" customWidth="1"/>
    <col min="5894" max="5894" width="6.7109375" style="25" customWidth="1"/>
    <col min="5895" max="5895" width="14.5703125" style="25" bestFit="1" customWidth="1"/>
    <col min="5896" max="5896" width="11.42578125" style="25"/>
    <col min="5897" max="5897" width="14.5703125" style="25" bestFit="1" customWidth="1"/>
    <col min="5898" max="5898" width="11.42578125" style="25"/>
    <col min="5899" max="5899" width="14.5703125" style="25" bestFit="1" customWidth="1"/>
    <col min="5900" max="5900" width="11.42578125" style="25"/>
    <col min="5901" max="5901" width="14.5703125" style="25" bestFit="1" customWidth="1"/>
    <col min="5902" max="5902" width="11.42578125" style="25"/>
    <col min="5903" max="5903" width="14.5703125" style="25" bestFit="1" customWidth="1"/>
    <col min="5904" max="5904" width="13" style="25" bestFit="1" customWidth="1"/>
    <col min="5905" max="6120" width="11.42578125" style="25"/>
    <col min="6121" max="6121" width="3.7109375" style="25" customWidth="1"/>
    <col min="6122" max="6131" width="0" style="25" hidden="1" customWidth="1"/>
    <col min="6132" max="6132" width="4.7109375" style="25" customWidth="1"/>
    <col min="6133" max="6133" width="14" style="25" customWidth="1"/>
    <col min="6134" max="6140" width="12.7109375" style="25" customWidth="1"/>
    <col min="6141" max="6141" width="11.42578125" style="25"/>
    <col min="6142" max="6142" width="6.7109375" style="25" customWidth="1"/>
    <col min="6143" max="6143" width="11.28515625" style="25" customWidth="1"/>
    <col min="6144" max="6144" width="6.7109375" style="25" customWidth="1"/>
    <col min="6145" max="6145" width="10.140625" style="25" bestFit="1" customWidth="1"/>
    <col min="6146" max="6146" width="6.7109375" style="25" customWidth="1"/>
    <col min="6147" max="6147" width="8.7109375" style="25" customWidth="1"/>
    <col min="6148" max="6148" width="6.7109375" style="25" customWidth="1"/>
    <col min="6149" max="6149" width="8.7109375" style="25" customWidth="1"/>
    <col min="6150" max="6150" width="6.7109375" style="25" customWidth="1"/>
    <col min="6151" max="6151" width="14.5703125" style="25" bestFit="1" customWidth="1"/>
    <col min="6152" max="6152" width="11.42578125" style="25"/>
    <col min="6153" max="6153" width="14.5703125" style="25" bestFit="1" customWidth="1"/>
    <col min="6154" max="6154" width="11.42578125" style="25"/>
    <col min="6155" max="6155" width="14.5703125" style="25" bestFit="1" customWidth="1"/>
    <col min="6156" max="6156" width="11.42578125" style="25"/>
    <col min="6157" max="6157" width="14.5703125" style="25" bestFit="1" customWidth="1"/>
    <col min="6158" max="6158" width="11.42578125" style="25"/>
    <col min="6159" max="6159" width="14.5703125" style="25" bestFit="1" customWidth="1"/>
    <col min="6160" max="6160" width="13" style="25" bestFit="1" customWidth="1"/>
    <col min="6161" max="6376" width="11.42578125" style="25"/>
    <col min="6377" max="6377" width="3.7109375" style="25" customWidth="1"/>
    <col min="6378" max="6387" width="0" style="25" hidden="1" customWidth="1"/>
    <col min="6388" max="6388" width="4.7109375" style="25" customWidth="1"/>
    <col min="6389" max="6389" width="14" style="25" customWidth="1"/>
    <col min="6390" max="6396" width="12.7109375" style="25" customWidth="1"/>
    <col min="6397" max="6397" width="11.42578125" style="25"/>
    <col min="6398" max="6398" width="6.7109375" style="25" customWidth="1"/>
    <col min="6399" max="6399" width="11.28515625" style="25" customWidth="1"/>
    <col min="6400" max="6400" width="6.7109375" style="25" customWidth="1"/>
    <col min="6401" max="6401" width="10.140625" style="25" bestFit="1" customWidth="1"/>
    <col min="6402" max="6402" width="6.7109375" style="25" customWidth="1"/>
    <col min="6403" max="6403" width="8.7109375" style="25" customWidth="1"/>
    <col min="6404" max="6404" width="6.7109375" style="25" customWidth="1"/>
    <col min="6405" max="6405" width="8.7109375" style="25" customWidth="1"/>
    <col min="6406" max="6406" width="6.7109375" style="25" customWidth="1"/>
    <col min="6407" max="6407" width="14.5703125" style="25" bestFit="1" customWidth="1"/>
    <col min="6408" max="6408" width="11.42578125" style="25"/>
    <col min="6409" max="6409" width="14.5703125" style="25" bestFit="1" customWidth="1"/>
    <col min="6410" max="6410" width="11.42578125" style="25"/>
    <col min="6411" max="6411" width="14.5703125" style="25" bestFit="1" customWidth="1"/>
    <col min="6412" max="6412" width="11.42578125" style="25"/>
    <col min="6413" max="6413" width="14.5703125" style="25" bestFit="1" customWidth="1"/>
    <col min="6414" max="6414" width="11.42578125" style="25"/>
    <col min="6415" max="6415" width="14.5703125" style="25" bestFit="1" customWidth="1"/>
    <col min="6416" max="6416" width="13" style="25" bestFit="1" customWidth="1"/>
    <col min="6417" max="6632" width="11.42578125" style="25"/>
    <col min="6633" max="6633" width="3.7109375" style="25" customWidth="1"/>
    <col min="6634" max="6643" width="0" style="25" hidden="1" customWidth="1"/>
    <col min="6644" max="6644" width="4.7109375" style="25" customWidth="1"/>
    <col min="6645" max="6645" width="14" style="25" customWidth="1"/>
    <col min="6646" max="6652" width="12.7109375" style="25" customWidth="1"/>
    <col min="6653" max="6653" width="11.42578125" style="25"/>
    <col min="6654" max="6654" width="6.7109375" style="25" customWidth="1"/>
    <col min="6655" max="6655" width="11.28515625" style="25" customWidth="1"/>
    <col min="6656" max="6656" width="6.7109375" style="25" customWidth="1"/>
    <col min="6657" max="6657" width="10.140625" style="25" bestFit="1" customWidth="1"/>
    <col min="6658" max="6658" width="6.7109375" style="25" customWidth="1"/>
    <col min="6659" max="6659" width="8.7109375" style="25" customWidth="1"/>
    <col min="6660" max="6660" width="6.7109375" style="25" customWidth="1"/>
    <col min="6661" max="6661" width="8.7109375" style="25" customWidth="1"/>
    <col min="6662" max="6662" width="6.7109375" style="25" customWidth="1"/>
    <col min="6663" max="6663" width="14.5703125" style="25" bestFit="1" customWidth="1"/>
    <col min="6664" max="6664" width="11.42578125" style="25"/>
    <col min="6665" max="6665" width="14.5703125" style="25" bestFit="1" customWidth="1"/>
    <col min="6666" max="6666" width="11.42578125" style="25"/>
    <col min="6667" max="6667" width="14.5703125" style="25" bestFit="1" customWidth="1"/>
    <col min="6668" max="6668" width="11.42578125" style="25"/>
    <col min="6669" max="6669" width="14.5703125" style="25" bestFit="1" customWidth="1"/>
    <col min="6670" max="6670" width="11.42578125" style="25"/>
    <col min="6671" max="6671" width="14.5703125" style="25" bestFit="1" customWidth="1"/>
    <col min="6672" max="6672" width="13" style="25" bestFit="1" customWidth="1"/>
    <col min="6673" max="6888" width="11.42578125" style="25"/>
    <col min="6889" max="6889" width="3.7109375" style="25" customWidth="1"/>
    <col min="6890" max="6899" width="0" style="25" hidden="1" customWidth="1"/>
    <col min="6900" max="6900" width="4.7109375" style="25" customWidth="1"/>
    <col min="6901" max="6901" width="14" style="25" customWidth="1"/>
    <col min="6902" max="6908" width="12.7109375" style="25" customWidth="1"/>
    <col min="6909" max="6909" width="11.42578125" style="25"/>
    <col min="6910" max="6910" width="6.7109375" style="25" customWidth="1"/>
    <col min="6911" max="6911" width="11.28515625" style="25" customWidth="1"/>
    <col min="6912" max="6912" width="6.7109375" style="25" customWidth="1"/>
    <col min="6913" max="6913" width="10.140625" style="25" bestFit="1" customWidth="1"/>
    <col min="6914" max="6914" width="6.7109375" style="25" customWidth="1"/>
    <col min="6915" max="6915" width="8.7109375" style="25" customWidth="1"/>
    <col min="6916" max="6916" width="6.7109375" style="25" customWidth="1"/>
    <col min="6917" max="6917" width="8.7109375" style="25" customWidth="1"/>
    <col min="6918" max="6918" width="6.7109375" style="25" customWidth="1"/>
    <col min="6919" max="6919" width="14.5703125" style="25" bestFit="1" customWidth="1"/>
    <col min="6920" max="6920" width="11.42578125" style="25"/>
    <col min="6921" max="6921" width="14.5703125" style="25" bestFit="1" customWidth="1"/>
    <col min="6922" max="6922" width="11.42578125" style="25"/>
    <col min="6923" max="6923" width="14.5703125" style="25" bestFit="1" customWidth="1"/>
    <col min="6924" max="6924" width="11.42578125" style="25"/>
    <col min="6925" max="6925" width="14.5703125" style="25" bestFit="1" customWidth="1"/>
    <col min="6926" max="6926" width="11.42578125" style="25"/>
    <col min="6927" max="6927" width="14.5703125" style="25" bestFit="1" customWidth="1"/>
    <col min="6928" max="6928" width="13" style="25" bestFit="1" customWidth="1"/>
    <col min="6929" max="7144" width="11.42578125" style="25"/>
    <col min="7145" max="7145" width="3.7109375" style="25" customWidth="1"/>
    <col min="7146" max="7155" width="0" style="25" hidden="1" customWidth="1"/>
    <col min="7156" max="7156" width="4.7109375" style="25" customWidth="1"/>
    <col min="7157" max="7157" width="14" style="25" customWidth="1"/>
    <col min="7158" max="7164" width="12.7109375" style="25" customWidth="1"/>
    <col min="7165" max="7165" width="11.42578125" style="25"/>
    <col min="7166" max="7166" width="6.7109375" style="25" customWidth="1"/>
    <col min="7167" max="7167" width="11.28515625" style="25" customWidth="1"/>
    <col min="7168" max="7168" width="6.7109375" style="25" customWidth="1"/>
    <col min="7169" max="7169" width="10.140625" style="25" bestFit="1" customWidth="1"/>
    <col min="7170" max="7170" width="6.7109375" style="25" customWidth="1"/>
    <col min="7171" max="7171" width="8.7109375" style="25" customWidth="1"/>
    <col min="7172" max="7172" width="6.7109375" style="25" customWidth="1"/>
    <col min="7173" max="7173" width="8.7109375" style="25" customWidth="1"/>
    <col min="7174" max="7174" width="6.7109375" style="25" customWidth="1"/>
    <col min="7175" max="7175" width="14.5703125" style="25" bestFit="1" customWidth="1"/>
    <col min="7176" max="7176" width="11.42578125" style="25"/>
    <col min="7177" max="7177" width="14.5703125" style="25" bestFit="1" customWidth="1"/>
    <col min="7178" max="7178" width="11.42578125" style="25"/>
    <col min="7179" max="7179" width="14.5703125" style="25" bestFit="1" customWidth="1"/>
    <col min="7180" max="7180" width="11.42578125" style="25"/>
    <col min="7181" max="7181" width="14.5703125" style="25" bestFit="1" customWidth="1"/>
    <col min="7182" max="7182" width="11.42578125" style="25"/>
    <col min="7183" max="7183" width="14.5703125" style="25" bestFit="1" customWidth="1"/>
    <col min="7184" max="7184" width="13" style="25" bestFit="1" customWidth="1"/>
    <col min="7185" max="7400" width="11.42578125" style="25"/>
    <col min="7401" max="7401" width="3.7109375" style="25" customWidth="1"/>
    <col min="7402" max="7411" width="0" style="25" hidden="1" customWidth="1"/>
    <col min="7412" max="7412" width="4.7109375" style="25" customWidth="1"/>
    <col min="7413" max="7413" width="14" style="25" customWidth="1"/>
    <col min="7414" max="7420" width="12.7109375" style="25" customWidth="1"/>
    <col min="7421" max="7421" width="11.42578125" style="25"/>
    <col min="7422" max="7422" width="6.7109375" style="25" customWidth="1"/>
    <col min="7423" max="7423" width="11.28515625" style="25" customWidth="1"/>
    <col min="7424" max="7424" width="6.7109375" style="25" customWidth="1"/>
    <col min="7425" max="7425" width="10.140625" style="25" bestFit="1" customWidth="1"/>
    <col min="7426" max="7426" width="6.7109375" style="25" customWidth="1"/>
    <col min="7427" max="7427" width="8.7109375" style="25" customWidth="1"/>
    <col min="7428" max="7428" width="6.7109375" style="25" customWidth="1"/>
    <col min="7429" max="7429" width="8.7109375" style="25" customWidth="1"/>
    <col min="7430" max="7430" width="6.7109375" style="25" customWidth="1"/>
    <col min="7431" max="7431" width="14.5703125" style="25" bestFit="1" customWidth="1"/>
    <col min="7432" max="7432" width="11.42578125" style="25"/>
    <col min="7433" max="7433" width="14.5703125" style="25" bestFit="1" customWidth="1"/>
    <col min="7434" max="7434" width="11.42578125" style="25"/>
    <col min="7435" max="7435" width="14.5703125" style="25" bestFit="1" customWidth="1"/>
    <col min="7436" max="7436" width="11.42578125" style="25"/>
    <col min="7437" max="7437" width="14.5703125" style="25" bestFit="1" customWidth="1"/>
    <col min="7438" max="7438" width="11.42578125" style="25"/>
    <col min="7439" max="7439" width="14.5703125" style="25" bestFit="1" customWidth="1"/>
    <col min="7440" max="7440" width="13" style="25" bestFit="1" customWidth="1"/>
    <col min="7441" max="7656" width="11.42578125" style="25"/>
    <col min="7657" max="7657" width="3.7109375" style="25" customWidth="1"/>
    <col min="7658" max="7667" width="0" style="25" hidden="1" customWidth="1"/>
    <col min="7668" max="7668" width="4.7109375" style="25" customWidth="1"/>
    <col min="7669" max="7669" width="14" style="25" customWidth="1"/>
    <col min="7670" max="7676" width="12.7109375" style="25" customWidth="1"/>
    <col min="7677" max="7677" width="11.42578125" style="25"/>
    <col min="7678" max="7678" width="6.7109375" style="25" customWidth="1"/>
    <col min="7679" max="7679" width="11.28515625" style="25" customWidth="1"/>
    <col min="7680" max="7680" width="6.7109375" style="25" customWidth="1"/>
    <col min="7681" max="7681" width="10.140625" style="25" bestFit="1" customWidth="1"/>
    <col min="7682" max="7682" width="6.7109375" style="25" customWidth="1"/>
    <col min="7683" max="7683" width="8.7109375" style="25" customWidth="1"/>
    <col min="7684" max="7684" width="6.7109375" style="25" customWidth="1"/>
    <col min="7685" max="7685" width="8.7109375" style="25" customWidth="1"/>
    <col min="7686" max="7686" width="6.7109375" style="25" customWidth="1"/>
    <col min="7687" max="7687" width="14.5703125" style="25" bestFit="1" customWidth="1"/>
    <col min="7688" max="7688" width="11.42578125" style="25"/>
    <col min="7689" max="7689" width="14.5703125" style="25" bestFit="1" customWidth="1"/>
    <col min="7690" max="7690" width="11.42578125" style="25"/>
    <col min="7691" max="7691" width="14.5703125" style="25" bestFit="1" customWidth="1"/>
    <col min="7692" max="7692" width="11.42578125" style="25"/>
    <col min="7693" max="7693" width="14.5703125" style="25" bestFit="1" customWidth="1"/>
    <col min="7694" max="7694" width="11.42578125" style="25"/>
    <col min="7695" max="7695" width="14.5703125" style="25" bestFit="1" customWidth="1"/>
    <col min="7696" max="7696" width="13" style="25" bestFit="1" customWidth="1"/>
    <col min="7697" max="7912" width="11.42578125" style="25"/>
    <col min="7913" max="7913" width="3.7109375" style="25" customWidth="1"/>
    <col min="7914" max="7923" width="0" style="25" hidden="1" customWidth="1"/>
    <col min="7924" max="7924" width="4.7109375" style="25" customWidth="1"/>
    <col min="7925" max="7925" width="14" style="25" customWidth="1"/>
    <col min="7926" max="7932" width="12.7109375" style="25" customWidth="1"/>
    <col min="7933" max="7933" width="11.42578125" style="25"/>
    <col min="7934" max="7934" width="6.7109375" style="25" customWidth="1"/>
    <col min="7935" max="7935" width="11.28515625" style="25" customWidth="1"/>
    <col min="7936" max="7936" width="6.7109375" style="25" customWidth="1"/>
    <col min="7937" max="7937" width="10.140625" style="25" bestFit="1" customWidth="1"/>
    <col min="7938" max="7938" width="6.7109375" style="25" customWidth="1"/>
    <col min="7939" max="7939" width="8.7109375" style="25" customWidth="1"/>
    <col min="7940" max="7940" width="6.7109375" style="25" customWidth="1"/>
    <col min="7941" max="7941" width="8.7109375" style="25" customWidth="1"/>
    <col min="7942" max="7942" width="6.7109375" style="25" customWidth="1"/>
    <col min="7943" max="7943" width="14.5703125" style="25" bestFit="1" customWidth="1"/>
    <col min="7944" max="7944" width="11.42578125" style="25"/>
    <col min="7945" max="7945" width="14.5703125" style="25" bestFit="1" customWidth="1"/>
    <col min="7946" max="7946" width="11.42578125" style="25"/>
    <col min="7947" max="7947" width="14.5703125" style="25" bestFit="1" customWidth="1"/>
    <col min="7948" max="7948" width="11.42578125" style="25"/>
    <col min="7949" max="7949" width="14.5703125" style="25" bestFit="1" customWidth="1"/>
    <col min="7950" max="7950" width="11.42578125" style="25"/>
    <col min="7951" max="7951" width="14.5703125" style="25" bestFit="1" customWidth="1"/>
    <col min="7952" max="7952" width="13" style="25" bestFit="1" customWidth="1"/>
    <col min="7953" max="8168" width="11.42578125" style="25"/>
    <col min="8169" max="8169" width="3.7109375" style="25" customWidth="1"/>
    <col min="8170" max="8179" width="0" style="25" hidden="1" customWidth="1"/>
    <col min="8180" max="8180" width="4.7109375" style="25" customWidth="1"/>
    <col min="8181" max="8181" width="14" style="25" customWidth="1"/>
    <col min="8182" max="8188" width="12.7109375" style="25" customWidth="1"/>
    <col min="8189" max="8189" width="11.42578125" style="25"/>
    <col min="8190" max="8190" width="6.7109375" style="25" customWidth="1"/>
    <col min="8191" max="8191" width="11.28515625" style="25" customWidth="1"/>
    <col min="8192" max="8192" width="6.7109375" style="25" customWidth="1"/>
    <col min="8193" max="8193" width="10.140625" style="25" bestFit="1" customWidth="1"/>
    <col min="8194" max="8194" width="6.7109375" style="25" customWidth="1"/>
    <col min="8195" max="8195" width="8.7109375" style="25" customWidth="1"/>
    <col min="8196" max="8196" width="6.7109375" style="25" customWidth="1"/>
    <col min="8197" max="8197" width="8.7109375" style="25" customWidth="1"/>
    <col min="8198" max="8198" width="6.7109375" style="25" customWidth="1"/>
    <col min="8199" max="8199" width="14.5703125" style="25" bestFit="1" customWidth="1"/>
    <col min="8200" max="8200" width="11.42578125" style="25"/>
    <col min="8201" max="8201" width="14.5703125" style="25" bestFit="1" customWidth="1"/>
    <col min="8202" max="8202" width="11.42578125" style="25"/>
    <col min="8203" max="8203" width="14.5703125" style="25" bestFit="1" customWidth="1"/>
    <col min="8204" max="8204" width="11.42578125" style="25"/>
    <col min="8205" max="8205" width="14.5703125" style="25" bestFit="1" customWidth="1"/>
    <col min="8206" max="8206" width="11.42578125" style="25"/>
    <col min="8207" max="8207" width="14.5703125" style="25" bestFit="1" customWidth="1"/>
    <col min="8208" max="8208" width="13" style="25" bestFit="1" customWidth="1"/>
    <col min="8209" max="8424" width="11.42578125" style="25"/>
    <col min="8425" max="8425" width="3.7109375" style="25" customWidth="1"/>
    <col min="8426" max="8435" width="0" style="25" hidden="1" customWidth="1"/>
    <col min="8436" max="8436" width="4.7109375" style="25" customWidth="1"/>
    <col min="8437" max="8437" width="14" style="25" customWidth="1"/>
    <col min="8438" max="8444" width="12.7109375" style="25" customWidth="1"/>
    <col min="8445" max="8445" width="11.42578125" style="25"/>
    <col min="8446" max="8446" width="6.7109375" style="25" customWidth="1"/>
    <col min="8447" max="8447" width="11.28515625" style="25" customWidth="1"/>
    <col min="8448" max="8448" width="6.7109375" style="25" customWidth="1"/>
    <col min="8449" max="8449" width="10.140625" style="25" bestFit="1" customWidth="1"/>
    <col min="8450" max="8450" width="6.7109375" style="25" customWidth="1"/>
    <col min="8451" max="8451" width="8.7109375" style="25" customWidth="1"/>
    <col min="8452" max="8452" width="6.7109375" style="25" customWidth="1"/>
    <col min="8453" max="8453" width="8.7109375" style="25" customWidth="1"/>
    <col min="8454" max="8454" width="6.7109375" style="25" customWidth="1"/>
    <col min="8455" max="8455" width="14.5703125" style="25" bestFit="1" customWidth="1"/>
    <col min="8456" max="8456" width="11.42578125" style="25"/>
    <col min="8457" max="8457" width="14.5703125" style="25" bestFit="1" customWidth="1"/>
    <col min="8458" max="8458" width="11.42578125" style="25"/>
    <col min="8459" max="8459" width="14.5703125" style="25" bestFit="1" customWidth="1"/>
    <col min="8460" max="8460" width="11.42578125" style="25"/>
    <col min="8461" max="8461" width="14.5703125" style="25" bestFit="1" customWidth="1"/>
    <col min="8462" max="8462" width="11.42578125" style="25"/>
    <col min="8463" max="8463" width="14.5703125" style="25" bestFit="1" customWidth="1"/>
    <col min="8464" max="8464" width="13" style="25" bestFit="1" customWidth="1"/>
    <col min="8465" max="8680" width="11.42578125" style="25"/>
    <col min="8681" max="8681" width="3.7109375" style="25" customWidth="1"/>
    <col min="8682" max="8691" width="0" style="25" hidden="1" customWidth="1"/>
    <col min="8692" max="8692" width="4.7109375" style="25" customWidth="1"/>
    <col min="8693" max="8693" width="14" style="25" customWidth="1"/>
    <col min="8694" max="8700" width="12.7109375" style="25" customWidth="1"/>
    <col min="8701" max="8701" width="11.42578125" style="25"/>
    <col min="8702" max="8702" width="6.7109375" style="25" customWidth="1"/>
    <col min="8703" max="8703" width="11.28515625" style="25" customWidth="1"/>
    <col min="8704" max="8704" width="6.7109375" style="25" customWidth="1"/>
    <col min="8705" max="8705" width="10.140625" style="25" bestFit="1" customWidth="1"/>
    <col min="8706" max="8706" width="6.7109375" style="25" customWidth="1"/>
    <col min="8707" max="8707" width="8.7109375" style="25" customWidth="1"/>
    <col min="8708" max="8708" width="6.7109375" style="25" customWidth="1"/>
    <col min="8709" max="8709" width="8.7109375" style="25" customWidth="1"/>
    <col min="8710" max="8710" width="6.7109375" style="25" customWidth="1"/>
    <col min="8711" max="8711" width="14.5703125" style="25" bestFit="1" customWidth="1"/>
    <col min="8712" max="8712" width="11.42578125" style="25"/>
    <col min="8713" max="8713" width="14.5703125" style="25" bestFit="1" customWidth="1"/>
    <col min="8714" max="8714" width="11.42578125" style="25"/>
    <col min="8715" max="8715" width="14.5703125" style="25" bestFit="1" customWidth="1"/>
    <col min="8716" max="8716" width="11.42578125" style="25"/>
    <col min="8717" max="8717" width="14.5703125" style="25" bestFit="1" customWidth="1"/>
    <col min="8718" max="8718" width="11.42578125" style="25"/>
    <col min="8719" max="8719" width="14.5703125" style="25" bestFit="1" customWidth="1"/>
    <col min="8720" max="8720" width="13" style="25" bestFit="1" customWidth="1"/>
    <col min="8721" max="8936" width="11.42578125" style="25"/>
    <col min="8937" max="8937" width="3.7109375" style="25" customWidth="1"/>
    <col min="8938" max="8947" width="0" style="25" hidden="1" customWidth="1"/>
    <col min="8948" max="8948" width="4.7109375" style="25" customWidth="1"/>
    <col min="8949" max="8949" width="14" style="25" customWidth="1"/>
    <col min="8950" max="8956" width="12.7109375" style="25" customWidth="1"/>
    <col min="8957" max="8957" width="11.42578125" style="25"/>
    <col min="8958" max="8958" width="6.7109375" style="25" customWidth="1"/>
    <col min="8959" max="8959" width="11.28515625" style="25" customWidth="1"/>
    <col min="8960" max="8960" width="6.7109375" style="25" customWidth="1"/>
    <col min="8961" max="8961" width="10.140625" style="25" bestFit="1" customWidth="1"/>
    <col min="8962" max="8962" width="6.7109375" style="25" customWidth="1"/>
    <col min="8963" max="8963" width="8.7109375" style="25" customWidth="1"/>
    <col min="8964" max="8964" width="6.7109375" style="25" customWidth="1"/>
    <col min="8965" max="8965" width="8.7109375" style="25" customWidth="1"/>
    <col min="8966" max="8966" width="6.7109375" style="25" customWidth="1"/>
    <col min="8967" max="8967" width="14.5703125" style="25" bestFit="1" customWidth="1"/>
    <col min="8968" max="8968" width="11.42578125" style="25"/>
    <col min="8969" max="8969" width="14.5703125" style="25" bestFit="1" customWidth="1"/>
    <col min="8970" max="8970" width="11.42578125" style="25"/>
    <col min="8971" max="8971" width="14.5703125" style="25" bestFit="1" customWidth="1"/>
    <col min="8972" max="8972" width="11.42578125" style="25"/>
    <col min="8973" max="8973" width="14.5703125" style="25" bestFit="1" customWidth="1"/>
    <col min="8974" max="8974" width="11.42578125" style="25"/>
    <col min="8975" max="8975" width="14.5703125" style="25" bestFit="1" customWidth="1"/>
    <col min="8976" max="8976" width="13" style="25" bestFit="1" customWidth="1"/>
    <col min="8977" max="9192" width="11.42578125" style="25"/>
    <col min="9193" max="9193" width="3.7109375" style="25" customWidth="1"/>
    <col min="9194" max="9203" width="0" style="25" hidden="1" customWidth="1"/>
    <col min="9204" max="9204" width="4.7109375" style="25" customWidth="1"/>
    <col min="9205" max="9205" width="14" style="25" customWidth="1"/>
    <col min="9206" max="9212" width="12.7109375" style="25" customWidth="1"/>
    <col min="9213" max="9213" width="11.42578125" style="25"/>
    <col min="9214" max="9214" width="6.7109375" style="25" customWidth="1"/>
    <col min="9215" max="9215" width="11.28515625" style="25" customWidth="1"/>
    <col min="9216" max="9216" width="6.7109375" style="25" customWidth="1"/>
    <col min="9217" max="9217" width="10.140625" style="25" bestFit="1" customWidth="1"/>
    <col min="9218" max="9218" width="6.7109375" style="25" customWidth="1"/>
    <col min="9219" max="9219" width="8.7109375" style="25" customWidth="1"/>
    <col min="9220" max="9220" width="6.7109375" style="25" customWidth="1"/>
    <col min="9221" max="9221" width="8.7109375" style="25" customWidth="1"/>
    <col min="9222" max="9222" width="6.7109375" style="25" customWidth="1"/>
    <col min="9223" max="9223" width="14.5703125" style="25" bestFit="1" customWidth="1"/>
    <col min="9224" max="9224" width="11.42578125" style="25"/>
    <col min="9225" max="9225" width="14.5703125" style="25" bestFit="1" customWidth="1"/>
    <col min="9226" max="9226" width="11.42578125" style="25"/>
    <col min="9227" max="9227" width="14.5703125" style="25" bestFit="1" customWidth="1"/>
    <col min="9228" max="9228" width="11.42578125" style="25"/>
    <col min="9229" max="9229" width="14.5703125" style="25" bestFit="1" customWidth="1"/>
    <col min="9230" max="9230" width="11.42578125" style="25"/>
    <col min="9231" max="9231" width="14.5703125" style="25" bestFit="1" customWidth="1"/>
    <col min="9232" max="9232" width="13" style="25" bestFit="1" customWidth="1"/>
    <col min="9233" max="9448" width="11.42578125" style="25"/>
    <col min="9449" max="9449" width="3.7109375" style="25" customWidth="1"/>
    <col min="9450" max="9459" width="0" style="25" hidden="1" customWidth="1"/>
    <col min="9460" max="9460" width="4.7109375" style="25" customWidth="1"/>
    <col min="9461" max="9461" width="14" style="25" customWidth="1"/>
    <col min="9462" max="9468" width="12.7109375" style="25" customWidth="1"/>
    <col min="9469" max="9469" width="11.42578125" style="25"/>
    <col min="9470" max="9470" width="6.7109375" style="25" customWidth="1"/>
    <col min="9471" max="9471" width="11.28515625" style="25" customWidth="1"/>
    <col min="9472" max="9472" width="6.7109375" style="25" customWidth="1"/>
    <col min="9473" max="9473" width="10.140625" style="25" bestFit="1" customWidth="1"/>
    <col min="9474" max="9474" width="6.7109375" style="25" customWidth="1"/>
    <col min="9475" max="9475" width="8.7109375" style="25" customWidth="1"/>
    <col min="9476" max="9476" width="6.7109375" style="25" customWidth="1"/>
    <col min="9477" max="9477" width="8.7109375" style="25" customWidth="1"/>
    <col min="9478" max="9478" width="6.7109375" style="25" customWidth="1"/>
    <col min="9479" max="9479" width="14.5703125" style="25" bestFit="1" customWidth="1"/>
    <col min="9480" max="9480" width="11.42578125" style="25"/>
    <col min="9481" max="9481" width="14.5703125" style="25" bestFit="1" customWidth="1"/>
    <col min="9482" max="9482" width="11.42578125" style="25"/>
    <col min="9483" max="9483" width="14.5703125" style="25" bestFit="1" customWidth="1"/>
    <col min="9484" max="9484" width="11.42578125" style="25"/>
    <col min="9485" max="9485" width="14.5703125" style="25" bestFit="1" customWidth="1"/>
    <col min="9486" max="9486" width="11.42578125" style="25"/>
    <col min="9487" max="9487" width="14.5703125" style="25" bestFit="1" customWidth="1"/>
    <col min="9488" max="9488" width="13" style="25" bestFit="1" customWidth="1"/>
    <col min="9489" max="9704" width="11.42578125" style="25"/>
    <col min="9705" max="9705" width="3.7109375" style="25" customWidth="1"/>
    <col min="9706" max="9715" width="0" style="25" hidden="1" customWidth="1"/>
    <col min="9716" max="9716" width="4.7109375" style="25" customWidth="1"/>
    <col min="9717" max="9717" width="14" style="25" customWidth="1"/>
    <col min="9718" max="9724" width="12.7109375" style="25" customWidth="1"/>
    <col min="9725" max="9725" width="11.42578125" style="25"/>
    <col min="9726" max="9726" width="6.7109375" style="25" customWidth="1"/>
    <col min="9727" max="9727" width="11.28515625" style="25" customWidth="1"/>
    <col min="9728" max="9728" width="6.7109375" style="25" customWidth="1"/>
    <col min="9729" max="9729" width="10.140625" style="25" bestFit="1" customWidth="1"/>
    <col min="9730" max="9730" width="6.7109375" style="25" customWidth="1"/>
    <col min="9731" max="9731" width="8.7109375" style="25" customWidth="1"/>
    <col min="9732" max="9732" width="6.7109375" style="25" customWidth="1"/>
    <col min="9733" max="9733" width="8.7109375" style="25" customWidth="1"/>
    <col min="9734" max="9734" width="6.7109375" style="25" customWidth="1"/>
    <col min="9735" max="9735" width="14.5703125" style="25" bestFit="1" customWidth="1"/>
    <col min="9736" max="9736" width="11.42578125" style="25"/>
    <col min="9737" max="9737" width="14.5703125" style="25" bestFit="1" customWidth="1"/>
    <col min="9738" max="9738" width="11.42578125" style="25"/>
    <col min="9739" max="9739" width="14.5703125" style="25" bestFit="1" customWidth="1"/>
    <col min="9740" max="9740" width="11.42578125" style="25"/>
    <col min="9741" max="9741" width="14.5703125" style="25" bestFit="1" customWidth="1"/>
    <col min="9742" max="9742" width="11.42578125" style="25"/>
    <col min="9743" max="9743" width="14.5703125" style="25" bestFit="1" customWidth="1"/>
    <col min="9744" max="9744" width="13" style="25" bestFit="1" customWidth="1"/>
    <col min="9745" max="9960" width="11.42578125" style="25"/>
    <col min="9961" max="9961" width="3.7109375" style="25" customWidth="1"/>
    <col min="9962" max="9971" width="0" style="25" hidden="1" customWidth="1"/>
    <col min="9972" max="9972" width="4.7109375" style="25" customWidth="1"/>
    <col min="9973" max="9973" width="14" style="25" customWidth="1"/>
    <col min="9974" max="9980" width="12.7109375" style="25" customWidth="1"/>
    <col min="9981" max="9981" width="11.42578125" style="25"/>
    <col min="9982" max="9982" width="6.7109375" style="25" customWidth="1"/>
    <col min="9983" max="9983" width="11.28515625" style="25" customWidth="1"/>
    <col min="9984" max="9984" width="6.7109375" style="25" customWidth="1"/>
    <col min="9985" max="9985" width="10.140625" style="25" bestFit="1" customWidth="1"/>
    <col min="9986" max="9986" width="6.7109375" style="25" customWidth="1"/>
    <col min="9987" max="9987" width="8.7109375" style="25" customWidth="1"/>
    <col min="9988" max="9988" width="6.7109375" style="25" customWidth="1"/>
    <col min="9989" max="9989" width="8.7109375" style="25" customWidth="1"/>
    <col min="9990" max="9990" width="6.7109375" style="25" customWidth="1"/>
    <col min="9991" max="9991" width="14.5703125" style="25" bestFit="1" customWidth="1"/>
    <col min="9992" max="9992" width="11.42578125" style="25"/>
    <col min="9993" max="9993" width="14.5703125" style="25" bestFit="1" customWidth="1"/>
    <col min="9994" max="9994" width="11.42578125" style="25"/>
    <col min="9995" max="9995" width="14.5703125" style="25" bestFit="1" customWidth="1"/>
    <col min="9996" max="9996" width="11.42578125" style="25"/>
    <col min="9997" max="9997" width="14.5703125" style="25" bestFit="1" customWidth="1"/>
    <col min="9998" max="9998" width="11.42578125" style="25"/>
    <col min="9999" max="9999" width="14.5703125" style="25" bestFit="1" customWidth="1"/>
    <col min="10000" max="10000" width="13" style="25" bestFit="1" customWidth="1"/>
    <col min="10001" max="10216" width="11.42578125" style="25"/>
    <col min="10217" max="10217" width="3.7109375" style="25" customWidth="1"/>
    <col min="10218" max="10227" width="0" style="25" hidden="1" customWidth="1"/>
    <col min="10228" max="10228" width="4.7109375" style="25" customWidth="1"/>
    <col min="10229" max="10229" width="14" style="25" customWidth="1"/>
    <col min="10230" max="10236" width="12.7109375" style="25" customWidth="1"/>
    <col min="10237" max="10237" width="11.42578125" style="25"/>
    <col min="10238" max="10238" width="6.7109375" style="25" customWidth="1"/>
    <col min="10239" max="10239" width="11.28515625" style="25" customWidth="1"/>
    <col min="10240" max="10240" width="6.7109375" style="25" customWidth="1"/>
    <col min="10241" max="10241" width="10.140625" style="25" bestFit="1" customWidth="1"/>
    <col min="10242" max="10242" width="6.7109375" style="25" customWidth="1"/>
    <col min="10243" max="10243" width="8.7109375" style="25" customWidth="1"/>
    <col min="10244" max="10244" width="6.7109375" style="25" customWidth="1"/>
    <col min="10245" max="10245" width="8.7109375" style="25" customWidth="1"/>
    <col min="10246" max="10246" width="6.7109375" style="25" customWidth="1"/>
    <col min="10247" max="10247" width="14.5703125" style="25" bestFit="1" customWidth="1"/>
    <col min="10248" max="10248" width="11.42578125" style="25"/>
    <col min="10249" max="10249" width="14.5703125" style="25" bestFit="1" customWidth="1"/>
    <col min="10250" max="10250" width="11.42578125" style="25"/>
    <col min="10251" max="10251" width="14.5703125" style="25" bestFit="1" customWidth="1"/>
    <col min="10252" max="10252" width="11.42578125" style="25"/>
    <col min="10253" max="10253" width="14.5703125" style="25" bestFit="1" customWidth="1"/>
    <col min="10254" max="10254" width="11.42578125" style="25"/>
    <col min="10255" max="10255" width="14.5703125" style="25" bestFit="1" customWidth="1"/>
    <col min="10256" max="10256" width="13" style="25" bestFit="1" customWidth="1"/>
    <col min="10257" max="10472" width="11.42578125" style="25"/>
    <col min="10473" max="10473" width="3.7109375" style="25" customWidth="1"/>
    <col min="10474" max="10483" width="0" style="25" hidden="1" customWidth="1"/>
    <col min="10484" max="10484" width="4.7109375" style="25" customWidth="1"/>
    <col min="10485" max="10485" width="14" style="25" customWidth="1"/>
    <col min="10486" max="10492" width="12.7109375" style="25" customWidth="1"/>
    <col min="10493" max="10493" width="11.42578125" style="25"/>
    <col min="10494" max="10494" width="6.7109375" style="25" customWidth="1"/>
    <col min="10495" max="10495" width="11.28515625" style="25" customWidth="1"/>
    <col min="10496" max="10496" width="6.7109375" style="25" customWidth="1"/>
    <col min="10497" max="10497" width="10.140625" style="25" bestFit="1" customWidth="1"/>
    <col min="10498" max="10498" width="6.7109375" style="25" customWidth="1"/>
    <col min="10499" max="10499" width="8.7109375" style="25" customWidth="1"/>
    <col min="10500" max="10500" width="6.7109375" style="25" customWidth="1"/>
    <col min="10501" max="10501" width="8.7109375" style="25" customWidth="1"/>
    <col min="10502" max="10502" width="6.7109375" style="25" customWidth="1"/>
    <col min="10503" max="10503" width="14.5703125" style="25" bestFit="1" customWidth="1"/>
    <col min="10504" max="10504" width="11.42578125" style="25"/>
    <col min="10505" max="10505" width="14.5703125" style="25" bestFit="1" customWidth="1"/>
    <col min="10506" max="10506" width="11.42578125" style="25"/>
    <col min="10507" max="10507" width="14.5703125" style="25" bestFit="1" customWidth="1"/>
    <col min="10508" max="10508" width="11.42578125" style="25"/>
    <col min="10509" max="10509" width="14.5703125" style="25" bestFit="1" customWidth="1"/>
    <col min="10510" max="10510" width="11.42578125" style="25"/>
    <col min="10511" max="10511" width="14.5703125" style="25" bestFit="1" customWidth="1"/>
    <col min="10512" max="10512" width="13" style="25" bestFit="1" customWidth="1"/>
    <col min="10513" max="10728" width="11.42578125" style="25"/>
    <col min="10729" max="10729" width="3.7109375" style="25" customWidth="1"/>
    <col min="10730" max="10739" width="0" style="25" hidden="1" customWidth="1"/>
    <col min="10740" max="10740" width="4.7109375" style="25" customWidth="1"/>
    <col min="10741" max="10741" width="14" style="25" customWidth="1"/>
    <col min="10742" max="10748" width="12.7109375" style="25" customWidth="1"/>
    <col min="10749" max="10749" width="11.42578125" style="25"/>
    <col min="10750" max="10750" width="6.7109375" style="25" customWidth="1"/>
    <col min="10751" max="10751" width="11.28515625" style="25" customWidth="1"/>
    <col min="10752" max="10752" width="6.7109375" style="25" customWidth="1"/>
    <col min="10753" max="10753" width="10.140625" style="25" bestFit="1" customWidth="1"/>
    <col min="10754" max="10754" width="6.7109375" style="25" customWidth="1"/>
    <col min="10755" max="10755" width="8.7109375" style="25" customWidth="1"/>
    <col min="10756" max="10756" width="6.7109375" style="25" customWidth="1"/>
    <col min="10757" max="10757" width="8.7109375" style="25" customWidth="1"/>
    <col min="10758" max="10758" width="6.7109375" style="25" customWidth="1"/>
    <col min="10759" max="10759" width="14.5703125" style="25" bestFit="1" customWidth="1"/>
    <col min="10760" max="10760" width="11.42578125" style="25"/>
    <col min="10761" max="10761" width="14.5703125" style="25" bestFit="1" customWidth="1"/>
    <col min="10762" max="10762" width="11.42578125" style="25"/>
    <col min="10763" max="10763" width="14.5703125" style="25" bestFit="1" customWidth="1"/>
    <col min="10764" max="10764" width="11.42578125" style="25"/>
    <col min="10765" max="10765" width="14.5703125" style="25" bestFit="1" customWidth="1"/>
    <col min="10766" max="10766" width="11.42578125" style="25"/>
    <col min="10767" max="10767" width="14.5703125" style="25" bestFit="1" customWidth="1"/>
    <col min="10768" max="10768" width="13" style="25" bestFit="1" customWidth="1"/>
    <col min="10769" max="10984" width="11.42578125" style="25"/>
    <col min="10985" max="10985" width="3.7109375" style="25" customWidth="1"/>
    <col min="10986" max="10995" width="0" style="25" hidden="1" customWidth="1"/>
    <col min="10996" max="10996" width="4.7109375" style="25" customWidth="1"/>
    <col min="10997" max="10997" width="14" style="25" customWidth="1"/>
    <col min="10998" max="11004" width="12.7109375" style="25" customWidth="1"/>
    <col min="11005" max="11005" width="11.42578125" style="25"/>
    <col min="11006" max="11006" width="6.7109375" style="25" customWidth="1"/>
    <col min="11007" max="11007" width="11.28515625" style="25" customWidth="1"/>
    <col min="11008" max="11008" width="6.7109375" style="25" customWidth="1"/>
    <col min="11009" max="11009" width="10.140625" style="25" bestFit="1" customWidth="1"/>
    <col min="11010" max="11010" width="6.7109375" style="25" customWidth="1"/>
    <col min="11011" max="11011" width="8.7109375" style="25" customWidth="1"/>
    <col min="11012" max="11012" width="6.7109375" style="25" customWidth="1"/>
    <col min="11013" max="11013" width="8.7109375" style="25" customWidth="1"/>
    <col min="11014" max="11014" width="6.7109375" style="25" customWidth="1"/>
    <col min="11015" max="11015" width="14.5703125" style="25" bestFit="1" customWidth="1"/>
    <col min="11016" max="11016" width="11.42578125" style="25"/>
    <col min="11017" max="11017" width="14.5703125" style="25" bestFit="1" customWidth="1"/>
    <col min="11018" max="11018" width="11.42578125" style="25"/>
    <col min="11019" max="11019" width="14.5703125" style="25" bestFit="1" customWidth="1"/>
    <col min="11020" max="11020" width="11.42578125" style="25"/>
    <col min="11021" max="11021" width="14.5703125" style="25" bestFit="1" customWidth="1"/>
    <col min="11022" max="11022" width="11.42578125" style="25"/>
    <col min="11023" max="11023" width="14.5703125" style="25" bestFit="1" customWidth="1"/>
    <col min="11024" max="11024" width="13" style="25" bestFit="1" customWidth="1"/>
    <col min="11025" max="11240" width="11.42578125" style="25"/>
    <col min="11241" max="11241" width="3.7109375" style="25" customWidth="1"/>
    <col min="11242" max="11251" width="0" style="25" hidden="1" customWidth="1"/>
    <col min="11252" max="11252" width="4.7109375" style="25" customWidth="1"/>
    <col min="11253" max="11253" width="14" style="25" customWidth="1"/>
    <col min="11254" max="11260" width="12.7109375" style="25" customWidth="1"/>
    <col min="11261" max="11261" width="11.42578125" style="25"/>
    <col min="11262" max="11262" width="6.7109375" style="25" customWidth="1"/>
    <col min="11263" max="11263" width="11.28515625" style="25" customWidth="1"/>
    <col min="11264" max="11264" width="6.7109375" style="25" customWidth="1"/>
    <col min="11265" max="11265" width="10.140625" style="25" bestFit="1" customWidth="1"/>
    <col min="11266" max="11266" width="6.7109375" style="25" customWidth="1"/>
    <col min="11267" max="11267" width="8.7109375" style="25" customWidth="1"/>
    <col min="11268" max="11268" width="6.7109375" style="25" customWidth="1"/>
    <col min="11269" max="11269" width="8.7109375" style="25" customWidth="1"/>
    <col min="11270" max="11270" width="6.7109375" style="25" customWidth="1"/>
    <col min="11271" max="11271" width="14.5703125" style="25" bestFit="1" customWidth="1"/>
    <col min="11272" max="11272" width="11.42578125" style="25"/>
    <col min="11273" max="11273" width="14.5703125" style="25" bestFit="1" customWidth="1"/>
    <col min="11274" max="11274" width="11.42578125" style="25"/>
    <col min="11275" max="11275" width="14.5703125" style="25" bestFit="1" customWidth="1"/>
    <col min="11276" max="11276" width="11.42578125" style="25"/>
    <col min="11277" max="11277" width="14.5703125" style="25" bestFit="1" customWidth="1"/>
    <col min="11278" max="11278" width="11.42578125" style="25"/>
    <col min="11279" max="11279" width="14.5703125" style="25" bestFit="1" customWidth="1"/>
    <col min="11280" max="11280" width="13" style="25" bestFit="1" customWidth="1"/>
    <col min="11281" max="11496" width="11.42578125" style="25"/>
    <col min="11497" max="11497" width="3.7109375" style="25" customWidth="1"/>
    <col min="11498" max="11507" width="0" style="25" hidden="1" customWidth="1"/>
    <col min="11508" max="11508" width="4.7109375" style="25" customWidth="1"/>
    <col min="11509" max="11509" width="14" style="25" customWidth="1"/>
    <col min="11510" max="11516" width="12.7109375" style="25" customWidth="1"/>
    <col min="11517" max="11517" width="11.42578125" style="25"/>
    <col min="11518" max="11518" width="6.7109375" style="25" customWidth="1"/>
    <col min="11519" max="11519" width="11.28515625" style="25" customWidth="1"/>
    <col min="11520" max="11520" width="6.7109375" style="25" customWidth="1"/>
    <col min="11521" max="11521" width="10.140625" style="25" bestFit="1" customWidth="1"/>
    <col min="11522" max="11522" width="6.7109375" style="25" customWidth="1"/>
    <col min="11523" max="11523" width="8.7109375" style="25" customWidth="1"/>
    <col min="11524" max="11524" width="6.7109375" style="25" customWidth="1"/>
    <col min="11525" max="11525" width="8.7109375" style="25" customWidth="1"/>
    <col min="11526" max="11526" width="6.7109375" style="25" customWidth="1"/>
    <col min="11527" max="11527" width="14.5703125" style="25" bestFit="1" customWidth="1"/>
    <col min="11528" max="11528" width="11.42578125" style="25"/>
    <col min="11529" max="11529" width="14.5703125" style="25" bestFit="1" customWidth="1"/>
    <col min="11530" max="11530" width="11.42578125" style="25"/>
    <col min="11531" max="11531" width="14.5703125" style="25" bestFit="1" customWidth="1"/>
    <col min="11532" max="11532" width="11.42578125" style="25"/>
    <col min="11533" max="11533" width="14.5703125" style="25" bestFit="1" customWidth="1"/>
    <col min="11534" max="11534" width="11.42578125" style="25"/>
    <col min="11535" max="11535" width="14.5703125" style="25" bestFit="1" customWidth="1"/>
    <col min="11536" max="11536" width="13" style="25" bestFit="1" customWidth="1"/>
    <col min="11537" max="11752" width="11.42578125" style="25"/>
    <col min="11753" max="11753" width="3.7109375" style="25" customWidth="1"/>
    <col min="11754" max="11763" width="0" style="25" hidden="1" customWidth="1"/>
    <col min="11764" max="11764" width="4.7109375" style="25" customWidth="1"/>
    <col min="11765" max="11765" width="14" style="25" customWidth="1"/>
    <col min="11766" max="11772" width="12.7109375" style="25" customWidth="1"/>
    <col min="11773" max="11773" width="11.42578125" style="25"/>
    <col min="11774" max="11774" width="6.7109375" style="25" customWidth="1"/>
    <col min="11775" max="11775" width="11.28515625" style="25" customWidth="1"/>
    <col min="11776" max="11776" width="6.7109375" style="25" customWidth="1"/>
    <col min="11777" max="11777" width="10.140625" style="25" bestFit="1" customWidth="1"/>
    <col min="11778" max="11778" width="6.7109375" style="25" customWidth="1"/>
    <col min="11779" max="11779" width="8.7109375" style="25" customWidth="1"/>
    <col min="11780" max="11780" width="6.7109375" style="25" customWidth="1"/>
    <col min="11781" max="11781" width="8.7109375" style="25" customWidth="1"/>
    <col min="11782" max="11782" width="6.7109375" style="25" customWidth="1"/>
    <col min="11783" max="11783" width="14.5703125" style="25" bestFit="1" customWidth="1"/>
    <col min="11784" max="11784" width="11.42578125" style="25"/>
    <col min="11785" max="11785" width="14.5703125" style="25" bestFit="1" customWidth="1"/>
    <col min="11786" max="11786" width="11.42578125" style="25"/>
    <col min="11787" max="11787" width="14.5703125" style="25" bestFit="1" customWidth="1"/>
    <col min="11788" max="11788" width="11.42578125" style="25"/>
    <col min="11789" max="11789" width="14.5703125" style="25" bestFit="1" customWidth="1"/>
    <col min="11790" max="11790" width="11.42578125" style="25"/>
    <col min="11791" max="11791" width="14.5703125" style="25" bestFit="1" customWidth="1"/>
    <col min="11792" max="11792" width="13" style="25" bestFit="1" customWidth="1"/>
    <col min="11793" max="12008" width="11.42578125" style="25"/>
    <col min="12009" max="12009" width="3.7109375" style="25" customWidth="1"/>
    <col min="12010" max="12019" width="0" style="25" hidden="1" customWidth="1"/>
    <col min="12020" max="12020" width="4.7109375" style="25" customWidth="1"/>
    <col min="12021" max="12021" width="14" style="25" customWidth="1"/>
    <col min="12022" max="12028" width="12.7109375" style="25" customWidth="1"/>
    <col min="12029" max="12029" width="11.42578125" style="25"/>
    <col min="12030" max="12030" width="6.7109375" style="25" customWidth="1"/>
    <col min="12031" max="12031" width="11.28515625" style="25" customWidth="1"/>
    <col min="12032" max="12032" width="6.7109375" style="25" customWidth="1"/>
    <col min="12033" max="12033" width="10.140625" style="25" bestFit="1" customWidth="1"/>
    <col min="12034" max="12034" width="6.7109375" style="25" customWidth="1"/>
    <col min="12035" max="12035" width="8.7109375" style="25" customWidth="1"/>
    <col min="12036" max="12036" width="6.7109375" style="25" customWidth="1"/>
    <col min="12037" max="12037" width="8.7109375" style="25" customWidth="1"/>
    <col min="12038" max="12038" width="6.7109375" style="25" customWidth="1"/>
    <col min="12039" max="12039" width="14.5703125" style="25" bestFit="1" customWidth="1"/>
    <col min="12040" max="12040" width="11.42578125" style="25"/>
    <col min="12041" max="12041" width="14.5703125" style="25" bestFit="1" customWidth="1"/>
    <col min="12042" max="12042" width="11.42578125" style="25"/>
    <col min="12043" max="12043" width="14.5703125" style="25" bestFit="1" customWidth="1"/>
    <col min="12044" max="12044" width="11.42578125" style="25"/>
    <col min="12045" max="12045" width="14.5703125" style="25" bestFit="1" customWidth="1"/>
    <col min="12046" max="12046" width="11.42578125" style="25"/>
    <col min="12047" max="12047" width="14.5703125" style="25" bestFit="1" customWidth="1"/>
    <col min="12048" max="12048" width="13" style="25" bestFit="1" customWidth="1"/>
    <col min="12049" max="12264" width="11.42578125" style="25"/>
    <col min="12265" max="12265" width="3.7109375" style="25" customWidth="1"/>
    <col min="12266" max="12275" width="0" style="25" hidden="1" customWidth="1"/>
    <col min="12276" max="12276" width="4.7109375" style="25" customWidth="1"/>
    <col min="12277" max="12277" width="14" style="25" customWidth="1"/>
    <col min="12278" max="12284" width="12.7109375" style="25" customWidth="1"/>
    <col min="12285" max="12285" width="11.42578125" style="25"/>
    <col min="12286" max="12286" width="6.7109375" style="25" customWidth="1"/>
    <col min="12287" max="12287" width="11.28515625" style="25" customWidth="1"/>
    <col min="12288" max="12288" width="6.7109375" style="25" customWidth="1"/>
    <col min="12289" max="12289" width="10.140625" style="25" bestFit="1" customWidth="1"/>
    <col min="12290" max="12290" width="6.7109375" style="25" customWidth="1"/>
    <col min="12291" max="12291" width="8.7109375" style="25" customWidth="1"/>
    <col min="12292" max="12292" width="6.7109375" style="25" customWidth="1"/>
    <col min="12293" max="12293" width="8.7109375" style="25" customWidth="1"/>
    <col min="12294" max="12294" width="6.7109375" style="25" customWidth="1"/>
    <col min="12295" max="12295" width="14.5703125" style="25" bestFit="1" customWidth="1"/>
    <col min="12296" max="12296" width="11.42578125" style="25"/>
    <col min="12297" max="12297" width="14.5703125" style="25" bestFit="1" customWidth="1"/>
    <col min="12298" max="12298" width="11.42578125" style="25"/>
    <col min="12299" max="12299" width="14.5703125" style="25" bestFit="1" customWidth="1"/>
    <col min="12300" max="12300" width="11.42578125" style="25"/>
    <col min="12301" max="12301" width="14.5703125" style="25" bestFit="1" customWidth="1"/>
    <col min="12302" max="12302" width="11.42578125" style="25"/>
    <col min="12303" max="12303" width="14.5703125" style="25" bestFit="1" customWidth="1"/>
    <col min="12304" max="12304" width="13" style="25" bestFit="1" customWidth="1"/>
    <col min="12305" max="12520" width="11.42578125" style="25"/>
    <col min="12521" max="12521" width="3.7109375" style="25" customWidth="1"/>
    <col min="12522" max="12531" width="0" style="25" hidden="1" customWidth="1"/>
    <col min="12532" max="12532" width="4.7109375" style="25" customWidth="1"/>
    <col min="12533" max="12533" width="14" style="25" customWidth="1"/>
    <col min="12534" max="12540" width="12.7109375" style="25" customWidth="1"/>
    <col min="12541" max="12541" width="11.42578125" style="25"/>
    <col min="12542" max="12542" width="6.7109375" style="25" customWidth="1"/>
    <col min="12543" max="12543" width="11.28515625" style="25" customWidth="1"/>
    <col min="12544" max="12544" width="6.7109375" style="25" customWidth="1"/>
    <col min="12545" max="12545" width="10.140625" style="25" bestFit="1" customWidth="1"/>
    <col min="12546" max="12546" width="6.7109375" style="25" customWidth="1"/>
    <col min="12547" max="12547" width="8.7109375" style="25" customWidth="1"/>
    <col min="12548" max="12548" width="6.7109375" style="25" customWidth="1"/>
    <col min="12549" max="12549" width="8.7109375" style="25" customWidth="1"/>
    <col min="12550" max="12550" width="6.7109375" style="25" customWidth="1"/>
    <col min="12551" max="12551" width="14.5703125" style="25" bestFit="1" customWidth="1"/>
    <col min="12552" max="12552" width="11.42578125" style="25"/>
    <col min="12553" max="12553" width="14.5703125" style="25" bestFit="1" customWidth="1"/>
    <col min="12554" max="12554" width="11.42578125" style="25"/>
    <col min="12555" max="12555" width="14.5703125" style="25" bestFit="1" customWidth="1"/>
    <col min="12556" max="12556" width="11.42578125" style="25"/>
    <col min="12557" max="12557" width="14.5703125" style="25" bestFit="1" customWidth="1"/>
    <col min="12558" max="12558" width="11.42578125" style="25"/>
    <col min="12559" max="12559" width="14.5703125" style="25" bestFit="1" customWidth="1"/>
    <col min="12560" max="12560" width="13" style="25" bestFit="1" customWidth="1"/>
    <col min="12561" max="12776" width="11.42578125" style="25"/>
    <col min="12777" max="12777" width="3.7109375" style="25" customWidth="1"/>
    <col min="12778" max="12787" width="0" style="25" hidden="1" customWidth="1"/>
    <col min="12788" max="12788" width="4.7109375" style="25" customWidth="1"/>
    <col min="12789" max="12789" width="14" style="25" customWidth="1"/>
    <col min="12790" max="12796" width="12.7109375" style="25" customWidth="1"/>
    <col min="12797" max="12797" width="11.42578125" style="25"/>
    <col min="12798" max="12798" width="6.7109375" style="25" customWidth="1"/>
    <col min="12799" max="12799" width="11.28515625" style="25" customWidth="1"/>
    <col min="12800" max="12800" width="6.7109375" style="25" customWidth="1"/>
    <col min="12801" max="12801" width="10.140625" style="25" bestFit="1" customWidth="1"/>
    <col min="12802" max="12802" width="6.7109375" style="25" customWidth="1"/>
    <col min="12803" max="12803" width="8.7109375" style="25" customWidth="1"/>
    <col min="12804" max="12804" width="6.7109375" style="25" customWidth="1"/>
    <col min="12805" max="12805" width="8.7109375" style="25" customWidth="1"/>
    <col min="12806" max="12806" width="6.7109375" style="25" customWidth="1"/>
    <col min="12807" max="12807" width="14.5703125" style="25" bestFit="1" customWidth="1"/>
    <col min="12808" max="12808" width="11.42578125" style="25"/>
    <col min="12809" max="12809" width="14.5703125" style="25" bestFit="1" customWidth="1"/>
    <col min="12810" max="12810" width="11.42578125" style="25"/>
    <col min="12811" max="12811" width="14.5703125" style="25" bestFit="1" customWidth="1"/>
    <col min="12812" max="12812" width="11.42578125" style="25"/>
    <col min="12813" max="12813" width="14.5703125" style="25" bestFit="1" customWidth="1"/>
    <col min="12814" max="12814" width="11.42578125" style="25"/>
    <col min="12815" max="12815" width="14.5703125" style="25" bestFit="1" customWidth="1"/>
    <col min="12816" max="12816" width="13" style="25" bestFit="1" customWidth="1"/>
    <col min="12817" max="13032" width="11.42578125" style="25"/>
    <col min="13033" max="13033" width="3.7109375" style="25" customWidth="1"/>
    <col min="13034" max="13043" width="0" style="25" hidden="1" customWidth="1"/>
    <col min="13044" max="13044" width="4.7109375" style="25" customWidth="1"/>
    <col min="13045" max="13045" width="14" style="25" customWidth="1"/>
    <col min="13046" max="13052" width="12.7109375" style="25" customWidth="1"/>
    <col min="13053" max="13053" width="11.42578125" style="25"/>
    <col min="13054" max="13054" width="6.7109375" style="25" customWidth="1"/>
    <col min="13055" max="13055" width="11.28515625" style="25" customWidth="1"/>
    <col min="13056" max="13056" width="6.7109375" style="25" customWidth="1"/>
    <col min="13057" max="13057" width="10.140625" style="25" bestFit="1" customWidth="1"/>
    <col min="13058" max="13058" width="6.7109375" style="25" customWidth="1"/>
    <col min="13059" max="13059" width="8.7109375" style="25" customWidth="1"/>
    <col min="13060" max="13060" width="6.7109375" style="25" customWidth="1"/>
    <col min="13061" max="13061" width="8.7109375" style="25" customWidth="1"/>
    <col min="13062" max="13062" width="6.7109375" style="25" customWidth="1"/>
    <col min="13063" max="13063" width="14.5703125" style="25" bestFit="1" customWidth="1"/>
    <col min="13064" max="13064" width="11.42578125" style="25"/>
    <col min="13065" max="13065" width="14.5703125" style="25" bestFit="1" customWidth="1"/>
    <col min="13066" max="13066" width="11.42578125" style="25"/>
    <col min="13067" max="13067" width="14.5703125" style="25" bestFit="1" customWidth="1"/>
    <col min="13068" max="13068" width="11.42578125" style="25"/>
    <col min="13069" max="13069" width="14.5703125" style="25" bestFit="1" customWidth="1"/>
    <col min="13070" max="13070" width="11.42578125" style="25"/>
    <col min="13071" max="13071" width="14.5703125" style="25" bestFit="1" customWidth="1"/>
    <col min="13072" max="13072" width="13" style="25" bestFit="1" customWidth="1"/>
    <col min="13073" max="13288" width="11.42578125" style="25"/>
    <col min="13289" max="13289" width="3.7109375" style="25" customWidth="1"/>
    <col min="13290" max="13299" width="0" style="25" hidden="1" customWidth="1"/>
    <col min="13300" max="13300" width="4.7109375" style="25" customWidth="1"/>
    <col min="13301" max="13301" width="14" style="25" customWidth="1"/>
    <col min="13302" max="13308" width="12.7109375" style="25" customWidth="1"/>
    <col min="13309" max="13309" width="11.42578125" style="25"/>
    <col min="13310" max="13310" width="6.7109375" style="25" customWidth="1"/>
    <col min="13311" max="13311" width="11.28515625" style="25" customWidth="1"/>
    <col min="13312" max="13312" width="6.7109375" style="25" customWidth="1"/>
    <col min="13313" max="13313" width="10.140625" style="25" bestFit="1" customWidth="1"/>
    <col min="13314" max="13314" width="6.7109375" style="25" customWidth="1"/>
    <col min="13315" max="13315" width="8.7109375" style="25" customWidth="1"/>
    <col min="13316" max="13316" width="6.7109375" style="25" customWidth="1"/>
    <col min="13317" max="13317" width="8.7109375" style="25" customWidth="1"/>
    <col min="13318" max="13318" width="6.7109375" style="25" customWidth="1"/>
    <col min="13319" max="13319" width="14.5703125" style="25" bestFit="1" customWidth="1"/>
    <col min="13320" max="13320" width="11.42578125" style="25"/>
    <col min="13321" max="13321" width="14.5703125" style="25" bestFit="1" customWidth="1"/>
    <col min="13322" max="13322" width="11.42578125" style="25"/>
    <col min="13323" max="13323" width="14.5703125" style="25" bestFit="1" customWidth="1"/>
    <col min="13324" max="13324" width="11.42578125" style="25"/>
    <col min="13325" max="13325" width="14.5703125" style="25" bestFit="1" customWidth="1"/>
    <col min="13326" max="13326" width="11.42578125" style="25"/>
    <col min="13327" max="13327" width="14.5703125" style="25" bestFit="1" customWidth="1"/>
    <col min="13328" max="13328" width="13" style="25" bestFit="1" customWidth="1"/>
    <col min="13329" max="13544" width="11.42578125" style="25"/>
    <col min="13545" max="13545" width="3.7109375" style="25" customWidth="1"/>
    <col min="13546" max="13555" width="0" style="25" hidden="1" customWidth="1"/>
    <col min="13556" max="13556" width="4.7109375" style="25" customWidth="1"/>
    <col min="13557" max="13557" width="14" style="25" customWidth="1"/>
    <col min="13558" max="13564" width="12.7109375" style="25" customWidth="1"/>
    <col min="13565" max="13565" width="11.42578125" style="25"/>
    <col min="13566" max="13566" width="6.7109375" style="25" customWidth="1"/>
    <col min="13567" max="13567" width="11.28515625" style="25" customWidth="1"/>
    <col min="13568" max="13568" width="6.7109375" style="25" customWidth="1"/>
    <col min="13569" max="13569" width="10.140625" style="25" bestFit="1" customWidth="1"/>
    <col min="13570" max="13570" width="6.7109375" style="25" customWidth="1"/>
    <col min="13571" max="13571" width="8.7109375" style="25" customWidth="1"/>
    <col min="13572" max="13572" width="6.7109375" style="25" customWidth="1"/>
    <col min="13573" max="13573" width="8.7109375" style="25" customWidth="1"/>
    <col min="13574" max="13574" width="6.7109375" style="25" customWidth="1"/>
    <col min="13575" max="13575" width="14.5703125" style="25" bestFit="1" customWidth="1"/>
    <col min="13576" max="13576" width="11.42578125" style="25"/>
    <col min="13577" max="13577" width="14.5703125" style="25" bestFit="1" customWidth="1"/>
    <col min="13578" max="13578" width="11.42578125" style="25"/>
    <col min="13579" max="13579" width="14.5703125" style="25" bestFit="1" customWidth="1"/>
    <col min="13580" max="13580" width="11.42578125" style="25"/>
    <col min="13581" max="13581" width="14.5703125" style="25" bestFit="1" customWidth="1"/>
    <col min="13582" max="13582" width="11.42578125" style="25"/>
    <col min="13583" max="13583" width="14.5703125" style="25" bestFit="1" customWidth="1"/>
    <col min="13584" max="13584" width="13" style="25" bestFit="1" customWidth="1"/>
    <col min="13585" max="13800" width="11.42578125" style="25"/>
    <col min="13801" max="13801" width="3.7109375" style="25" customWidth="1"/>
    <col min="13802" max="13811" width="0" style="25" hidden="1" customWidth="1"/>
    <col min="13812" max="13812" width="4.7109375" style="25" customWidth="1"/>
    <col min="13813" max="13813" width="14" style="25" customWidth="1"/>
    <col min="13814" max="13820" width="12.7109375" style="25" customWidth="1"/>
    <col min="13821" max="13821" width="11.42578125" style="25"/>
    <col min="13822" max="13822" width="6.7109375" style="25" customWidth="1"/>
    <col min="13823" max="13823" width="11.28515625" style="25" customWidth="1"/>
    <col min="13824" max="13824" width="6.7109375" style="25" customWidth="1"/>
    <col min="13825" max="13825" width="10.140625" style="25" bestFit="1" customWidth="1"/>
    <col min="13826" max="13826" width="6.7109375" style="25" customWidth="1"/>
    <col min="13827" max="13827" width="8.7109375" style="25" customWidth="1"/>
    <col min="13828" max="13828" width="6.7109375" style="25" customWidth="1"/>
    <col min="13829" max="13829" width="8.7109375" style="25" customWidth="1"/>
    <col min="13830" max="13830" width="6.7109375" style="25" customWidth="1"/>
    <col min="13831" max="13831" width="14.5703125" style="25" bestFit="1" customWidth="1"/>
    <col min="13832" max="13832" width="11.42578125" style="25"/>
    <col min="13833" max="13833" width="14.5703125" style="25" bestFit="1" customWidth="1"/>
    <col min="13834" max="13834" width="11.42578125" style="25"/>
    <col min="13835" max="13835" width="14.5703125" style="25" bestFit="1" customWidth="1"/>
    <col min="13836" max="13836" width="11.42578125" style="25"/>
    <col min="13837" max="13837" width="14.5703125" style="25" bestFit="1" customWidth="1"/>
    <col min="13838" max="13838" width="11.42578125" style="25"/>
    <col min="13839" max="13839" width="14.5703125" style="25" bestFit="1" customWidth="1"/>
    <col min="13840" max="13840" width="13" style="25" bestFit="1" customWidth="1"/>
    <col min="13841" max="14056" width="11.42578125" style="25"/>
    <col min="14057" max="14057" width="3.7109375" style="25" customWidth="1"/>
    <col min="14058" max="14067" width="0" style="25" hidden="1" customWidth="1"/>
    <col min="14068" max="14068" width="4.7109375" style="25" customWidth="1"/>
    <col min="14069" max="14069" width="14" style="25" customWidth="1"/>
    <col min="14070" max="14076" width="12.7109375" style="25" customWidth="1"/>
    <col min="14077" max="14077" width="11.42578125" style="25"/>
    <col min="14078" max="14078" width="6.7109375" style="25" customWidth="1"/>
    <col min="14079" max="14079" width="11.28515625" style="25" customWidth="1"/>
    <col min="14080" max="14080" width="6.7109375" style="25" customWidth="1"/>
    <col min="14081" max="14081" width="10.140625" style="25" bestFit="1" customWidth="1"/>
    <col min="14082" max="14082" width="6.7109375" style="25" customWidth="1"/>
    <col min="14083" max="14083" width="8.7109375" style="25" customWidth="1"/>
    <col min="14084" max="14084" width="6.7109375" style="25" customWidth="1"/>
    <col min="14085" max="14085" width="8.7109375" style="25" customWidth="1"/>
    <col min="14086" max="14086" width="6.7109375" style="25" customWidth="1"/>
    <col min="14087" max="14087" width="14.5703125" style="25" bestFit="1" customWidth="1"/>
    <col min="14088" max="14088" width="11.42578125" style="25"/>
    <col min="14089" max="14089" width="14.5703125" style="25" bestFit="1" customWidth="1"/>
    <col min="14090" max="14090" width="11.42578125" style="25"/>
    <col min="14091" max="14091" width="14.5703125" style="25" bestFit="1" customWidth="1"/>
    <col min="14092" max="14092" width="11.42578125" style="25"/>
    <col min="14093" max="14093" width="14.5703125" style="25" bestFit="1" customWidth="1"/>
    <col min="14094" max="14094" width="11.42578125" style="25"/>
    <col min="14095" max="14095" width="14.5703125" style="25" bestFit="1" customWidth="1"/>
    <col min="14096" max="14096" width="13" style="25" bestFit="1" customWidth="1"/>
    <col min="14097" max="14312" width="11.42578125" style="25"/>
    <col min="14313" max="14313" width="3.7109375" style="25" customWidth="1"/>
    <col min="14314" max="14323" width="0" style="25" hidden="1" customWidth="1"/>
    <col min="14324" max="14324" width="4.7109375" style="25" customWidth="1"/>
    <col min="14325" max="14325" width="14" style="25" customWidth="1"/>
    <col min="14326" max="14332" width="12.7109375" style="25" customWidth="1"/>
    <col min="14333" max="14333" width="11.42578125" style="25"/>
    <col min="14334" max="14334" width="6.7109375" style="25" customWidth="1"/>
    <col min="14335" max="14335" width="11.28515625" style="25" customWidth="1"/>
    <col min="14336" max="14336" width="6.7109375" style="25" customWidth="1"/>
    <col min="14337" max="14337" width="10.140625" style="25" bestFit="1" customWidth="1"/>
    <col min="14338" max="14338" width="6.7109375" style="25" customWidth="1"/>
    <col min="14339" max="14339" width="8.7109375" style="25" customWidth="1"/>
    <col min="14340" max="14340" width="6.7109375" style="25" customWidth="1"/>
    <col min="14341" max="14341" width="8.7109375" style="25" customWidth="1"/>
    <col min="14342" max="14342" width="6.7109375" style="25" customWidth="1"/>
    <col min="14343" max="14343" width="14.5703125" style="25" bestFit="1" customWidth="1"/>
    <col min="14344" max="14344" width="11.42578125" style="25"/>
    <col min="14345" max="14345" width="14.5703125" style="25" bestFit="1" customWidth="1"/>
    <col min="14346" max="14346" width="11.42578125" style="25"/>
    <col min="14347" max="14347" width="14.5703125" style="25" bestFit="1" customWidth="1"/>
    <col min="14348" max="14348" width="11.42578125" style="25"/>
    <col min="14349" max="14349" width="14.5703125" style="25" bestFit="1" customWidth="1"/>
    <col min="14350" max="14350" width="11.42578125" style="25"/>
    <col min="14351" max="14351" width="14.5703125" style="25" bestFit="1" customWidth="1"/>
    <col min="14352" max="14352" width="13" style="25" bestFit="1" customWidth="1"/>
    <col min="14353" max="14568" width="11.42578125" style="25"/>
    <col min="14569" max="14569" width="3.7109375" style="25" customWidth="1"/>
    <col min="14570" max="14579" width="0" style="25" hidden="1" customWidth="1"/>
    <col min="14580" max="14580" width="4.7109375" style="25" customWidth="1"/>
    <col min="14581" max="14581" width="14" style="25" customWidth="1"/>
    <col min="14582" max="14588" width="12.7109375" style="25" customWidth="1"/>
    <col min="14589" max="14589" width="11.42578125" style="25"/>
    <col min="14590" max="14590" width="6.7109375" style="25" customWidth="1"/>
    <col min="14591" max="14591" width="11.28515625" style="25" customWidth="1"/>
    <col min="14592" max="14592" width="6.7109375" style="25" customWidth="1"/>
    <col min="14593" max="14593" width="10.140625" style="25" bestFit="1" customWidth="1"/>
    <col min="14594" max="14594" width="6.7109375" style="25" customWidth="1"/>
    <col min="14595" max="14595" width="8.7109375" style="25" customWidth="1"/>
    <col min="14596" max="14596" width="6.7109375" style="25" customWidth="1"/>
    <col min="14597" max="14597" width="8.7109375" style="25" customWidth="1"/>
    <col min="14598" max="14598" width="6.7109375" style="25" customWidth="1"/>
    <col min="14599" max="14599" width="14.5703125" style="25" bestFit="1" customWidth="1"/>
    <col min="14600" max="14600" width="11.42578125" style="25"/>
    <col min="14601" max="14601" width="14.5703125" style="25" bestFit="1" customWidth="1"/>
    <col min="14602" max="14602" width="11.42578125" style="25"/>
    <col min="14603" max="14603" width="14.5703125" style="25" bestFit="1" customWidth="1"/>
    <col min="14604" max="14604" width="11.42578125" style="25"/>
    <col min="14605" max="14605" width="14.5703125" style="25" bestFit="1" customWidth="1"/>
    <col min="14606" max="14606" width="11.42578125" style="25"/>
    <col min="14607" max="14607" width="14.5703125" style="25" bestFit="1" customWidth="1"/>
    <col min="14608" max="14608" width="13" style="25" bestFit="1" customWidth="1"/>
    <col min="14609" max="14824" width="11.42578125" style="25"/>
    <col min="14825" max="14825" width="3.7109375" style="25" customWidth="1"/>
    <col min="14826" max="14835" width="0" style="25" hidden="1" customWidth="1"/>
    <col min="14836" max="14836" width="4.7109375" style="25" customWidth="1"/>
    <col min="14837" max="14837" width="14" style="25" customWidth="1"/>
    <col min="14838" max="14844" width="12.7109375" style="25" customWidth="1"/>
    <col min="14845" max="14845" width="11.42578125" style="25"/>
    <col min="14846" max="14846" width="6.7109375" style="25" customWidth="1"/>
    <col min="14847" max="14847" width="11.28515625" style="25" customWidth="1"/>
    <col min="14848" max="14848" width="6.7109375" style="25" customWidth="1"/>
    <col min="14849" max="14849" width="10.140625" style="25" bestFit="1" customWidth="1"/>
    <col min="14850" max="14850" width="6.7109375" style="25" customWidth="1"/>
    <col min="14851" max="14851" width="8.7109375" style="25" customWidth="1"/>
    <col min="14852" max="14852" width="6.7109375" style="25" customWidth="1"/>
    <col min="14853" max="14853" width="8.7109375" style="25" customWidth="1"/>
    <col min="14854" max="14854" width="6.7109375" style="25" customWidth="1"/>
    <col min="14855" max="14855" width="14.5703125" style="25" bestFit="1" customWidth="1"/>
    <col min="14856" max="14856" width="11.42578125" style="25"/>
    <col min="14857" max="14857" width="14.5703125" style="25" bestFit="1" customWidth="1"/>
    <col min="14858" max="14858" width="11.42578125" style="25"/>
    <col min="14859" max="14859" width="14.5703125" style="25" bestFit="1" customWidth="1"/>
    <col min="14860" max="14860" width="11.42578125" style="25"/>
    <col min="14861" max="14861" width="14.5703125" style="25" bestFit="1" customWidth="1"/>
    <col min="14862" max="14862" width="11.42578125" style="25"/>
    <col min="14863" max="14863" width="14.5703125" style="25" bestFit="1" customWidth="1"/>
    <col min="14864" max="14864" width="13" style="25" bestFit="1" customWidth="1"/>
    <col min="14865" max="15080" width="11.42578125" style="25"/>
    <col min="15081" max="15081" width="3.7109375" style="25" customWidth="1"/>
    <col min="15082" max="15091" width="0" style="25" hidden="1" customWidth="1"/>
    <col min="15092" max="15092" width="4.7109375" style="25" customWidth="1"/>
    <col min="15093" max="15093" width="14" style="25" customWidth="1"/>
    <col min="15094" max="15100" width="12.7109375" style="25" customWidth="1"/>
    <col min="15101" max="15101" width="11.42578125" style="25"/>
    <col min="15102" max="15102" width="6.7109375" style="25" customWidth="1"/>
    <col min="15103" max="15103" width="11.28515625" style="25" customWidth="1"/>
    <col min="15104" max="15104" width="6.7109375" style="25" customWidth="1"/>
    <col min="15105" max="15105" width="10.140625" style="25" bestFit="1" customWidth="1"/>
    <col min="15106" max="15106" width="6.7109375" style="25" customWidth="1"/>
    <col min="15107" max="15107" width="8.7109375" style="25" customWidth="1"/>
    <col min="15108" max="15108" width="6.7109375" style="25" customWidth="1"/>
    <col min="15109" max="15109" width="8.7109375" style="25" customWidth="1"/>
    <col min="15110" max="15110" width="6.7109375" style="25" customWidth="1"/>
    <col min="15111" max="15111" width="14.5703125" style="25" bestFit="1" customWidth="1"/>
    <col min="15112" max="15112" width="11.42578125" style="25"/>
    <col min="15113" max="15113" width="14.5703125" style="25" bestFit="1" customWidth="1"/>
    <col min="15114" max="15114" width="11.42578125" style="25"/>
    <col min="15115" max="15115" width="14.5703125" style="25" bestFit="1" customWidth="1"/>
    <col min="15116" max="15116" width="11.42578125" style="25"/>
    <col min="15117" max="15117" width="14.5703125" style="25" bestFit="1" customWidth="1"/>
    <col min="15118" max="15118" width="11.42578125" style="25"/>
    <col min="15119" max="15119" width="14.5703125" style="25" bestFit="1" customWidth="1"/>
    <col min="15120" max="15120" width="13" style="25" bestFit="1" customWidth="1"/>
    <col min="15121" max="15336" width="11.42578125" style="25"/>
    <col min="15337" max="15337" width="3.7109375" style="25" customWidth="1"/>
    <col min="15338" max="15347" width="0" style="25" hidden="1" customWidth="1"/>
    <col min="15348" max="15348" width="4.7109375" style="25" customWidth="1"/>
    <col min="15349" max="15349" width="14" style="25" customWidth="1"/>
    <col min="15350" max="15356" width="12.7109375" style="25" customWidth="1"/>
    <col min="15357" max="15357" width="11.42578125" style="25"/>
    <col min="15358" max="15358" width="6.7109375" style="25" customWidth="1"/>
    <col min="15359" max="15359" width="11.28515625" style="25" customWidth="1"/>
    <col min="15360" max="15360" width="6.7109375" style="25" customWidth="1"/>
    <col min="15361" max="15361" width="10.140625" style="25" bestFit="1" customWidth="1"/>
    <col min="15362" max="15362" width="6.7109375" style="25" customWidth="1"/>
    <col min="15363" max="15363" width="8.7109375" style="25" customWidth="1"/>
    <col min="15364" max="15364" width="6.7109375" style="25" customWidth="1"/>
    <col min="15365" max="15365" width="8.7109375" style="25" customWidth="1"/>
    <col min="15366" max="15366" width="6.7109375" style="25" customWidth="1"/>
    <col min="15367" max="15367" width="14.5703125" style="25" bestFit="1" customWidth="1"/>
    <col min="15368" max="15368" width="11.42578125" style="25"/>
    <col min="15369" max="15369" width="14.5703125" style="25" bestFit="1" customWidth="1"/>
    <col min="15370" max="15370" width="11.42578125" style="25"/>
    <col min="15371" max="15371" width="14.5703125" style="25" bestFit="1" customWidth="1"/>
    <col min="15372" max="15372" width="11.42578125" style="25"/>
    <col min="15373" max="15373" width="14.5703125" style="25" bestFit="1" customWidth="1"/>
    <col min="15374" max="15374" width="11.42578125" style="25"/>
    <col min="15375" max="15375" width="14.5703125" style="25" bestFit="1" customWidth="1"/>
    <col min="15376" max="15376" width="13" style="25" bestFit="1" customWidth="1"/>
    <col min="15377" max="15592" width="11.42578125" style="25"/>
    <col min="15593" max="15593" width="3.7109375" style="25" customWidth="1"/>
    <col min="15594" max="15603" width="0" style="25" hidden="1" customWidth="1"/>
    <col min="15604" max="15604" width="4.7109375" style="25" customWidth="1"/>
    <col min="15605" max="15605" width="14" style="25" customWidth="1"/>
    <col min="15606" max="15612" width="12.7109375" style="25" customWidth="1"/>
    <col min="15613" max="15613" width="11.42578125" style="25"/>
    <col min="15614" max="15614" width="6.7109375" style="25" customWidth="1"/>
    <col min="15615" max="15615" width="11.28515625" style="25" customWidth="1"/>
    <col min="15616" max="15616" width="6.7109375" style="25" customWidth="1"/>
    <col min="15617" max="15617" width="10.140625" style="25" bestFit="1" customWidth="1"/>
    <col min="15618" max="15618" width="6.7109375" style="25" customWidth="1"/>
    <col min="15619" max="15619" width="8.7109375" style="25" customWidth="1"/>
    <col min="15620" max="15620" width="6.7109375" style="25" customWidth="1"/>
    <col min="15621" max="15621" width="8.7109375" style="25" customWidth="1"/>
    <col min="15622" max="15622" width="6.7109375" style="25" customWidth="1"/>
    <col min="15623" max="15623" width="14.5703125" style="25" bestFit="1" customWidth="1"/>
    <col min="15624" max="15624" width="11.42578125" style="25"/>
    <col min="15625" max="15625" width="14.5703125" style="25" bestFit="1" customWidth="1"/>
    <col min="15626" max="15626" width="11.42578125" style="25"/>
    <col min="15627" max="15627" width="14.5703125" style="25" bestFit="1" customWidth="1"/>
    <col min="15628" max="15628" width="11.42578125" style="25"/>
    <col min="15629" max="15629" width="14.5703125" style="25" bestFit="1" customWidth="1"/>
    <col min="15630" max="15630" width="11.42578125" style="25"/>
    <col min="15631" max="15631" width="14.5703125" style="25" bestFit="1" customWidth="1"/>
    <col min="15632" max="15632" width="13" style="25" bestFit="1" customWidth="1"/>
    <col min="15633" max="15848" width="11.42578125" style="25"/>
    <col min="15849" max="15849" width="3.7109375" style="25" customWidth="1"/>
    <col min="15850" max="15859" width="0" style="25" hidden="1" customWidth="1"/>
    <col min="15860" max="15860" width="4.7109375" style="25" customWidth="1"/>
    <col min="15861" max="15861" width="14" style="25" customWidth="1"/>
    <col min="15862" max="15868" width="12.7109375" style="25" customWidth="1"/>
    <col min="15869" max="15869" width="11.42578125" style="25"/>
    <col min="15870" max="15870" width="6.7109375" style="25" customWidth="1"/>
    <col min="15871" max="15871" width="11.28515625" style="25" customWidth="1"/>
    <col min="15872" max="15872" width="6.7109375" style="25" customWidth="1"/>
    <col min="15873" max="15873" width="10.140625" style="25" bestFit="1" customWidth="1"/>
    <col min="15874" max="15874" width="6.7109375" style="25" customWidth="1"/>
    <col min="15875" max="15875" width="8.7109375" style="25" customWidth="1"/>
    <col min="15876" max="15876" width="6.7109375" style="25" customWidth="1"/>
    <col min="15877" max="15877" width="8.7109375" style="25" customWidth="1"/>
    <col min="15878" max="15878" width="6.7109375" style="25" customWidth="1"/>
    <col min="15879" max="15879" width="14.5703125" style="25" bestFit="1" customWidth="1"/>
    <col min="15880" max="15880" width="11.42578125" style="25"/>
    <col min="15881" max="15881" width="14.5703125" style="25" bestFit="1" customWidth="1"/>
    <col min="15882" max="15882" width="11.42578125" style="25"/>
    <col min="15883" max="15883" width="14.5703125" style="25" bestFit="1" customWidth="1"/>
    <col min="15884" max="15884" width="11.42578125" style="25"/>
    <col min="15885" max="15885" width="14.5703125" style="25" bestFit="1" customWidth="1"/>
    <col min="15886" max="15886" width="11.42578125" style="25"/>
    <col min="15887" max="15887" width="14.5703125" style="25" bestFit="1" customWidth="1"/>
    <col min="15888" max="15888" width="13" style="25" bestFit="1" customWidth="1"/>
    <col min="15889" max="16104" width="11.42578125" style="25"/>
    <col min="16105" max="16105" width="3.7109375" style="25" customWidth="1"/>
    <col min="16106" max="16115" width="0" style="25" hidden="1" customWidth="1"/>
    <col min="16116" max="16116" width="4.7109375" style="25" customWidth="1"/>
    <col min="16117" max="16117" width="14" style="25" customWidth="1"/>
    <col min="16118" max="16124" width="12.7109375" style="25" customWidth="1"/>
    <col min="16125" max="16125" width="11.42578125" style="25"/>
    <col min="16126" max="16126" width="6.7109375" style="25" customWidth="1"/>
    <col min="16127" max="16127" width="11.28515625" style="25" customWidth="1"/>
    <col min="16128" max="16128" width="6.7109375" style="25" customWidth="1"/>
    <col min="16129" max="16129" width="10.140625" style="25" bestFit="1" customWidth="1"/>
    <col min="16130" max="16130" width="6.7109375" style="25" customWidth="1"/>
    <col min="16131" max="16131" width="8.7109375" style="25" customWidth="1"/>
    <col min="16132" max="16132" width="6.7109375" style="25" customWidth="1"/>
    <col min="16133" max="16133" width="8.7109375" style="25" customWidth="1"/>
    <col min="16134" max="16134" width="6.7109375" style="25" customWidth="1"/>
    <col min="16135" max="16135" width="14.5703125" style="25" bestFit="1" customWidth="1"/>
    <col min="16136" max="16136" width="11.42578125" style="25"/>
    <col min="16137" max="16137" width="14.5703125" style="25" bestFit="1" customWidth="1"/>
    <col min="16138" max="16138" width="11.42578125" style="25"/>
    <col min="16139" max="16139" width="14.5703125" style="25" bestFit="1" customWidth="1"/>
    <col min="16140" max="16140" width="11.42578125" style="25"/>
    <col min="16141" max="16141" width="14.5703125" style="25" bestFit="1" customWidth="1"/>
    <col min="16142" max="16142" width="11.42578125" style="25"/>
    <col min="16143" max="16143" width="14.5703125" style="25" bestFit="1" customWidth="1"/>
    <col min="16144" max="16144" width="13" style="25" bestFit="1" customWidth="1"/>
    <col min="16145" max="16384" width="11.42578125" style="25"/>
  </cols>
  <sheetData>
    <row r="1" spans="1:20" ht="24.75" customHeight="1">
      <c r="R1" s="185">
        <f ca="1">TODAY()</f>
        <v>44725</v>
      </c>
    </row>
    <row r="2" spans="1:20" ht="25.5" customHeight="1"/>
    <row r="3" spans="1:20" ht="24.95" customHeight="1">
      <c r="A3" s="26"/>
      <c r="B3" s="26"/>
      <c r="C3" s="26"/>
      <c r="D3" s="26"/>
      <c r="E3" s="26"/>
      <c r="G3" s="61"/>
    </row>
    <row r="4" spans="1:20" ht="24.95" customHeight="1" thickBot="1">
      <c r="A4" s="26"/>
      <c r="B4" s="62"/>
      <c r="C4" s="62"/>
      <c r="D4" s="170" t="str">
        <f ca="1">"COSTES "&amp;YEAR(TODAY())&amp;" ESTIMADOS CON CIERRES"</f>
        <v>COSTES 2022 ESTIMADOS CON CIERRES</v>
      </c>
      <c r="E4" s="171"/>
      <c r="F4" s="172"/>
      <c r="G4" s="26"/>
      <c r="H4" s="173" t="s">
        <v>54</v>
      </c>
      <c r="I4" s="174"/>
      <c r="J4" s="175" t="s">
        <v>55</v>
      </c>
      <c r="K4" s="176"/>
      <c r="L4" s="173" t="s">
        <v>56</v>
      </c>
      <c r="M4" s="174"/>
      <c r="N4" s="168" t="str">
        <f ca="1">"OMIE/OMIP A "&amp;TEXT(TODAY(),"dd/mm/aaaa")</f>
        <v>OMIE/OMIP A 13/06/2022</v>
      </c>
      <c r="O4" s="169"/>
      <c r="T4" s="99"/>
    </row>
    <row r="5" spans="1:20" ht="44.25" customHeight="1">
      <c r="A5" s="26"/>
      <c r="B5" s="62"/>
      <c r="C5" s="62"/>
      <c r="D5" s="63"/>
      <c r="E5" s="63" t="s">
        <v>65</v>
      </c>
      <c r="F5" s="63" t="s">
        <v>57</v>
      </c>
      <c r="G5" s="63" t="s">
        <v>66</v>
      </c>
      <c r="H5" s="65" t="s">
        <v>59</v>
      </c>
      <c r="I5" s="66" t="s">
        <v>60</v>
      </c>
      <c r="J5" s="66" t="s">
        <v>59</v>
      </c>
      <c r="K5" s="66" t="s">
        <v>60</v>
      </c>
      <c r="L5" s="66" t="s">
        <v>59</v>
      </c>
      <c r="M5" s="66" t="s">
        <v>60</v>
      </c>
      <c r="N5" s="116" t="s">
        <v>61</v>
      </c>
      <c r="O5" s="117" t="s">
        <v>62</v>
      </c>
      <c r="P5" s="63" t="s">
        <v>63</v>
      </c>
      <c r="Q5" s="64" t="s">
        <v>58</v>
      </c>
      <c r="R5" s="64" t="s">
        <v>69</v>
      </c>
      <c r="S5" s="134" t="s">
        <v>75</v>
      </c>
    </row>
    <row r="6" spans="1:20">
      <c r="A6" s="182">
        <v>2</v>
      </c>
      <c r="B6" s="183"/>
      <c r="C6" s="184">
        <f ca="1">DATE(YEAR($R$1),A6,1)</f>
        <v>44593</v>
      </c>
      <c r="D6" s="67" t="s">
        <v>13</v>
      </c>
      <c r="E6" s="68">
        <f>'ELECTRICIDAD 2022'!I8</f>
        <v>11572474</v>
      </c>
      <c r="F6" s="110">
        <f>'ELECTRICIDAD 2022'!H64</f>
        <v>2506719.8409129828</v>
      </c>
      <c r="G6" s="103">
        <f>(F6/E6)*1000</f>
        <v>216.61053988222247</v>
      </c>
      <c r="H6" s="69"/>
      <c r="I6" s="70"/>
      <c r="J6" s="71"/>
      <c r="K6" s="72"/>
      <c r="L6" s="73"/>
      <c r="M6" s="70"/>
      <c r="N6" s="74">
        <f t="shared" ref="N6:N17" si="0">1-H6-J6-L6</f>
        <v>1</v>
      </c>
      <c r="O6" s="181">
        <v>201.71838709677411</v>
      </c>
      <c r="P6" s="105" t="s">
        <v>67</v>
      </c>
      <c r="Q6" s="100">
        <f t="shared" ref="Q6:Q17" si="1">H6*I6+J6*K6+L6*M6+N6*O6</f>
        <v>201.71838709677411</v>
      </c>
      <c r="R6" s="114">
        <v>190</v>
      </c>
      <c r="S6" s="131">
        <f>(G6-R6)/R6</f>
        <v>0.14005547306432878</v>
      </c>
    </row>
    <row r="7" spans="1:20">
      <c r="A7" s="182">
        <v>3</v>
      </c>
      <c r="B7" s="183"/>
      <c r="C7" s="184">
        <f t="shared" ref="C7:C17" ca="1" si="2">DATE(YEAR($R$1),A7,1)</f>
        <v>44621</v>
      </c>
      <c r="D7" s="67" t="s">
        <v>14</v>
      </c>
      <c r="E7" s="68">
        <f>'ELECTRICIDAD 2022'!I9</f>
        <v>10366208</v>
      </c>
      <c r="F7" s="110">
        <f>'ELECTRICIDAD 2022'!H65</f>
        <v>2236948.9469032278</v>
      </c>
      <c r="G7" s="103">
        <f t="shared" ref="G7:G17" si="3">(F7/E7)*1000</f>
        <v>215.7924042140798</v>
      </c>
      <c r="H7" s="69"/>
      <c r="I7" s="70"/>
      <c r="J7" s="71"/>
      <c r="K7" s="72"/>
      <c r="L7" s="73"/>
      <c r="M7" s="70"/>
      <c r="N7" s="74">
        <f t="shared" si="0"/>
        <v>1</v>
      </c>
      <c r="O7" s="181">
        <v>198.54642857142858</v>
      </c>
      <c r="P7" s="105" t="s">
        <v>67</v>
      </c>
      <c r="Q7" s="100">
        <f t="shared" si="1"/>
        <v>198.54642857142858</v>
      </c>
      <c r="R7" s="114">
        <v>190</v>
      </c>
      <c r="S7" s="131">
        <f t="shared" ref="S7:S18" si="4">(G7-R7)/R7</f>
        <v>0.13574949586357787</v>
      </c>
    </row>
    <row r="8" spans="1:20">
      <c r="A8" s="182">
        <v>4</v>
      </c>
      <c r="B8" s="183"/>
      <c r="C8" s="184">
        <f t="shared" ca="1" si="2"/>
        <v>44652</v>
      </c>
      <c r="D8" s="67" t="s">
        <v>15</v>
      </c>
      <c r="E8" s="68">
        <f>'ELECTRICIDAD 2022'!I10</f>
        <v>11399260</v>
      </c>
      <c r="F8" s="110">
        <f>'ELECTRICIDAD 2022'!H66</f>
        <v>2370926.6626719008</v>
      </c>
      <c r="G8" s="103">
        <f t="shared" si="3"/>
        <v>207.98952411576724</v>
      </c>
      <c r="H8" s="75"/>
      <c r="I8" s="76"/>
      <c r="J8" s="77"/>
      <c r="K8" s="78"/>
      <c r="L8" s="79"/>
      <c r="M8" s="76"/>
      <c r="N8" s="74">
        <f t="shared" si="0"/>
        <v>1</v>
      </c>
      <c r="O8" s="181">
        <v>193</v>
      </c>
      <c r="P8" s="106" t="s">
        <v>64</v>
      </c>
      <c r="Q8" s="100">
        <f t="shared" si="1"/>
        <v>193</v>
      </c>
      <c r="R8" s="114">
        <v>190</v>
      </c>
      <c r="S8" s="131">
        <f t="shared" si="4"/>
        <v>9.4681705872459151E-2</v>
      </c>
    </row>
    <row r="9" spans="1:20">
      <c r="A9" s="182">
        <v>5</v>
      </c>
      <c r="B9" s="183"/>
      <c r="C9" s="184">
        <f t="shared" ca="1" si="2"/>
        <v>44682</v>
      </c>
      <c r="D9" s="67" t="s">
        <v>16</v>
      </c>
      <c r="E9" s="68">
        <f>'ELECTRICIDAD 2022'!I11</f>
        <v>11029534</v>
      </c>
      <c r="F9" s="110">
        <f>'ELECTRICIDAD 2022'!H67</f>
        <v>2192359.7839660035</v>
      </c>
      <c r="G9" s="103">
        <f t="shared" si="3"/>
        <v>198.77175082519383</v>
      </c>
      <c r="H9" s="80"/>
      <c r="I9" s="81"/>
      <c r="J9" s="82"/>
      <c r="K9" s="83"/>
      <c r="L9" s="84"/>
      <c r="M9" s="81"/>
      <c r="N9" s="74">
        <f t="shared" si="0"/>
        <v>1</v>
      </c>
      <c r="O9" s="181">
        <v>187.5</v>
      </c>
      <c r="P9" s="106" t="s">
        <v>64</v>
      </c>
      <c r="Q9" s="100">
        <f t="shared" si="1"/>
        <v>187.5</v>
      </c>
      <c r="R9" s="114">
        <v>190</v>
      </c>
      <c r="S9" s="131">
        <f t="shared" si="4"/>
        <v>4.6167109606283334E-2</v>
      </c>
    </row>
    <row r="10" spans="1:20">
      <c r="A10" s="182">
        <v>6</v>
      </c>
      <c r="B10" s="183"/>
      <c r="C10" s="184">
        <f t="shared" ca="1" si="2"/>
        <v>44713</v>
      </c>
      <c r="D10" s="67" t="s">
        <v>17</v>
      </c>
      <c r="E10" s="68">
        <f>'ELECTRICIDAD 2022'!I12</f>
        <v>11602034</v>
      </c>
      <c r="F10" s="110">
        <f>'ELECTRICIDAD 2022'!H68</f>
        <v>2401850.622653123</v>
      </c>
      <c r="G10" s="103">
        <f t="shared" si="3"/>
        <v>207.01978831066373</v>
      </c>
      <c r="H10" s="69"/>
      <c r="I10" s="70"/>
      <c r="J10" s="85"/>
      <c r="K10" s="72"/>
      <c r="L10" s="86"/>
      <c r="M10" s="70"/>
      <c r="N10" s="74">
        <f t="shared" si="0"/>
        <v>1</v>
      </c>
      <c r="O10" s="181">
        <v>187.5</v>
      </c>
      <c r="P10" s="106" t="s">
        <v>64</v>
      </c>
      <c r="Q10" s="100">
        <f t="shared" si="1"/>
        <v>187.5</v>
      </c>
      <c r="R10" s="114">
        <v>190</v>
      </c>
      <c r="S10" s="131">
        <f t="shared" si="4"/>
        <v>8.9577833214019617E-2</v>
      </c>
    </row>
    <row r="11" spans="1:20">
      <c r="A11" s="182">
        <v>7</v>
      </c>
      <c r="B11" s="183"/>
      <c r="C11" s="184">
        <f t="shared" ca="1" si="2"/>
        <v>44743</v>
      </c>
      <c r="D11" s="67" t="s">
        <v>18</v>
      </c>
      <c r="E11" s="68">
        <f>'ELECTRICIDAD 2022'!I13</f>
        <v>11058608</v>
      </c>
      <c r="F11" s="110">
        <f>'ELECTRICIDAD 2022'!H69</f>
        <v>2310852.8732486856</v>
      </c>
      <c r="G11" s="103">
        <f t="shared" si="3"/>
        <v>208.96417281891948</v>
      </c>
      <c r="H11" s="75"/>
      <c r="I11" s="76"/>
      <c r="J11" s="77"/>
      <c r="K11" s="78"/>
      <c r="L11" s="79"/>
      <c r="M11" s="76"/>
      <c r="N11" s="74">
        <f t="shared" si="0"/>
        <v>1</v>
      </c>
      <c r="O11" s="181">
        <v>187.5</v>
      </c>
      <c r="P11" s="106" t="s">
        <v>64</v>
      </c>
      <c r="Q11" s="100">
        <f t="shared" si="1"/>
        <v>187.5</v>
      </c>
      <c r="R11" s="114">
        <v>190</v>
      </c>
      <c r="S11" s="131">
        <f t="shared" si="4"/>
        <v>9.9811435889049893E-2</v>
      </c>
    </row>
    <row r="12" spans="1:20">
      <c r="A12" s="182">
        <v>8</v>
      </c>
      <c r="B12" s="183"/>
      <c r="C12" s="184">
        <f t="shared" ca="1" si="2"/>
        <v>44774</v>
      </c>
      <c r="D12" s="67" t="s">
        <v>19</v>
      </c>
      <c r="E12" s="68">
        <f>'ELECTRICIDAD 2022'!I14</f>
        <v>11375734</v>
      </c>
      <c r="F12" s="110">
        <f>'ELECTRICIDAD 2022'!H70</f>
        <v>2470572.6995830541</v>
      </c>
      <c r="G12" s="103">
        <f t="shared" si="3"/>
        <v>217.17919033471193</v>
      </c>
      <c r="H12" s="80"/>
      <c r="I12" s="81"/>
      <c r="J12" s="82"/>
      <c r="K12" s="83"/>
      <c r="L12" s="84"/>
      <c r="M12" s="81"/>
      <c r="N12" s="74">
        <f t="shared" si="0"/>
        <v>1</v>
      </c>
      <c r="O12" s="181">
        <v>190.5</v>
      </c>
      <c r="P12" s="106" t="s">
        <v>64</v>
      </c>
      <c r="Q12" s="100">
        <f t="shared" si="1"/>
        <v>190.5</v>
      </c>
      <c r="R12" s="114">
        <v>190</v>
      </c>
      <c r="S12" s="131">
        <f t="shared" si="4"/>
        <v>0.1430483701826944</v>
      </c>
    </row>
    <row r="13" spans="1:20">
      <c r="A13" s="182">
        <v>9</v>
      </c>
      <c r="B13" s="183"/>
      <c r="C13" s="184">
        <f t="shared" ca="1" si="2"/>
        <v>44805</v>
      </c>
      <c r="D13" s="67" t="s">
        <v>20</v>
      </c>
      <c r="E13" s="68">
        <f>'ELECTRICIDAD 2022'!I15</f>
        <v>11602034</v>
      </c>
      <c r="F13" s="110">
        <f>'ELECTRICIDAD 2022'!H71</f>
        <v>2449889.0141644063</v>
      </c>
      <c r="G13" s="103">
        <f t="shared" si="3"/>
        <v>211.16030294036429</v>
      </c>
      <c r="H13" s="69"/>
      <c r="I13" s="70"/>
      <c r="J13" s="71"/>
      <c r="K13" s="72"/>
      <c r="L13" s="73"/>
      <c r="M13" s="70"/>
      <c r="N13" s="74">
        <f t="shared" si="0"/>
        <v>1</v>
      </c>
      <c r="O13" s="181">
        <v>190.5</v>
      </c>
      <c r="P13" s="106" t="s">
        <v>64</v>
      </c>
      <c r="Q13" s="100">
        <f t="shared" si="1"/>
        <v>190.5</v>
      </c>
      <c r="R13" s="114">
        <v>190</v>
      </c>
      <c r="S13" s="131">
        <f t="shared" si="4"/>
        <v>0.11137001547560152</v>
      </c>
    </row>
    <row r="14" spans="1:20">
      <c r="A14" s="182">
        <v>10</v>
      </c>
      <c r="B14" s="183"/>
      <c r="C14" s="184">
        <f t="shared" ca="1" si="2"/>
        <v>44835</v>
      </c>
      <c r="D14" s="67" t="s">
        <v>21</v>
      </c>
      <c r="E14" s="68">
        <f>'ELECTRICIDAD 2022'!I16</f>
        <v>11058608</v>
      </c>
      <c r="F14" s="110">
        <f>'ELECTRICIDAD 2022'!H72</f>
        <v>2345714.2164697167</v>
      </c>
      <c r="G14" s="103">
        <f t="shared" si="3"/>
        <v>212.11658976154294</v>
      </c>
      <c r="H14" s="75"/>
      <c r="I14" s="76"/>
      <c r="J14" s="77"/>
      <c r="K14" s="78"/>
      <c r="L14" s="79"/>
      <c r="M14" s="76"/>
      <c r="N14" s="74">
        <f t="shared" si="0"/>
        <v>1</v>
      </c>
      <c r="O14" s="181">
        <v>190.5</v>
      </c>
      <c r="P14" s="106" t="s">
        <v>64</v>
      </c>
      <c r="Q14" s="100">
        <f t="shared" si="1"/>
        <v>190.5</v>
      </c>
      <c r="R14" s="114">
        <v>190</v>
      </c>
      <c r="S14" s="131">
        <f t="shared" si="4"/>
        <v>0.11640310400812073</v>
      </c>
    </row>
    <row r="15" spans="1:20">
      <c r="A15" s="182">
        <v>11</v>
      </c>
      <c r="B15" s="183"/>
      <c r="C15" s="184">
        <f t="shared" ca="1" si="2"/>
        <v>44866</v>
      </c>
      <c r="D15" s="67" t="s">
        <v>22</v>
      </c>
      <c r="E15" s="68">
        <f>'ELECTRICIDAD 2022'!I17</f>
        <v>11559375</v>
      </c>
      <c r="F15" s="110">
        <f>'ELECTRICIDAD 2022'!H73</f>
        <v>2411007.8167725159</v>
      </c>
      <c r="G15" s="103">
        <f t="shared" si="3"/>
        <v>208.57596684704112</v>
      </c>
      <c r="H15" s="80"/>
      <c r="I15" s="81"/>
      <c r="J15" s="82"/>
      <c r="K15" s="83"/>
      <c r="L15" s="84"/>
      <c r="M15" s="81"/>
      <c r="N15" s="74">
        <f t="shared" si="0"/>
        <v>1</v>
      </c>
      <c r="O15" s="181">
        <v>189</v>
      </c>
      <c r="P15" s="106" t="s">
        <v>64</v>
      </c>
      <c r="Q15" s="100">
        <f t="shared" si="1"/>
        <v>189</v>
      </c>
      <c r="R15" s="114">
        <v>190</v>
      </c>
      <c r="S15" s="131">
        <f t="shared" si="4"/>
        <v>9.7768246563374295E-2</v>
      </c>
    </row>
    <row r="16" spans="1:20">
      <c r="A16" s="182">
        <v>12</v>
      </c>
      <c r="B16" s="183"/>
      <c r="C16" s="184">
        <f t="shared" ca="1" si="2"/>
        <v>44896</v>
      </c>
      <c r="D16" s="67" t="s">
        <v>11</v>
      </c>
      <c r="E16" s="68">
        <f>'ELECTRICIDAD 2022'!I18</f>
        <v>11072193</v>
      </c>
      <c r="F16" s="110">
        <f>'ELECTRICIDAD 2022'!H74</f>
        <v>2355027.7337972769</v>
      </c>
      <c r="G16" s="103">
        <f t="shared" si="3"/>
        <v>212.69749667453203</v>
      </c>
      <c r="H16" s="69"/>
      <c r="I16" s="70"/>
      <c r="J16" s="82"/>
      <c r="K16" s="83"/>
      <c r="L16" s="84"/>
      <c r="M16" s="81"/>
      <c r="N16" s="74">
        <f t="shared" si="0"/>
        <v>1</v>
      </c>
      <c r="O16" s="181">
        <v>189</v>
      </c>
      <c r="P16" s="106" t="s">
        <v>64</v>
      </c>
      <c r="Q16" s="100">
        <f t="shared" si="1"/>
        <v>189</v>
      </c>
      <c r="R16" s="114">
        <v>190</v>
      </c>
      <c r="S16" s="131">
        <f t="shared" si="4"/>
        <v>0.1194605088133265</v>
      </c>
    </row>
    <row r="17" spans="1:19" ht="15.75" thickBot="1">
      <c r="A17" s="182">
        <v>13</v>
      </c>
      <c r="B17" s="183"/>
      <c r="C17" s="184">
        <f t="shared" ca="1" si="2"/>
        <v>44927</v>
      </c>
      <c r="D17" s="87" t="s">
        <v>10</v>
      </c>
      <c r="E17" s="68">
        <f>'ELECTRICIDAD 2022'!I19</f>
        <v>11405294</v>
      </c>
      <c r="F17" s="111">
        <f>'ELECTRICIDAD 2022'!H75</f>
        <v>2447297.3713037511</v>
      </c>
      <c r="G17" s="104">
        <f t="shared" si="3"/>
        <v>214.57556212963479</v>
      </c>
      <c r="H17" s="88"/>
      <c r="I17" s="89"/>
      <c r="J17" s="90"/>
      <c r="K17" s="91"/>
      <c r="L17" s="92"/>
      <c r="M17" s="89"/>
      <c r="N17" s="93">
        <f t="shared" si="0"/>
        <v>1</v>
      </c>
      <c r="O17" s="181">
        <v>189</v>
      </c>
      <c r="P17" s="106" t="s">
        <v>64</v>
      </c>
      <c r="Q17" s="101">
        <f t="shared" si="1"/>
        <v>189</v>
      </c>
      <c r="R17" s="115">
        <v>190</v>
      </c>
      <c r="S17" s="132">
        <f t="shared" si="4"/>
        <v>0.1293450638401831</v>
      </c>
    </row>
    <row r="18" spans="1:19" ht="15.75" thickBot="1">
      <c r="A18" s="26"/>
      <c r="B18" s="62"/>
      <c r="C18" s="62"/>
      <c r="D18" s="94" t="s">
        <v>30</v>
      </c>
      <c r="E18" s="95">
        <f>+SUM(E6:E17)</f>
        <v>135101356</v>
      </c>
      <c r="F18" s="112">
        <f t="shared" ref="F18" si="5">+SUM(F6:F17)</f>
        <v>28499167.582446646</v>
      </c>
      <c r="G18" s="96">
        <f>SUMPRODUCT(G6:G17,E6:E17)/E18</f>
        <v>210.94656949591712</v>
      </c>
      <c r="H18" s="27"/>
      <c r="I18" s="27"/>
      <c r="J18" s="27"/>
      <c r="K18" s="27"/>
      <c r="L18" s="27"/>
      <c r="M18" s="27"/>
      <c r="N18" s="97"/>
      <c r="O18" s="98"/>
      <c r="P18" s="98"/>
      <c r="Q18" s="102">
        <f>SUMPRODUCT(Q6:Q17,E6:E17)/E18</f>
        <v>191.16326332230096</v>
      </c>
      <c r="R18" s="113">
        <f>SUMPRODUCT(R6:R17,E6:E17)/E18</f>
        <v>190</v>
      </c>
      <c r="S18" s="133">
        <f t="shared" si="4"/>
        <v>0.11024510261009009</v>
      </c>
    </row>
    <row r="19" spans="1:19">
      <c r="L19" s="48"/>
      <c r="M19" s="48"/>
      <c r="N19" s="48"/>
      <c r="O19" s="48"/>
      <c r="P19" s="48"/>
      <c r="Q19" s="25" t="s">
        <v>68</v>
      </c>
      <c r="R19" s="48"/>
      <c r="S19" s="109"/>
    </row>
    <row r="20" spans="1:19">
      <c r="S20" s="27"/>
    </row>
  </sheetData>
  <mergeCells count="5">
    <mergeCell ref="N4:O4"/>
    <mergeCell ref="D4:F4"/>
    <mergeCell ref="H4:I4"/>
    <mergeCell ref="J4:K4"/>
    <mergeCell ref="L4:M4"/>
  </mergeCells>
  <conditionalFormatting sqref="O6">
    <cfRule type="expression" dxfId="1" priority="2">
      <formula>$C6&lt;=$R$1</formula>
    </cfRule>
  </conditionalFormatting>
  <conditionalFormatting sqref="O7:O17">
    <cfRule type="expression" dxfId="0" priority="1">
      <formula>$C7&lt;=$R$1</formula>
    </cfRule>
  </conditionalFormatting>
  <printOptions horizontalCentered="1" verticalCentered="1"/>
  <pageMargins left="0.23622047244094491" right="0.23622047244094491" top="0.15748031496062992" bottom="0.15748031496062992" header="0" footer="0"/>
  <pageSetup paperSize="9"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0315-0BE5-4EAE-9395-5DB237B18369}">
  <dimension ref="B2:P28"/>
  <sheetViews>
    <sheetView showGridLines="0" workbookViewId="0"/>
  </sheetViews>
  <sheetFormatPr baseColWidth="10" defaultRowHeight="15"/>
  <cols>
    <col min="1" max="1" width="21.5703125" style="48" customWidth="1"/>
    <col min="2" max="2" width="7.28515625" style="48" bestFit="1" customWidth="1"/>
    <col min="3" max="3" width="9.140625" style="48" bestFit="1" customWidth="1"/>
    <col min="4" max="4" width="14.42578125" style="48" bestFit="1" customWidth="1"/>
    <col min="5" max="5" width="14.42578125" style="48" customWidth="1"/>
    <col min="6" max="6" width="18.28515625" style="48" bestFit="1" customWidth="1"/>
    <col min="7" max="8" width="13.7109375" style="48" hidden="1" customWidth="1"/>
    <col min="9" max="9" width="14.140625" style="48" hidden="1" customWidth="1"/>
    <col min="10" max="10" width="14.7109375" style="48" hidden="1" customWidth="1"/>
    <col min="11" max="11" width="15.85546875" style="48" hidden="1" customWidth="1"/>
    <col min="12" max="12" width="13" style="48" hidden="1" customWidth="1"/>
    <col min="13" max="13" width="14.5703125" style="48" hidden="1" customWidth="1"/>
    <col min="14" max="14" width="14.5703125" style="48" bestFit="1" customWidth="1"/>
    <col min="15" max="15" width="12.85546875" style="48" bestFit="1" customWidth="1"/>
    <col min="16" max="17" width="14.5703125" style="48" bestFit="1" customWidth="1"/>
    <col min="18" max="16384" width="11.42578125" style="48"/>
  </cols>
  <sheetData>
    <row r="2" spans="2:16" ht="15.75" thickBot="1">
      <c r="G2" s="177" t="s">
        <v>76</v>
      </c>
      <c r="H2" s="177"/>
      <c r="I2" s="177"/>
      <c r="J2" s="135" t="s">
        <v>77</v>
      </c>
      <c r="K2" s="135" t="s">
        <v>78</v>
      </c>
      <c r="M2" s="136"/>
    </row>
    <row r="3" spans="2:16" ht="30.75" thickBot="1">
      <c r="B3" s="137" t="s">
        <v>79</v>
      </c>
      <c r="C3" s="137" t="s">
        <v>80</v>
      </c>
      <c r="D3" s="137" t="s">
        <v>81</v>
      </c>
      <c r="E3" s="138" t="s">
        <v>82</v>
      </c>
      <c r="F3" s="139" t="s">
        <v>83</v>
      </c>
      <c r="G3" s="137" t="s">
        <v>84</v>
      </c>
      <c r="H3" s="137" t="s">
        <v>85</v>
      </c>
      <c r="I3" s="137" t="s">
        <v>86</v>
      </c>
      <c r="J3" s="140" t="s">
        <v>87</v>
      </c>
      <c r="K3" s="140" t="s">
        <v>88</v>
      </c>
      <c r="L3" s="140" t="s">
        <v>89</v>
      </c>
      <c r="M3" s="140" t="s">
        <v>31</v>
      </c>
      <c r="N3" s="141" t="s">
        <v>90</v>
      </c>
      <c r="O3" s="142" t="s">
        <v>91</v>
      </c>
      <c r="P3" s="143" t="s">
        <v>92</v>
      </c>
    </row>
    <row r="4" spans="2:16">
      <c r="B4" s="144" t="s">
        <v>93</v>
      </c>
      <c r="C4" s="144">
        <v>1</v>
      </c>
      <c r="D4" s="145">
        <v>15300</v>
      </c>
      <c r="E4" s="146">
        <v>82</v>
      </c>
      <c r="F4" s="147">
        <v>116.81663636363636</v>
      </c>
      <c r="G4" s="145">
        <v>840000</v>
      </c>
      <c r="H4" s="148">
        <f>J28/1000</f>
        <v>3.1460000000000002E-2</v>
      </c>
      <c r="I4" s="149">
        <f t="shared" ref="I4:I15" si="0">(F4+$J$24)*$J$25+$J$26</f>
        <v>121.99132912727272</v>
      </c>
      <c r="J4" s="150">
        <f>+H4*G4</f>
        <v>26426.400000000001</v>
      </c>
      <c r="K4" s="151">
        <f>+D4*I4</f>
        <v>1866467.3356472726</v>
      </c>
      <c r="L4" s="152">
        <f t="shared" ref="L4:L15" si="1">+D4*0.54</f>
        <v>8262</v>
      </c>
      <c r="M4" s="152">
        <v>610.37</v>
      </c>
      <c r="N4" s="153">
        <f t="shared" ref="N4:N15" si="2">+SUM(J4:M4)</f>
        <v>1901766.1056472727</v>
      </c>
      <c r="O4" s="154">
        <f t="shared" ref="O4:O16" si="3">N4/D4</f>
        <v>124.29843827759952</v>
      </c>
      <c r="P4" s="131">
        <f>(O4-E4)/E4</f>
        <v>0.51583461314145751</v>
      </c>
    </row>
    <row r="5" spans="2:16">
      <c r="B5" s="144" t="str">
        <f>B4</f>
        <v>RL.10</v>
      </c>
      <c r="C5" s="144">
        <v>2</v>
      </c>
      <c r="D5" s="145">
        <v>16200</v>
      </c>
      <c r="E5" s="146">
        <v>82</v>
      </c>
      <c r="F5" s="147">
        <v>85.195449999999994</v>
      </c>
      <c r="G5" s="145">
        <v>840000</v>
      </c>
      <c r="H5" s="148">
        <f>H4</f>
        <v>3.1460000000000002E-2</v>
      </c>
      <c r="I5" s="149">
        <f t="shared" si="0"/>
        <v>89.775664459999987</v>
      </c>
      <c r="J5" s="150">
        <f t="shared" ref="J5:J15" si="4">+H5*G5</f>
        <v>26426.400000000001</v>
      </c>
      <c r="K5" s="151">
        <f t="shared" ref="K5:K15" si="5">+D5*I5</f>
        <v>1454365.7642519998</v>
      </c>
      <c r="L5" s="152">
        <f t="shared" si="1"/>
        <v>8748</v>
      </c>
      <c r="M5" s="152">
        <v>610.37</v>
      </c>
      <c r="N5" s="155">
        <f t="shared" si="2"/>
        <v>1490150.5342519998</v>
      </c>
      <c r="O5" s="154">
        <f t="shared" si="3"/>
        <v>91.984600879753074</v>
      </c>
      <c r="P5" s="131">
        <f t="shared" ref="P5:P16" si="6">(O5-E5)/E5</f>
        <v>0.12176342536284238</v>
      </c>
    </row>
    <row r="6" spans="2:16">
      <c r="B6" s="144" t="str">
        <f t="shared" ref="B6:B14" si="7">B5</f>
        <v>RL.10</v>
      </c>
      <c r="C6" s="144">
        <v>3</v>
      </c>
      <c r="D6" s="145">
        <v>16560</v>
      </c>
      <c r="E6" s="146">
        <v>82</v>
      </c>
      <c r="F6" s="147">
        <v>77.720444444444453</v>
      </c>
      <c r="G6" s="145">
        <v>840000</v>
      </c>
      <c r="H6" s="148">
        <f t="shared" ref="H6:H15" si="8">H5</f>
        <v>3.1460000000000002E-2</v>
      </c>
      <c r="I6" s="149">
        <f t="shared" si="0"/>
        <v>82.160128799999995</v>
      </c>
      <c r="J6" s="150">
        <f t="shared" si="4"/>
        <v>26426.400000000001</v>
      </c>
      <c r="K6" s="151">
        <f t="shared" si="5"/>
        <v>1360571.7329279999</v>
      </c>
      <c r="L6" s="152">
        <f t="shared" si="1"/>
        <v>8942.4000000000015</v>
      </c>
      <c r="M6" s="152">
        <v>610.37</v>
      </c>
      <c r="N6" s="155">
        <f t="shared" si="2"/>
        <v>1396550.9029279999</v>
      </c>
      <c r="O6" s="154">
        <f t="shared" si="3"/>
        <v>84.332783993236703</v>
      </c>
      <c r="P6" s="131">
        <f t="shared" si="6"/>
        <v>2.8448585283374423E-2</v>
      </c>
    </row>
    <row r="7" spans="2:16">
      <c r="B7" s="144" t="str">
        <f t="shared" si="7"/>
        <v>RL.10</v>
      </c>
      <c r="C7" s="144">
        <v>4</v>
      </c>
      <c r="D7" s="145">
        <v>14580</v>
      </c>
      <c r="E7" s="146">
        <v>82</v>
      </c>
      <c r="F7" s="147">
        <v>76.061999999999998</v>
      </c>
      <c r="G7" s="145">
        <v>840000</v>
      </c>
      <c r="H7" s="148">
        <f t="shared" si="8"/>
        <v>3.1460000000000002E-2</v>
      </c>
      <c r="I7" s="149">
        <f t="shared" si="0"/>
        <v>80.470505599999996</v>
      </c>
      <c r="J7" s="150">
        <f t="shared" si="4"/>
        <v>26426.400000000001</v>
      </c>
      <c r="K7" s="151">
        <f t="shared" si="5"/>
        <v>1173259.9716479999</v>
      </c>
      <c r="L7" s="152">
        <f t="shared" si="1"/>
        <v>7873.2000000000007</v>
      </c>
      <c r="M7" s="152">
        <v>610.37</v>
      </c>
      <c r="N7" s="155">
        <f t="shared" si="2"/>
        <v>1208169.9416479999</v>
      </c>
      <c r="O7" s="154">
        <f t="shared" si="3"/>
        <v>82.864879399725652</v>
      </c>
      <c r="P7" s="131">
        <f t="shared" si="6"/>
        <v>1.0547309752751852E-2</v>
      </c>
    </row>
    <row r="8" spans="2:16">
      <c r="B8" s="144" t="str">
        <f t="shared" si="7"/>
        <v>RL.10</v>
      </c>
      <c r="C8" s="144">
        <v>5</v>
      </c>
      <c r="D8" s="145">
        <v>15300</v>
      </c>
      <c r="E8" s="146">
        <v>82</v>
      </c>
      <c r="F8" s="147">
        <v>76.061999999999998</v>
      </c>
      <c r="G8" s="145">
        <v>840000</v>
      </c>
      <c r="H8" s="148">
        <f t="shared" si="8"/>
        <v>3.1460000000000002E-2</v>
      </c>
      <c r="I8" s="149">
        <f t="shared" si="0"/>
        <v>80.470505599999996</v>
      </c>
      <c r="J8" s="150">
        <f t="shared" si="4"/>
        <v>26426.400000000001</v>
      </c>
      <c r="K8" s="151">
        <f t="shared" si="5"/>
        <v>1231198.7356799999</v>
      </c>
      <c r="L8" s="152">
        <f t="shared" si="1"/>
        <v>8262</v>
      </c>
      <c r="M8" s="152">
        <v>610.37</v>
      </c>
      <c r="N8" s="155">
        <f t="shared" si="2"/>
        <v>1266497.5056799999</v>
      </c>
      <c r="O8" s="154">
        <f t="shared" si="3"/>
        <v>82.777614750326791</v>
      </c>
      <c r="P8" s="131">
        <f t="shared" si="6"/>
        <v>9.4831067113023259E-3</v>
      </c>
    </row>
    <row r="9" spans="2:16">
      <c r="B9" s="144" t="str">
        <f t="shared" si="7"/>
        <v>RL.10</v>
      </c>
      <c r="C9" s="144">
        <v>6</v>
      </c>
      <c r="D9" s="145">
        <v>15480</v>
      </c>
      <c r="E9" s="146">
        <v>82</v>
      </c>
      <c r="F9" s="147">
        <v>76.061999999999998</v>
      </c>
      <c r="G9" s="145">
        <v>840000</v>
      </c>
      <c r="H9" s="148">
        <f t="shared" si="8"/>
        <v>3.1460000000000002E-2</v>
      </c>
      <c r="I9" s="149">
        <f t="shared" si="0"/>
        <v>80.470505599999996</v>
      </c>
      <c r="J9" s="150">
        <f t="shared" si="4"/>
        <v>26426.400000000001</v>
      </c>
      <c r="K9" s="151">
        <f t="shared" si="5"/>
        <v>1245683.4266879999</v>
      </c>
      <c r="L9" s="152">
        <f t="shared" si="1"/>
        <v>8359.2000000000007</v>
      </c>
      <c r="M9" s="152">
        <v>610.37</v>
      </c>
      <c r="N9" s="155">
        <f t="shared" si="2"/>
        <v>1281079.3966879998</v>
      </c>
      <c r="O9" s="154">
        <f t="shared" si="3"/>
        <v>82.75706696950904</v>
      </c>
      <c r="P9" s="131">
        <f t="shared" si="6"/>
        <v>9.2325240184029291E-3</v>
      </c>
    </row>
    <row r="10" spans="2:16">
      <c r="B10" s="144" t="str">
        <f t="shared" si="7"/>
        <v>RL.10</v>
      </c>
      <c r="C10" s="144">
        <v>7</v>
      </c>
      <c r="D10" s="145">
        <v>15300</v>
      </c>
      <c r="E10" s="146">
        <v>82</v>
      </c>
      <c r="F10" s="147">
        <v>75.561999999999998</v>
      </c>
      <c r="G10" s="145">
        <v>840000</v>
      </c>
      <c r="H10" s="148">
        <f t="shared" si="8"/>
        <v>3.1460000000000002E-2</v>
      </c>
      <c r="I10" s="149">
        <f t="shared" si="0"/>
        <v>79.961105599999996</v>
      </c>
      <c r="J10" s="150">
        <f t="shared" si="4"/>
        <v>26426.400000000001</v>
      </c>
      <c r="K10" s="151">
        <f t="shared" si="5"/>
        <v>1223404.9156799999</v>
      </c>
      <c r="L10" s="152">
        <f t="shared" si="1"/>
        <v>8262</v>
      </c>
      <c r="M10" s="152">
        <v>610.37</v>
      </c>
      <c r="N10" s="155">
        <f t="shared" si="2"/>
        <v>1258703.6856799999</v>
      </c>
      <c r="O10" s="154">
        <f t="shared" si="3"/>
        <v>82.268214750326791</v>
      </c>
      <c r="P10" s="131">
        <f t="shared" si="6"/>
        <v>3.2709115893511135E-3</v>
      </c>
    </row>
    <row r="11" spans="2:16">
      <c r="B11" s="144" t="str">
        <f t="shared" si="7"/>
        <v>RL.10</v>
      </c>
      <c r="C11" s="144">
        <v>8</v>
      </c>
      <c r="D11" s="145">
        <v>4860</v>
      </c>
      <c r="E11" s="146">
        <v>82</v>
      </c>
      <c r="F11" s="147">
        <v>75.561999999999998</v>
      </c>
      <c r="G11" s="145">
        <v>840000</v>
      </c>
      <c r="H11" s="148">
        <f t="shared" si="8"/>
        <v>3.1460000000000002E-2</v>
      </c>
      <c r="I11" s="149">
        <f t="shared" si="0"/>
        <v>79.961105599999996</v>
      </c>
      <c r="J11" s="150">
        <f t="shared" si="4"/>
        <v>26426.400000000001</v>
      </c>
      <c r="K11" s="151">
        <f t="shared" si="5"/>
        <v>388610.97321599995</v>
      </c>
      <c r="L11" s="152">
        <f t="shared" si="1"/>
        <v>2624.4</v>
      </c>
      <c r="M11" s="152">
        <v>610.37</v>
      </c>
      <c r="N11" s="155">
        <f t="shared" si="2"/>
        <v>418272.143216</v>
      </c>
      <c r="O11" s="154">
        <f t="shared" si="3"/>
        <v>86.064226999176952</v>
      </c>
      <c r="P11" s="131">
        <f t="shared" si="6"/>
        <v>4.9563743892401861E-2</v>
      </c>
    </row>
    <row r="12" spans="2:16">
      <c r="B12" s="144" t="str">
        <f t="shared" si="7"/>
        <v>RL.10</v>
      </c>
      <c r="C12" s="144">
        <v>9</v>
      </c>
      <c r="D12" s="145">
        <v>14220</v>
      </c>
      <c r="E12" s="146">
        <v>82</v>
      </c>
      <c r="F12" s="147">
        <v>75.561999999999998</v>
      </c>
      <c r="G12" s="145">
        <v>840000</v>
      </c>
      <c r="H12" s="148">
        <f t="shared" si="8"/>
        <v>3.1460000000000002E-2</v>
      </c>
      <c r="I12" s="149">
        <f t="shared" si="0"/>
        <v>79.961105599999996</v>
      </c>
      <c r="J12" s="150">
        <f t="shared" si="4"/>
        <v>26426.400000000001</v>
      </c>
      <c r="K12" s="151">
        <f t="shared" si="5"/>
        <v>1137046.921632</v>
      </c>
      <c r="L12" s="152">
        <f t="shared" si="1"/>
        <v>7678.8</v>
      </c>
      <c r="M12" s="152">
        <v>610.37</v>
      </c>
      <c r="N12" s="155">
        <f t="shared" si="2"/>
        <v>1171762.4916320001</v>
      </c>
      <c r="O12" s="154">
        <f t="shared" si="3"/>
        <v>82.402425571870609</v>
      </c>
      <c r="P12" s="131">
        <f t="shared" si="6"/>
        <v>4.907628925251325E-3</v>
      </c>
    </row>
    <row r="13" spans="2:16">
      <c r="B13" s="144" t="str">
        <f t="shared" si="7"/>
        <v>RL.10</v>
      </c>
      <c r="C13" s="144">
        <v>10</v>
      </c>
      <c r="D13" s="156">
        <v>16740</v>
      </c>
      <c r="E13" s="146">
        <v>82</v>
      </c>
      <c r="F13" s="147">
        <v>76.462000000000003</v>
      </c>
      <c r="G13" s="156">
        <v>840000</v>
      </c>
      <c r="H13" s="148">
        <f t="shared" si="8"/>
        <v>3.1460000000000002E-2</v>
      </c>
      <c r="I13" s="149">
        <f t="shared" si="0"/>
        <v>80.878025600000001</v>
      </c>
      <c r="J13" s="150">
        <f t="shared" si="4"/>
        <v>26426.400000000001</v>
      </c>
      <c r="K13" s="151">
        <f t="shared" si="5"/>
        <v>1353898.148544</v>
      </c>
      <c r="L13" s="152">
        <f t="shared" si="1"/>
        <v>9039.6</v>
      </c>
      <c r="M13" s="152">
        <v>610.37</v>
      </c>
      <c r="N13" s="155">
        <f t="shared" si="2"/>
        <v>1389974.5185440001</v>
      </c>
      <c r="O13" s="154">
        <f t="shared" si="3"/>
        <v>83.033125361051376</v>
      </c>
      <c r="P13" s="131">
        <f t="shared" si="6"/>
        <v>1.2599089768919214E-2</v>
      </c>
    </row>
    <row r="14" spans="2:16">
      <c r="B14" s="144" t="str">
        <f t="shared" si="7"/>
        <v>RL.10</v>
      </c>
      <c r="C14" s="144">
        <v>11</v>
      </c>
      <c r="D14" s="145">
        <v>18720</v>
      </c>
      <c r="E14" s="146">
        <v>82</v>
      </c>
      <c r="F14" s="147">
        <v>76.462000000000003</v>
      </c>
      <c r="G14" s="145">
        <v>840000</v>
      </c>
      <c r="H14" s="148">
        <f t="shared" si="8"/>
        <v>3.1460000000000002E-2</v>
      </c>
      <c r="I14" s="149">
        <f t="shared" si="0"/>
        <v>80.878025600000001</v>
      </c>
      <c r="J14" s="150">
        <f t="shared" si="4"/>
        <v>26426.400000000001</v>
      </c>
      <c r="K14" s="151">
        <f t="shared" si="5"/>
        <v>1514036.6392320001</v>
      </c>
      <c r="L14" s="152">
        <f t="shared" si="1"/>
        <v>10108.800000000001</v>
      </c>
      <c r="M14" s="152">
        <v>610.37</v>
      </c>
      <c r="N14" s="155">
        <f t="shared" si="2"/>
        <v>1551182.2092320002</v>
      </c>
      <c r="O14" s="154">
        <f t="shared" si="3"/>
        <v>82.862297501709406</v>
      </c>
      <c r="P14" s="131">
        <f t="shared" si="6"/>
        <v>1.0515823191578125E-2</v>
      </c>
    </row>
    <row r="15" spans="2:16" ht="15.75" thickBot="1">
      <c r="B15" s="144" t="str">
        <f>B14</f>
        <v>RL.10</v>
      </c>
      <c r="C15" s="144">
        <v>12</v>
      </c>
      <c r="D15" s="145">
        <v>16740</v>
      </c>
      <c r="E15" s="146">
        <v>82</v>
      </c>
      <c r="F15" s="147">
        <v>76.462000000000003</v>
      </c>
      <c r="G15" s="145">
        <v>840000</v>
      </c>
      <c r="H15" s="148">
        <f t="shared" si="8"/>
        <v>3.1460000000000002E-2</v>
      </c>
      <c r="I15" s="149">
        <f t="shared" si="0"/>
        <v>80.878025600000001</v>
      </c>
      <c r="J15" s="150">
        <f t="shared" si="4"/>
        <v>26426.400000000001</v>
      </c>
      <c r="K15" s="151">
        <f t="shared" si="5"/>
        <v>1353898.148544</v>
      </c>
      <c r="L15" s="152">
        <f t="shared" si="1"/>
        <v>9039.6</v>
      </c>
      <c r="M15" s="152">
        <v>610.37</v>
      </c>
      <c r="N15" s="157">
        <f t="shared" si="2"/>
        <v>1389974.5185440001</v>
      </c>
      <c r="O15" s="158">
        <f t="shared" si="3"/>
        <v>83.033125361051376</v>
      </c>
      <c r="P15" s="132">
        <f t="shared" si="6"/>
        <v>1.2599089768919214E-2</v>
      </c>
    </row>
    <row r="16" spans="2:16" ht="15.75" thickBot="1">
      <c r="D16" s="159">
        <f>+SUM(D4:D15)</f>
        <v>180000</v>
      </c>
      <c r="E16" s="160">
        <f>SUMPRODUCT(E4:E15,D4:D15)/D16</f>
        <v>82</v>
      </c>
      <c r="F16" s="161" t="str">
        <f ca="1">"Futuros "&amp;TEXT(TODAY(),"dd/mm/aaaa")</f>
        <v>Futuros 13/06/2022</v>
      </c>
      <c r="I16" s="162">
        <f>SUMPRODUCT(I4:I15,D4:D15)/D16</f>
        <v>85.01357063161818</v>
      </c>
      <c r="J16" s="163">
        <f t="shared" ref="J16:N16" si="9">+SUM(J4:J15)</f>
        <v>317116.80000000005</v>
      </c>
      <c r="K16" s="163">
        <f t="shared" si="9"/>
        <v>15302442.713691272</v>
      </c>
      <c r="L16" s="164">
        <f t="shared" si="9"/>
        <v>97200.000000000015</v>
      </c>
      <c r="M16" s="165">
        <f t="shared" si="9"/>
        <v>7324.44</v>
      </c>
      <c r="N16" s="166">
        <f t="shared" si="9"/>
        <v>15724083.953691272</v>
      </c>
      <c r="O16" s="167">
        <f t="shared" si="3"/>
        <v>87.356021964951509</v>
      </c>
      <c r="P16" s="133">
        <f t="shared" si="6"/>
        <v>6.5317341035994014E-2</v>
      </c>
    </row>
    <row r="17" spans="4:10">
      <c r="D17" s="48" t="s">
        <v>94</v>
      </c>
    </row>
    <row r="21" spans="4:10">
      <c r="J21" s="62"/>
    </row>
    <row r="24" spans="4:10">
      <c r="I24" s="48" t="s">
        <v>71</v>
      </c>
      <c r="J24" s="48">
        <v>2.0499999999999998</v>
      </c>
    </row>
    <row r="25" spans="4:10">
      <c r="I25" s="48" t="s">
        <v>95</v>
      </c>
      <c r="J25" s="48">
        <v>1.0187999999999999</v>
      </c>
    </row>
    <row r="26" spans="4:10">
      <c r="I26" s="48" t="s">
        <v>96</v>
      </c>
      <c r="J26" s="48">
        <v>0.89</v>
      </c>
    </row>
    <row r="28" spans="4:10">
      <c r="I28" s="48" t="s">
        <v>97</v>
      </c>
      <c r="J28" s="48">
        <v>31.46</v>
      </c>
    </row>
  </sheetData>
  <mergeCells count="1">
    <mergeCell ref="G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2:M85"/>
  <sheetViews>
    <sheetView topLeftCell="A10" zoomScaleNormal="100" workbookViewId="0">
      <selection activeCell="C26" sqref="C26"/>
    </sheetView>
  </sheetViews>
  <sheetFormatPr baseColWidth="10" defaultColWidth="11.42578125" defaultRowHeight="15" customHeight="1"/>
  <cols>
    <col min="1" max="1" width="3.7109375" style="1" customWidth="1"/>
    <col min="2" max="2" width="20.7109375" style="1" customWidth="1"/>
    <col min="3" max="7" width="11.7109375" style="1" customWidth="1"/>
    <col min="8" max="8" width="12.7109375" style="1" customWidth="1"/>
    <col min="9" max="9" width="12.42578125" style="1" bestFit="1" customWidth="1"/>
    <col min="10" max="10" width="13" style="1" customWidth="1"/>
    <col min="11" max="11" width="3.7109375" style="1" customWidth="1"/>
    <col min="12" max="16384" width="11.42578125" style="1"/>
  </cols>
  <sheetData>
    <row r="2" spans="1:11" ht="30" customHeight="1">
      <c r="A2" s="3"/>
      <c r="B2" s="178" t="s">
        <v>70</v>
      </c>
      <c r="C2" s="179"/>
      <c r="D2" s="179"/>
      <c r="E2" s="179"/>
      <c r="F2" s="179"/>
      <c r="G2" s="179"/>
      <c r="H2" s="180"/>
      <c r="I2" s="22"/>
      <c r="J2" s="9"/>
      <c r="K2" s="8"/>
    </row>
    <row r="3" spans="1:11" s="2" customFormat="1" ht="30" customHeight="1">
      <c r="A3" s="6"/>
      <c r="B3" s="28" t="s">
        <v>35</v>
      </c>
      <c r="C3" s="29" t="s">
        <v>0</v>
      </c>
      <c r="D3" s="29" t="s">
        <v>1</v>
      </c>
      <c r="E3" s="29" t="s">
        <v>2</v>
      </c>
      <c r="F3" s="29" t="s">
        <v>3</v>
      </c>
      <c r="G3" s="29" t="s">
        <v>4</v>
      </c>
      <c r="H3" s="29" t="s">
        <v>5</v>
      </c>
      <c r="J3" s="1"/>
    </row>
    <row r="4" spans="1:11">
      <c r="A4" s="3"/>
      <c r="B4" s="7" t="s">
        <v>12</v>
      </c>
      <c r="C4" s="5">
        <v>14500</v>
      </c>
      <c r="D4" s="5">
        <v>14500</v>
      </c>
      <c r="E4" s="5">
        <v>14500</v>
      </c>
      <c r="F4" s="5">
        <v>14500</v>
      </c>
      <c r="G4" s="5">
        <v>14500</v>
      </c>
      <c r="H4" s="5">
        <v>55000</v>
      </c>
      <c r="I4" s="29" t="s">
        <v>6</v>
      </c>
    </row>
    <row r="5" spans="1:11">
      <c r="A5" s="3"/>
      <c r="B5" s="7" t="s">
        <v>7</v>
      </c>
      <c r="C5" s="5">
        <f>+SUM(C8:C19)</f>
        <v>4987848</v>
      </c>
      <c r="D5" s="5">
        <f t="shared" ref="D5:I5" si="0">+SUM(D8:D19)</f>
        <v>6627050</v>
      </c>
      <c r="E5" s="5">
        <f t="shared" si="0"/>
        <v>6024360</v>
      </c>
      <c r="F5" s="5">
        <f t="shared" si="0"/>
        <v>6941446</v>
      </c>
      <c r="G5" s="5">
        <f t="shared" si="0"/>
        <v>3050514</v>
      </c>
      <c r="H5" s="5">
        <f t="shared" si="0"/>
        <v>107470138</v>
      </c>
      <c r="I5" s="55">
        <f t="shared" si="0"/>
        <v>135101356</v>
      </c>
    </row>
    <row r="6" spans="1:11">
      <c r="B6" s="13"/>
      <c r="C6" s="14"/>
      <c r="D6" s="14"/>
      <c r="E6" s="14"/>
      <c r="F6" s="14"/>
      <c r="G6" s="14"/>
      <c r="H6" s="14"/>
      <c r="I6" s="15"/>
      <c r="K6" s="4"/>
    </row>
    <row r="7" spans="1:11" s="25" customFormat="1" ht="30" customHeight="1">
      <c r="A7" s="26"/>
      <c r="B7" s="45" t="s">
        <v>23</v>
      </c>
      <c r="C7" s="34" t="s">
        <v>0</v>
      </c>
      <c r="D7" s="34" t="s">
        <v>1</v>
      </c>
      <c r="E7" s="34" t="s">
        <v>2</v>
      </c>
      <c r="F7" s="34" t="s">
        <v>3</v>
      </c>
      <c r="G7" s="34" t="s">
        <v>4</v>
      </c>
      <c r="H7" s="34" t="s">
        <v>5</v>
      </c>
      <c r="I7" s="34" t="s">
        <v>6</v>
      </c>
      <c r="K7" s="27"/>
    </row>
    <row r="8" spans="1:11" ht="15" customHeight="1">
      <c r="A8" s="3"/>
      <c r="B8" s="30" t="s">
        <v>13</v>
      </c>
      <c r="C8" s="39">
        <v>1137328</v>
      </c>
      <c r="D8" s="39">
        <v>907486</v>
      </c>
      <c r="E8" s="39">
        <v>0</v>
      </c>
      <c r="F8" s="39">
        <v>0</v>
      </c>
      <c r="G8" s="39">
        <v>0</v>
      </c>
      <c r="H8" s="39">
        <v>9527660</v>
      </c>
      <c r="I8" s="40">
        <f>+SUM(C8:H8)</f>
        <v>11572474</v>
      </c>
      <c r="J8" s="16"/>
      <c r="K8" s="4"/>
    </row>
    <row r="9" spans="1:11">
      <c r="A9" s="3"/>
      <c r="B9" s="30" t="s">
        <v>14</v>
      </c>
      <c r="C9" s="39">
        <v>1199976</v>
      </c>
      <c r="D9" s="39">
        <v>956856</v>
      </c>
      <c r="E9" s="39">
        <v>0</v>
      </c>
      <c r="F9" s="39">
        <v>0</v>
      </c>
      <c r="G9" s="39">
        <v>0</v>
      </c>
      <c r="H9" s="39">
        <v>8209376</v>
      </c>
      <c r="I9" s="41">
        <f t="shared" ref="I9:I19" si="1">+SUM(C9:H9)</f>
        <v>10366208</v>
      </c>
      <c r="J9" s="16"/>
      <c r="K9" s="4"/>
    </row>
    <row r="10" spans="1:11">
      <c r="A10" s="3"/>
      <c r="B10" s="30" t="s">
        <v>15</v>
      </c>
      <c r="C10" s="39">
        <v>0</v>
      </c>
      <c r="D10" s="39">
        <v>1387920</v>
      </c>
      <c r="E10" s="39">
        <v>1104966</v>
      </c>
      <c r="F10" s="39">
        <v>0</v>
      </c>
      <c r="G10" s="39">
        <v>0</v>
      </c>
      <c r="H10" s="39">
        <v>8906374</v>
      </c>
      <c r="I10" s="41">
        <f t="shared" si="1"/>
        <v>11399260</v>
      </c>
      <c r="J10" s="16"/>
      <c r="K10" s="4"/>
    </row>
    <row r="11" spans="1:11">
      <c r="A11" s="3"/>
      <c r="B11" s="30" t="s">
        <v>16</v>
      </c>
      <c r="C11" s="39">
        <v>0</v>
      </c>
      <c r="D11" s="39">
        <v>0</v>
      </c>
      <c r="E11" s="39">
        <v>0</v>
      </c>
      <c r="F11" s="39">
        <v>1312026</v>
      </c>
      <c r="G11" s="39">
        <v>1047960</v>
      </c>
      <c r="H11" s="39">
        <v>8669548</v>
      </c>
      <c r="I11" s="41">
        <f t="shared" si="1"/>
        <v>11029534</v>
      </c>
      <c r="J11" s="16"/>
      <c r="K11" s="4"/>
    </row>
    <row r="12" spans="1:11">
      <c r="A12" s="3"/>
      <c r="B12" s="30" t="s">
        <v>17</v>
      </c>
      <c r="C12" s="39">
        <v>0</v>
      </c>
      <c r="D12" s="39">
        <v>0</v>
      </c>
      <c r="E12" s="39">
        <v>0</v>
      </c>
      <c r="F12" s="39">
        <v>1262624</v>
      </c>
      <c r="G12" s="39">
        <v>1003964</v>
      </c>
      <c r="H12" s="39">
        <v>9335446</v>
      </c>
      <c r="I12" s="41">
        <f t="shared" si="1"/>
        <v>11602034</v>
      </c>
      <c r="J12" s="16"/>
      <c r="K12" s="4"/>
    </row>
    <row r="13" spans="1:11">
      <c r="A13" s="3"/>
      <c r="B13" s="30" t="s">
        <v>18</v>
      </c>
      <c r="C13" s="39">
        <v>0</v>
      </c>
      <c r="D13" s="39">
        <v>0</v>
      </c>
      <c r="E13" s="39">
        <v>1325272</v>
      </c>
      <c r="F13" s="39">
        <v>1055596</v>
      </c>
      <c r="G13" s="39">
        <v>0</v>
      </c>
      <c r="H13" s="39">
        <v>8677740</v>
      </c>
      <c r="I13" s="41">
        <f t="shared" si="1"/>
        <v>11058608</v>
      </c>
      <c r="J13" s="16"/>
      <c r="K13" s="4"/>
    </row>
    <row r="14" spans="1:11">
      <c r="A14" s="3"/>
      <c r="B14" s="30" t="s">
        <v>19</v>
      </c>
      <c r="C14" s="39">
        <v>1374674</v>
      </c>
      <c r="D14" s="39">
        <v>1097330</v>
      </c>
      <c r="E14" s="39">
        <v>0</v>
      </c>
      <c r="F14" s="39">
        <v>0</v>
      </c>
      <c r="G14" s="39">
        <v>0</v>
      </c>
      <c r="H14" s="39">
        <v>8903730</v>
      </c>
      <c r="I14" s="41">
        <f t="shared" si="1"/>
        <v>11375734</v>
      </c>
      <c r="J14" s="16"/>
      <c r="K14" s="4"/>
    </row>
    <row r="15" spans="1:11">
      <c r="A15" s="3"/>
      <c r="B15" s="30" t="s">
        <v>20</v>
      </c>
      <c r="C15" s="39">
        <v>0</v>
      </c>
      <c r="D15" s="39">
        <v>0</v>
      </c>
      <c r="E15" s="39">
        <v>1262624</v>
      </c>
      <c r="F15" s="39">
        <v>1006226</v>
      </c>
      <c r="G15" s="39">
        <v>0</v>
      </c>
      <c r="H15" s="39">
        <v>9333184</v>
      </c>
      <c r="I15" s="41">
        <f t="shared" si="1"/>
        <v>11602034</v>
      </c>
      <c r="J15" s="16"/>
      <c r="K15" s="4"/>
    </row>
    <row r="16" spans="1:11" ht="15" customHeight="1">
      <c r="A16" s="3"/>
      <c r="B16" s="30" t="s">
        <v>21</v>
      </c>
      <c r="C16" s="39">
        <v>0</v>
      </c>
      <c r="D16" s="39">
        <v>0</v>
      </c>
      <c r="E16" s="39">
        <v>1325272</v>
      </c>
      <c r="F16" s="39">
        <v>1055596</v>
      </c>
      <c r="G16" s="39">
        <v>0</v>
      </c>
      <c r="H16" s="39">
        <v>8677740</v>
      </c>
      <c r="I16" s="41">
        <f t="shared" si="1"/>
        <v>11058608</v>
      </c>
      <c r="J16" s="16"/>
      <c r="K16" s="4"/>
    </row>
    <row r="17" spans="1:11">
      <c r="A17" s="3"/>
      <c r="B17" s="30" t="s">
        <v>22</v>
      </c>
      <c r="C17" s="39">
        <v>0</v>
      </c>
      <c r="D17" s="39">
        <v>0</v>
      </c>
      <c r="E17" s="39">
        <v>0</v>
      </c>
      <c r="F17" s="39">
        <v>1249378</v>
      </c>
      <c r="G17" s="39">
        <v>998590</v>
      </c>
      <c r="H17" s="39">
        <v>9311407</v>
      </c>
      <c r="I17" s="41">
        <f t="shared" si="1"/>
        <v>11559375</v>
      </c>
      <c r="J17" s="16"/>
      <c r="K17" s="4"/>
    </row>
    <row r="18" spans="1:11">
      <c r="A18" s="3"/>
      <c r="B18" s="30" t="s">
        <v>11</v>
      </c>
      <c r="C18" s="39">
        <v>0</v>
      </c>
      <c r="D18" s="39">
        <v>1262624</v>
      </c>
      <c r="E18" s="39">
        <v>1006226</v>
      </c>
      <c r="F18" s="39">
        <v>0</v>
      </c>
      <c r="G18" s="39">
        <v>0</v>
      </c>
      <c r="H18" s="39">
        <v>8803343</v>
      </c>
      <c r="I18" s="41">
        <f t="shared" si="1"/>
        <v>11072193</v>
      </c>
      <c r="J18" s="16"/>
      <c r="K18" s="4"/>
    </row>
    <row r="19" spans="1:11">
      <c r="A19" s="3"/>
      <c r="B19" s="30" t="s">
        <v>10</v>
      </c>
      <c r="C19" s="39">
        <v>1275870</v>
      </c>
      <c r="D19" s="39">
        <v>1014834</v>
      </c>
      <c r="E19" s="39">
        <v>0</v>
      </c>
      <c r="F19" s="39">
        <v>0</v>
      </c>
      <c r="G19" s="39">
        <v>0</v>
      </c>
      <c r="H19" s="39">
        <v>9114590</v>
      </c>
      <c r="I19" s="42">
        <f t="shared" si="1"/>
        <v>11405294</v>
      </c>
      <c r="J19" s="16"/>
      <c r="K19" s="4"/>
    </row>
    <row r="20" spans="1:11">
      <c r="B20" s="56" t="s">
        <v>50</v>
      </c>
      <c r="C20" s="12"/>
      <c r="D20" s="12"/>
      <c r="E20" s="12"/>
      <c r="F20" s="12"/>
      <c r="G20" s="12"/>
      <c r="H20" s="12"/>
      <c r="I20" s="12"/>
      <c r="K20" s="4"/>
    </row>
    <row r="21" spans="1:11" s="25" customFormat="1" ht="30" customHeight="1">
      <c r="A21" s="26"/>
      <c r="B21" s="44" t="s">
        <v>25</v>
      </c>
      <c r="C21" s="34" t="s">
        <v>0</v>
      </c>
      <c r="D21" s="34" t="s">
        <v>1</v>
      </c>
      <c r="E21" s="34" t="s">
        <v>2</v>
      </c>
      <c r="F21" s="34" t="s">
        <v>3</v>
      </c>
      <c r="G21" s="34" t="s">
        <v>4</v>
      </c>
      <c r="H21" s="34" t="s">
        <v>5</v>
      </c>
      <c r="I21" s="34" t="s">
        <v>8</v>
      </c>
      <c r="K21" s="27"/>
    </row>
    <row r="22" spans="1:11">
      <c r="A22" s="3"/>
      <c r="B22" s="31" t="s">
        <v>13</v>
      </c>
      <c r="C22" s="38">
        <f>(INFO!L$7*Resumen_ELEC!$O6+INFO!L$10)/1000</f>
        <v>0.24727593806451603</v>
      </c>
      <c r="D22" s="38">
        <f>(INFO!M$7*Resumen_ELEC!$O6+INFO!M$10)/1000</f>
        <v>0.24454603580645154</v>
      </c>
      <c r="E22" s="38">
        <f>(INFO!N$7*Resumen_ELEC!$O6+INFO!N$10)/1000</f>
        <v>0.23323208774193538</v>
      </c>
      <c r="F22" s="38">
        <f>(INFO!O$7*Resumen_ELEC!$O6+INFO!O$10)/1000</f>
        <v>0.23033103032258054</v>
      </c>
      <c r="G22" s="38">
        <f>(INFO!P$7*Resumen_ELEC!$O6+INFO!P$10)/1000</f>
        <v>0.22975159354838703</v>
      </c>
      <c r="H22" s="38">
        <f>(INFO!Q$7*Resumen_ELEC!$O6+INFO!Q$10)/1000</f>
        <v>0.19955052516129024</v>
      </c>
      <c r="I22" s="38">
        <f>+SUMPRODUCT(C22:H22,C8:H8)/I8</f>
        <v>0.20776935929993121</v>
      </c>
      <c r="J22" s="23"/>
      <c r="K22" s="4"/>
    </row>
    <row r="23" spans="1:11">
      <c r="A23" s="3"/>
      <c r="B23" s="31" t="s">
        <v>14</v>
      </c>
      <c r="C23" s="38">
        <f>(INFO!L$7*Resumen_ELEC!$O7+INFO!L$10)/1000</f>
        <v>0.24345690000000003</v>
      </c>
      <c r="D23" s="38">
        <f>(INFO!M$7*Resumen_ELEC!$O7+INFO!M$10)/1000</f>
        <v>0.24076188928571429</v>
      </c>
      <c r="E23" s="38">
        <f>(INFO!N$7*Resumen_ELEC!$O7+INFO!N$10)/1000</f>
        <v>0.22962874285714288</v>
      </c>
      <c r="F23" s="38">
        <f>(INFO!O$7*Resumen_ELEC!$O7+INFO!O$10)/1000</f>
        <v>0.22677209285714287</v>
      </c>
      <c r="G23" s="38">
        <f>(INFO!P$7*Resumen_ELEC!$O7+INFO!P$10)/1000</f>
        <v>0.22619900000000004</v>
      </c>
      <c r="H23" s="38">
        <f>(INFO!Q$7*Resumen_ELEC!$O7+INFO!Q$10)/1000</f>
        <v>0.19649275714285713</v>
      </c>
      <c r="I23" s="38">
        <f t="shared" ref="I23:I33" si="2">+SUMPRODUCT(C23:H23,C9:H9)/I9</f>
        <v>0.20601552853571636</v>
      </c>
      <c r="J23" s="23"/>
      <c r="K23" s="4"/>
    </row>
    <row r="24" spans="1:11">
      <c r="A24" s="3"/>
      <c r="B24" s="31" t="s">
        <v>15</v>
      </c>
      <c r="C24" s="38">
        <f>(INFO!L$7*Resumen_ELEC!$O8+INFO!L$10)/1000</f>
        <v>0.23677899999999999</v>
      </c>
      <c r="D24" s="38">
        <f>(INFO!M$7*Resumen_ELEC!$O8+INFO!M$10)/1000</f>
        <v>0.23414500000000005</v>
      </c>
      <c r="E24" s="38">
        <f>(INFO!N$7*Resumen_ELEC!$O8+INFO!N$10)/1000</f>
        <v>0.223328</v>
      </c>
      <c r="F24" s="38">
        <f>(INFO!O$7*Resumen_ELEC!$O8+INFO!O$10)/1000</f>
        <v>0.22054900000000002</v>
      </c>
      <c r="G24" s="38">
        <f>(INFO!P$7*Resumen_ELEC!$O8+INFO!P$10)/1000</f>
        <v>0.21998700000000002</v>
      </c>
      <c r="H24" s="38">
        <f>(INFO!Q$7*Resumen_ELEC!$O8+INFO!Q$10)/1000</f>
        <v>0.19114599999999998</v>
      </c>
      <c r="I24" s="38">
        <f t="shared" si="2"/>
        <v>0.19950085706019513</v>
      </c>
      <c r="J24" s="23"/>
      <c r="K24" s="4"/>
    </row>
    <row r="25" spans="1:11">
      <c r="A25" s="3"/>
      <c r="B25" s="31" t="s">
        <v>16</v>
      </c>
      <c r="C25" s="38">
        <f>(INFO!L$7*Resumen_ELEC!$O9+INFO!L$10)/1000</f>
        <v>0.230157</v>
      </c>
      <c r="D25" s="38">
        <f>(INFO!M$7*Resumen_ELEC!$O9+INFO!M$10)/1000</f>
        <v>0.22758350000000002</v>
      </c>
      <c r="E25" s="38">
        <f>(INFO!N$7*Resumen_ELEC!$O9+INFO!N$10)/1000</f>
        <v>0.21708</v>
      </c>
      <c r="F25" s="38">
        <f>(INFO!O$7*Resumen_ELEC!$O9+INFO!O$10)/1000</f>
        <v>0.21437800000000004</v>
      </c>
      <c r="G25" s="38">
        <f>(INFO!P$7*Resumen_ELEC!$O9+INFO!P$10)/1000</f>
        <v>0.21382700000000002</v>
      </c>
      <c r="H25" s="38">
        <f>(INFO!Q$7*Resumen_ELEC!$O9+INFO!Q$10)/1000</f>
        <v>0.18584399999999998</v>
      </c>
      <c r="I25" s="38">
        <f t="shared" si="2"/>
        <v>0.19189705850310626</v>
      </c>
      <c r="J25" s="23"/>
      <c r="K25" s="4"/>
    </row>
    <row r="26" spans="1:11">
      <c r="A26" s="3"/>
      <c r="B26" s="31" t="s">
        <v>17</v>
      </c>
      <c r="C26" s="38">
        <f>(INFO!L$7*Resumen_ELEC!$O10+INFO!L$10)/1000</f>
        <v>0.230157</v>
      </c>
      <c r="D26" s="38">
        <f>(INFO!M$7*Resumen_ELEC!$O10+INFO!M$10)/1000</f>
        <v>0.22758350000000002</v>
      </c>
      <c r="E26" s="38">
        <f>(INFO!N$7*Resumen_ELEC!$O10+INFO!N$10)/1000</f>
        <v>0.21708</v>
      </c>
      <c r="F26" s="38">
        <f>(INFO!O$7*Resumen_ELEC!$O10+INFO!O$10)/1000</f>
        <v>0.21437800000000004</v>
      </c>
      <c r="G26" s="38">
        <f>(INFO!P$7*Resumen_ELEC!$O10+INFO!P$10)/1000</f>
        <v>0.21382700000000002</v>
      </c>
      <c r="H26" s="38">
        <f>(INFO!Q$7*Resumen_ELEC!$O10+INFO!Q$10)/1000</f>
        <v>0.18584399999999998</v>
      </c>
      <c r="I26" s="38">
        <f t="shared" si="2"/>
        <v>0.19137075831048245</v>
      </c>
      <c r="J26" s="23"/>
      <c r="K26" s="4"/>
    </row>
    <row r="27" spans="1:11">
      <c r="A27" s="3"/>
      <c r="B27" s="31" t="s">
        <v>18</v>
      </c>
      <c r="C27" s="38">
        <f>(INFO!L$7*Resumen_ELEC!$O11+INFO!L$10)/1000</f>
        <v>0.230157</v>
      </c>
      <c r="D27" s="38">
        <f>(INFO!M$7*Resumen_ELEC!$O11+INFO!M$10)/1000</f>
        <v>0.22758350000000002</v>
      </c>
      <c r="E27" s="38">
        <f>(INFO!N$7*Resumen_ELEC!$O11+INFO!N$10)/1000</f>
        <v>0.21708</v>
      </c>
      <c r="F27" s="38">
        <f>(INFO!O$7*Resumen_ELEC!$O11+INFO!O$10)/1000</f>
        <v>0.21437800000000004</v>
      </c>
      <c r="G27" s="38">
        <f>(INFO!P$7*Resumen_ELEC!$O11+INFO!P$10)/1000</f>
        <v>0.21382700000000002</v>
      </c>
      <c r="H27" s="38">
        <f>(INFO!Q$7*Resumen_ELEC!$O11+INFO!Q$10)/1000</f>
        <v>0.18584399999999998</v>
      </c>
      <c r="I27" s="38">
        <f t="shared" si="2"/>
        <v>0.19231105014374322</v>
      </c>
      <c r="J27" s="23"/>
      <c r="K27" s="4"/>
    </row>
    <row r="28" spans="1:11">
      <c r="A28" s="3"/>
      <c r="B28" s="31" t="s">
        <v>19</v>
      </c>
      <c r="C28" s="38">
        <f>(INFO!L$7*Resumen_ELEC!$O12+INFO!L$10)/1000</f>
        <v>0.233769</v>
      </c>
      <c r="D28" s="38">
        <f>(INFO!M$7*Resumen_ELEC!$O12+INFO!M$10)/1000</f>
        <v>0.23116250000000002</v>
      </c>
      <c r="E28" s="38">
        <f>(INFO!N$7*Resumen_ELEC!$O12+INFO!N$10)/1000</f>
        <v>0.22048799999999999</v>
      </c>
      <c r="F28" s="38">
        <f>(INFO!O$7*Resumen_ELEC!$O12+INFO!O$10)/1000</f>
        <v>0.21774400000000002</v>
      </c>
      <c r="G28" s="38">
        <f>(INFO!P$7*Resumen_ELEC!$O12+INFO!P$10)/1000</f>
        <v>0.21718700000000002</v>
      </c>
      <c r="H28" s="38">
        <f>(INFO!Q$7*Resumen_ELEC!$O12+INFO!Q$10)/1000</f>
        <v>0.18873599999999999</v>
      </c>
      <c r="I28" s="38">
        <f t="shared" si="2"/>
        <v>0.19827046744508967</v>
      </c>
      <c r="J28" s="23"/>
      <c r="K28" s="4"/>
    </row>
    <row r="29" spans="1:11">
      <c r="A29" s="3"/>
      <c r="B29" s="31" t="s">
        <v>20</v>
      </c>
      <c r="C29" s="38">
        <f>(INFO!L$7*Resumen_ELEC!$O13+INFO!L$10)/1000</f>
        <v>0.233769</v>
      </c>
      <c r="D29" s="38">
        <f>(INFO!M$7*Resumen_ELEC!$O13+INFO!M$10)/1000</f>
        <v>0.23116250000000002</v>
      </c>
      <c r="E29" s="38">
        <f>(INFO!N$7*Resumen_ELEC!$O13+INFO!N$10)/1000</f>
        <v>0.22048799999999999</v>
      </c>
      <c r="F29" s="38">
        <f>(INFO!O$7*Resumen_ELEC!$O13+INFO!O$10)/1000</f>
        <v>0.21774400000000002</v>
      </c>
      <c r="G29" s="38">
        <f>(INFO!P$7*Resumen_ELEC!$O13+INFO!P$10)/1000</f>
        <v>0.21718700000000002</v>
      </c>
      <c r="H29" s="38">
        <f>(INFO!Q$7*Resumen_ELEC!$O13+INFO!Q$10)/1000</f>
        <v>0.18873599999999999</v>
      </c>
      <c r="I29" s="38">
        <f t="shared" si="2"/>
        <v>0.194707318568451</v>
      </c>
      <c r="J29" s="23"/>
      <c r="K29" s="4"/>
    </row>
    <row r="30" spans="1:11">
      <c r="A30" s="3"/>
      <c r="B30" s="31" t="s">
        <v>21</v>
      </c>
      <c r="C30" s="38">
        <f>(INFO!L$7*Resumen_ELEC!$O14+INFO!L$10)/1000</f>
        <v>0.233769</v>
      </c>
      <c r="D30" s="38">
        <f>(INFO!M$7*Resumen_ELEC!$O14+INFO!M$10)/1000</f>
        <v>0.23116250000000002</v>
      </c>
      <c r="E30" s="38">
        <f>(INFO!N$7*Resumen_ELEC!$O14+INFO!N$10)/1000</f>
        <v>0.22048799999999999</v>
      </c>
      <c r="F30" s="38">
        <f>(INFO!O$7*Resumen_ELEC!$O14+INFO!O$10)/1000</f>
        <v>0.21774400000000002</v>
      </c>
      <c r="G30" s="38">
        <f>(INFO!P$7*Resumen_ELEC!$O14+INFO!P$10)/1000</f>
        <v>0.21718700000000002</v>
      </c>
      <c r="H30" s="38">
        <f>(INFO!Q$7*Resumen_ELEC!$O14+INFO!Q$10)/1000</f>
        <v>0.18873599999999999</v>
      </c>
      <c r="I30" s="38">
        <f t="shared" si="2"/>
        <v>0.19531013349962309</v>
      </c>
      <c r="J30" s="23"/>
      <c r="K30" s="4"/>
    </row>
    <row r="31" spans="1:11">
      <c r="A31" s="3"/>
      <c r="B31" s="31" t="s">
        <v>22</v>
      </c>
      <c r="C31" s="38">
        <f>(INFO!L$7*Resumen_ELEC!$O15+INFO!L$10)/1000</f>
        <v>0.231963</v>
      </c>
      <c r="D31" s="38">
        <f>(INFO!M$7*Resumen_ELEC!$O15+INFO!M$10)/1000</f>
        <v>0.22937299999999999</v>
      </c>
      <c r="E31" s="38">
        <f>(INFO!N$7*Resumen_ELEC!$O15+INFO!N$10)/1000</f>
        <v>0.21878399999999998</v>
      </c>
      <c r="F31" s="38">
        <f>(INFO!O$7*Resumen_ELEC!$O15+INFO!O$10)/1000</f>
        <v>0.21606100000000003</v>
      </c>
      <c r="G31" s="38">
        <f>(INFO!P$7*Resumen_ELEC!$O15+INFO!P$10)/1000</f>
        <v>0.215507</v>
      </c>
      <c r="H31" s="38">
        <f>(INFO!Q$7*Resumen_ELEC!$O15+INFO!Q$10)/1000</f>
        <v>0.18728999999999998</v>
      </c>
      <c r="I31" s="38">
        <f t="shared" si="2"/>
        <v>0.19283727815889698</v>
      </c>
      <c r="J31" s="23"/>
      <c r="K31" s="4"/>
    </row>
    <row r="32" spans="1:11">
      <c r="A32" s="3"/>
      <c r="B32" s="31" t="s">
        <v>11</v>
      </c>
      <c r="C32" s="38">
        <f>(INFO!L$7*Resumen_ELEC!$O16+INFO!L$10)/1000</f>
        <v>0.231963</v>
      </c>
      <c r="D32" s="38">
        <f>(INFO!M$7*Resumen_ELEC!$O16+INFO!M$10)/1000</f>
        <v>0.22937299999999999</v>
      </c>
      <c r="E32" s="38">
        <f>(INFO!N$7*Resumen_ELEC!$O16+INFO!N$10)/1000</f>
        <v>0.21878399999999998</v>
      </c>
      <c r="F32" s="38">
        <f>(INFO!O$7*Resumen_ELEC!$O16+INFO!O$10)/1000</f>
        <v>0.21606100000000003</v>
      </c>
      <c r="G32" s="38">
        <f>(INFO!P$7*Resumen_ELEC!$O16+INFO!P$10)/1000</f>
        <v>0.215507</v>
      </c>
      <c r="H32" s="38">
        <f>(INFO!Q$7*Resumen_ELEC!$O16+INFO!Q$10)/1000</f>
        <v>0.18728999999999998</v>
      </c>
      <c r="I32" s="38">
        <f t="shared" si="2"/>
        <v>0.19495109183934925</v>
      </c>
      <c r="J32" s="23"/>
      <c r="K32" s="4"/>
    </row>
    <row r="33" spans="1:11">
      <c r="A33" s="3"/>
      <c r="B33" s="31" t="s">
        <v>10</v>
      </c>
      <c r="C33" s="38">
        <f>(INFO!L$7*Resumen_ELEC!$O17+INFO!L$10)/1000</f>
        <v>0.231963</v>
      </c>
      <c r="D33" s="38">
        <f>(INFO!M$7*Resumen_ELEC!$O17+INFO!M$10)/1000</f>
        <v>0.22937299999999999</v>
      </c>
      <c r="E33" s="38">
        <f>(INFO!N$7*Resumen_ELEC!$O17+INFO!N$10)/1000</f>
        <v>0.21878399999999998</v>
      </c>
      <c r="F33" s="38">
        <f>(INFO!O$7*Resumen_ELEC!$O17+INFO!O$10)/1000</f>
        <v>0.21606100000000003</v>
      </c>
      <c r="G33" s="38">
        <f>(INFO!P$7*Resumen_ELEC!$O17+INFO!P$10)/1000</f>
        <v>0.215507</v>
      </c>
      <c r="H33" s="38">
        <f>(INFO!Q$7*Resumen_ELEC!$O17+INFO!Q$10)/1000</f>
        <v>0.18728999999999998</v>
      </c>
      <c r="I33" s="38">
        <f t="shared" si="2"/>
        <v>0.19603192280637394</v>
      </c>
      <c r="J33" s="23"/>
      <c r="K33" s="4"/>
    </row>
    <row r="34" spans="1:11">
      <c r="B34" s="57" t="s">
        <v>52</v>
      </c>
      <c r="C34" s="23"/>
      <c r="D34" s="23"/>
      <c r="E34" s="23"/>
      <c r="F34" s="23"/>
      <c r="G34" s="23"/>
      <c r="H34" s="4"/>
      <c r="I34" s="47"/>
      <c r="K34" s="4"/>
    </row>
    <row r="35" spans="1:11" s="25" customFormat="1" ht="30" customHeight="1">
      <c r="A35" s="26"/>
      <c r="B35" s="44" t="s">
        <v>24</v>
      </c>
      <c r="C35" s="34" t="s">
        <v>0</v>
      </c>
      <c r="D35" s="34" t="s">
        <v>1</v>
      </c>
      <c r="E35" s="34" t="s">
        <v>2</v>
      </c>
      <c r="F35" s="34" t="s">
        <v>3</v>
      </c>
      <c r="G35" s="34" t="s">
        <v>4</v>
      </c>
      <c r="H35" s="34" t="s">
        <v>5</v>
      </c>
      <c r="I35" s="34" t="s">
        <v>8</v>
      </c>
      <c r="K35" s="27"/>
    </row>
    <row r="36" spans="1:11">
      <c r="A36" s="3"/>
      <c r="B36" s="31" t="s">
        <v>13</v>
      </c>
      <c r="C36" s="38">
        <f>INFO!C$24/1000</f>
        <v>1.6281E-2</v>
      </c>
      <c r="D36" s="38">
        <f>INFO!D$24/1000</f>
        <v>1.2817E-2</v>
      </c>
      <c r="E36" s="38">
        <f>INFO!E$24/1000</f>
        <v>7.3200000000000001E-3</v>
      </c>
      <c r="F36" s="38">
        <f>INFO!F$24/1000</f>
        <v>3.581E-3</v>
      </c>
      <c r="G36" s="38">
        <f>INFO!G$24/1000</f>
        <v>1.3259999999999999E-3</v>
      </c>
      <c r="H36" s="38">
        <f>INFO!H$24/1000</f>
        <v>9.1599999999999993E-4</v>
      </c>
      <c r="I36" s="38">
        <f t="shared" ref="I36:I47" si="3">+SUMPRODUCT(C36:H36,C8:H8)/I8</f>
        <v>3.3593008539055699E-3</v>
      </c>
      <c r="K36" s="4"/>
    </row>
    <row r="37" spans="1:11">
      <c r="A37" s="3"/>
      <c r="B37" s="31" t="s">
        <v>14</v>
      </c>
      <c r="C37" s="38">
        <f>C36</f>
        <v>1.6281E-2</v>
      </c>
      <c r="D37" s="38">
        <f t="shared" ref="D37:H37" si="4">D36</f>
        <v>1.2817E-2</v>
      </c>
      <c r="E37" s="38">
        <f t="shared" si="4"/>
        <v>7.3200000000000001E-3</v>
      </c>
      <c r="F37" s="38">
        <f t="shared" si="4"/>
        <v>3.581E-3</v>
      </c>
      <c r="G37" s="38">
        <f t="shared" si="4"/>
        <v>1.3259999999999999E-3</v>
      </c>
      <c r="H37" s="38">
        <f t="shared" si="4"/>
        <v>9.1599999999999993E-4</v>
      </c>
      <c r="I37" s="38">
        <f t="shared" si="3"/>
        <v>3.7931537765786678E-3</v>
      </c>
      <c r="K37" s="4"/>
    </row>
    <row r="38" spans="1:11">
      <c r="A38" s="3"/>
      <c r="B38" s="31" t="s">
        <v>15</v>
      </c>
      <c r="C38" s="38">
        <f t="shared" ref="C38:C47" si="5">C37</f>
        <v>1.6281E-2</v>
      </c>
      <c r="D38" s="38">
        <f t="shared" ref="D38:D47" si="6">D37</f>
        <v>1.2817E-2</v>
      </c>
      <c r="E38" s="38">
        <f t="shared" ref="E38:E47" si="7">E37</f>
        <v>7.3200000000000001E-3</v>
      </c>
      <c r="F38" s="38">
        <f t="shared" ref="F38:F47" si="8">F37</f>
        <v>3.581E-3</v>
      </c>
      <c r="G38" s="38">
        <f t="shared" ref="G38:G47" si="9">G37</f>
        <v>1.3259999999999999E-3</v>
      </c>
      <c r="H38" s="38">
        <f t="shared" ref="H38:H47" si="10">H37</f>
        <v>9.1599999999999993E-4</v>
      </c>
      <c r="I38" s="38">
        <f t="shared" si="3"/>
        <v>2.9857692818656646E-3</v>
      </c>
      <c r="K38" s="4"/>
    </row>
    <row r="39" spans="1:11">
      <c r="A39" s="3"/>
      <c r="B39" s="31" t="s">
        <v>16</v>
      </c>
      <c r="C39" s="38">
        <f t="shared" si="5"/>
        <v>1.6281E-2</v>
      </c>
      <c r="D39" s="38">
        <f t="shared" si="6"/>
        <v>1.2817E-2</v>
      </c>
      <c r="E39" s="38">
        <f t="shared" si="7"/>
        <v>7.3200000000000001E-3</v>
      </c>
      <c r="F39" s="38">
        <f t="shared" si="8"/>
        <v>3.581E-3</v>
      </c>
      <c r="G39" s="38">
        <f t="shared" si="9"/>
        <v>1.3259999999999999E-3</v>
      </c>
      <c r="H39" s="38">
        <f t="shared" si="10"/>
        <v>9.1599999999999993E-4</v>
      </c>
      <c r="I39" s="38">
        <f t="shared" si="3"/>
        <v>1.2719726902333318E-3</v>
      </c>
      <c r="K39" s="4"/>
    </row>
    <row r="40" spans="1:11">
      <c r="A40" s="3"/>
      <c r="B40" s="31" t="s">
        <v>17</v>
      </c>
      <c r="C40" s="38">
        <f t="shared" si="5"/>
        <v>1.6281E-2</v>
      </c>
      <c r="D40" s="38">
        <f t="shared" si="6"/>
        <v>1.2817E-2</v>
      </c>
      <c r="E40" s="38">
        <f t="shared" si="7"/>
        <v>7.3200000000000001E-3</v>
      </c>
      <c r="F40" s="38">
        <f t="shared" si="8"/>
        <v>3.581E-3</v>
      </c>
      <c r="G40" s="38">
        <f t="shared" si="9"/>
        <v>1.3259999999999999E-3</v>
      </c>
      <c r="H40" s="38">
        <f t="shared" si="10"/>
        <v>9.1599999999999993E-4</v>
      </c>
      <c r="I40" s="38">
        <f t="shared" si="3"/>
        <v>1.2415048382033703E-3</v>
      </c>
      <c r="K40" s="4"/>
    </row>
    <row r="41" spans="1:11">
      <c r="A41" s="3"/>
      <c r="B41" s="31" t="s">
        <v>18</v>
      </c>
      <c r="C41" s="38">
        <f t="shared" si="5"/>
        <v>1.6281E-2</v>
      </c>
      <c r="D41" s="38">
        <f t="shared" si="6"/>
        <v>1.2817E-2</v>
      </c>
      <c r="E41" s="38">
        <f t="shared" si="7"/>
        <v>7.3200000000000001E-3</v>
      </c>
      <c r="F41" s="38">
        <f t="shared" si="8"/>
        <v>3.581E-3</v>
      </c>
      <c r="G41" s="38">
        <f t="shared" si="9"/>
        <v>1.3259999999999999E-3</v>
      </c>
      <c r="H41" s="38">
        <f t="shared" si="10"/>
        <v>9.1599999999999993E-4</v>
      </c>
      <c r="I41" s="38">
        <f t="shared" si="3"/>
        <v>1.9378469836348301E-3</v>
      </c>
      <c r="K41" s="4"/>
    </row>
    <row r="42" spans="1:11">
      <c r="A42" s="3"/>
      <c r="B42" s="31" t="s">
        <v>19</v>
      </c>
      <c r="C42" s="38">
        <f t="shared" si="5"/>
        <v>1.6281E-2</v>
      </c>
      <c r="D42" s="38">
        <f t="shared" si="6"/>
        <v>1.2817E-2</v>
      </c>
      <c r="E42" s="38">
        <f t="shared" si="7"/>
        <v>7.3200000000000001E-3</v>
      </c>
      <c r="F42" s="38">
        <f t="shared" si="8"/>
        <v>3.581E-3</v>
      </c>
      <c r="G42" s="38">
        <f t="shared" si="9"/>
        <v>1.3259999999999999E-3</v>
      </c>
      <c r="H42" s="38">
        <f t="shared" si="10"/>
        <v>9.1599999999999993E-4</v>
      </c>
      <c r="I42" s="38">
        <f t="shared" si="3"/>
        <v>3.9207459214499916E-3</v>
      </c>
      <c r="K42" s="4"/>
    </row>
    <row r="43" spans="1:11">
      <c r="A43" s="3"/>
      <c r="B43" s="31" t="s">
        <v>20</v>
      </c>
      <c r="C43" s="38">
        <f t="shared" si="5"/>
        <v>1.6281E-2</v>
      </c>
      <c r="D43" s="38">
        <f t="shared" si="6"/>
        <v>1.2817E-2</v>
      </c>
      <c r="E43" s="38">
        <f t="shared" si="7"/>
        <v>7.3200000000000001E-3</v>
      </c>
      <c r="F43" s="38">
        <f t="shared" si="8"/>
        <v>3.581E-3</v>
      </c>
      <c r="G43" s="38">
        <f t="shared" si="9"/>
        <v>1.3259999999999999E-3</v>
      </c>
      <c r="H43" s="38">
        <f t="shared" si="10"/>
        <v>9.1599999999999993E-4</v>
      </c>
      <c r="I43" s="38">
        <f t="shared" si="3"/>
        <v>1.8440645433378318E-3</v>
      </c>
      <c r="K43" s="4"/>
    </row>
    <row r="44" spans="1:11">
      <c r="A44" s="3"/>
      <c r="B44" s="31" t="s">
        <v>21</v>
      </c>
      <c r="C44" s="38">
        <f t="shared" si="5"/>
        <v>1.6281E-2</v>
      </c>
      <c r="D44" s="38">
        <f t="shared" si="6"/>
        <v>1.2817E-2</v>
      </c>
      <c r="E44" s="38">
        <f t="shared" si="7"/>
        <v>7.3200000000000001E-3</v>
      </c>
      <c r="F44" s="38">
        <f t="shared" si="8"/>
        <v>3.581E-3</v>
      </c>
      <c r="G44" s="38">
        <f t="shared" si="9"/>
        <v>1.3259999999999999E-3</v>
      </c>
      <c r="H44" s="38">
        <f t="shared" si="10"/>
        <v>9.1599999999999993E-4</v>
      </c>
      <c r="I44" s="38">
        <f t="shared" si="3"/>
        <v>1.9378469836348301E-3</v>
      </c>
      <c r="K44" s="4"/>
    </row>
    <row r="45" spans="1:11">
      <c r="A45" s="3"/>
      <c r="B45" s="31" t="s">
        <v>22</v>
      </c>
      <c r="C45" s="38">
        <f t="shared" si="5"/>
        <v>1.6281E-2</v>
      </c>
      <c r="D45" s="38">
        <f t="shared" si="6"/>
        <v>1.2817E-2</v>
      </c>
      <c r="E45" s="38">
        <f t="shared" si="7"/>
        <v>7.3200000000000001E-3</v>
      </c>
      <c r="F45" s="38">
        <f t="shared" si="8"/>
        <v>3.581E-3</v>
      </c>
      <c r="G45" s="38">
        <f t="shared" si="9"/>
        <v>1.3259999999999999E-3</v>
      </c>
      <c r="H45" s="38">
        <f t="shared" si="10"/>
        <v>9.1599999999999993E-4</v>
      </c>
      <c r="I45" s="38">
        <f t="shared" si="3"/>
        <v>1.2394616291970804E-3</v>
      </c>
      <c r="K45" s="4"/>
    </row>
    <row r="46" spans="1:11">
      <c r="A46" s="3"/>
      <c r="B46" s="31" t="s">
        <v>11</v>
      </c>
      <c r="C46" s="38">
        <f t="shared" si="5"/>
        <v>1.6281E-2</v>
      </c>
      <c r="D46" s="38">
        <f t="shared" si="6"/>
        <v>1.2817E-2</v>
      </c>
      <c r="E46" s="38">
        <f t="shared" si="7"/>
        <v>7.3200000000000001E-3</v>
      </c>
      <c r="F46" s="38">
        <f t="shared" si="8"/>
        <v>3.581E-3</v>
      </c>
      <c r="G46" s="38">
        <f t="shared" si="9"/>
        <v>1.3259999999999999E-3</v>
      </c>
      <c r="H46" s="38">
        <f t="shared" si="10"/>
        <v>9.1599999999999993E-4</v>
      </c>
      <c r="I46" s="38">
        <f t="shared" si="3"/>
        <v>2.8551243927919245E-3</v>
      </c>
      <c r="K46" s="4"/>
    </row>
    <row r="47" spans="1:11">
      <c r="A47" s="3"/>
      <c r="B47" s="31" t="s">
        <v>10</v>
      </c>
      <c r="C47" s="38">
        <f t="shared" si="5"/>
        <v>1.6281E-2</v>
      </c>
      <c r="D47" s="38">
        <f t="shared" si="6"/>
        <v>1.2817E-2</v>
      </c>
      <c r="E47" s="38">
        <f t="shared" si="7"/>
        <v>7.3200000000000001E-3</v>
      </c>
      <c r="F47" s="38">
        <f t="shared" si="8"/>
        <v>3.581E-3</v>
      </c>
      <c r="G47" s="38">
        <f t="shared" si="9"/>
        <v>1.3259999999999999E-3</v>
      </c>
      <c r="H47" s="38">
        <f t="shared" si="10"/>
        <v>9.1599999999999993E-4</v>
      </c>
      <c r="I47" s="38">
        <f t="shared" si="3"/>
        <v>3.693769865818452E-3</v>
      </c>
      <c r="K47" s="4"/>
    </row>
    <row r="48" spans="1:11">
      <c r="A48" s="3"/>
      <c r="B48" s="58" t="s">
        <v>53</v>
      </c>
      <c r="C48" s="24"/>
      <c r="D48" s="24"/>
      <c r="E48" s="24"/>
      <c r="F48" s="24"/>
      <c r="G48" s="24"/>
      <c r="H48" s="24"/>
      <c r="I48" s="10"/>
      <c r="K48" s="4"/>
    </row>
    <row r="49" spans="1:11" s="25" customFormat="1" ht="30" customHeight="1">
      <c r="B49" s="44" t="s">
        <v>26</v>
      </c>
      <c r="C49" s="34" t="s">
        <v>0</v>
      </c>
      <c r="D49" s="34" t="s">
        <v>1</v>
      </c>
      <c r="E49" s="34" t="s">
        <v>2</v>
      </c>
      <c r="F49" s="34" t="s">
        <v>3</v>
      </c>
      <c r="G49" s="34" t="s">
        <v>4</v>
      </c>
      <c r="H49" s="34" t="s">
        <v>5</v>
      </c>
      <c r="I49" s="10"/>
      <c r="K49" s="27"/>
    </row>
    <row r="50" spans="1:11">
      <c r="B50" s="31" t="s">
        <v>13</v>
      </c>
      <c r="C50" s="43">
        <f>INFO!C$32</f>
        <v>13.035548</v>
      </c>
      <c r="D50" s="43">
        <f>INFO!D$32</f>
        <v>11.529584</v>
      </c>
      <c r="E50" s="43">
        <f>INFO!E$32</f>
        <v>6.6391679999999997</v>
      </c>
      <c r="F50" s="43">
        <f>INFO!F$32</f>
        <v>4.3369710000000001</v>
      </c>
      <c r="G50" s="43">
        <f>INFO!G$32</f>
        <v>1.7341580000000001</v>
      </c>
      <c r="H50" s="43">
        <f>INFO!H$32</f>
        <v>1.140563</v>
      </c>
      <c r="I50" s="10"/>
      <c r="K50" s="4"/>
    </row>
    <row r="51" spans="1:11">
      <c r="B51" s="31" t="s">
        <v>14</v>
      </c>
      <c r="C51" s="43">
        <f>INFO!C$32</f>
        <v>13.035548</v>
      </c>
      <c r="D51" s="43">
        <f>INFO!D$32</f>
        <v>11.529584</v>
      </c>
      <c r="E51" s="43">
        <f>INFO!E$32</f>
        <v>6.6391679999999997</v>
      </c>
      <c r="F51" s="43">
        <f>INFO!F$32</f>
        <v>4.3369710000000001</v>
      </c>
      <c r="G51" s="43">
        <f>INFO!G$32</f>
        <v>1.7341580000000001</v>
      </c>
      <c r="H51" s="43">
        <f>INFO!H$32</f>
        <v>1.140563</v>
      </c>
      <c r="I51" s="10"/>
      <c r="K51" s="4"/>
    </row>
    <row r="52" spans="1:11">
      <c r="B52" s="31" t="s">
        <v>15</v>
      </c>
      <c r="C52" s="43">
        <f>INFO!C$32</f>
        <v>13.035548</v>
      </c>
      <c r="D52" s="43">
        <f>INFO!D$32</f>
        <v>11.529584</v>
      </c>
      <c r="E52" s="43">
        <f>INFO!E$32</f>
        <v>6.6391679999999997</v>
      </c>
      <c r="F52" s="43">
        <f>INFO!F$32</f>
        <v>4.3369710000000001</v>
      </c>
      <c r="G52" s="43">
        <f>INFO!G$32</f>
        <v>1.7341580000000001</v>
      </c>
      <c r="H52" s="43">
        <f>INFO!H$32</f>
        <v>1.140563</v>
      </c>
      <c r="I52" s="10"/>
      <c r="K52" s="4"/>
    </row>
    <row r="53" spans="1:11">
      <c r="B53" s="31" t="s">
        <v>16</v>
      </c>
      <c r="C53" s="43">
        <f>INFO!C$32</f>
        <v>13.035548</v>
      </c>
      <c r="D53" s="43">
        <f>INFO!D$32</f>
        <v>11.529584</v>
      </c>
      <c r="E53" s="43">
        <f>INFO!E$32</f>
        <v>6.6391679999999997</v>
      </c>
      <c r="F53" s="43">
        <f>INFO!F$32</f>
        <v>4.3369710000000001</v>
      </c>
      <c r="G53" s="43">
        <f>INFO!G$32</f>
        <v>1.7341580000000001</v>
      </c>
      <c r="H53" s="43">
        <f>INFO!H$32</f>
        <v>1.140563</v>
      </c>
      <c r="I53" s="10"/>
      <c r="K53" s="4"/>
    </row>
    <row r="54" spans="1:11">
      <c r="B54" s="31" t="s">
        <v>17</v>
      </c>
      <c r="C54" s="43">
        <f>INFO!C$32</f>
        <v>13.035548</v>
      </c>
      <c r="D54" s="43">
        <f>INFO!D$32</f>
        <v>11.529584</v>
      </c>
      <c r="E54" s="43">
        <f>INFO!E$32</f>
        <v>6.6391679999999997</v>
      </c>
      <c r="F54" s="43">
        <f>INFO!F$32</f>
        <v>4.3369710000000001</v>
      </c>
      <c r="G54" s="43">
        <f>INFO!G$32</f>
        <v>1.7341580000000001</v>
      </c>
      <c r="H54" s="43">
        <f>INFO!H$32</f>
        <v>1.140563</v>
      </c>
      <c r="I54" s="10"/>
      <c r="K54" s="4"/>
    </row>
    <row r="55" spans="1:11">
      <c r="B55" s="31" t="s">
        <v>18</v>
      </c>
      <c r="C55" s="43">
        <f>INFO!C$32</f>
        <v>13.035548</v>
      </c>
      <c r="D55" s="43">
        <f>INFO!D$32</f>
        <v>11.529584</v>
      </c>
      <c r="E55" s="43">
        <f>INFO!E$32</f>
        <v>6.6391679999999997</v>
      </c>
      <c r="F55" s="43">
        <f>INFO!F$32</f>
        <v>4.3369710000000001</v>
      </c>
      <c r="G55" s="43">
        <f>INFO!G$32</f>
        <v>1.7341580000000001</v>
      </c>
      <c r="H55" s="43">
        <f>INFO!H$32</f>
        <v>1.140563</v>
      </c>
      <c r="I55" s="10"/>
      <c r="K55" s="4"/>
    </row>
    <row r="56" spans="1:11">
      <c r="B56" s="31" t="s">
        <v>19</v>
      </c>
      <c r="C56" s="43">
        <f>INFO!C$32</f>
        <v>13.035548</v>
      </c>
      <c r="D56" s="43">
        <f>INFO!D$32</f>
        <v>11.529584</v>
      </c>
      <c r="E56" s="43">
        <f>INFO!E$32</f>
        <v>6.6391679999999997</v>
      </c>
      <c r="F56" s="43">
        <f>INFO!F$32</f>
        <v>4.3369710000000001</v>
      </c>
      <c r="G56" s="43">
        <f>INFO!G$32</f>
        <v>1.7341580000000001</v>
      </c>
      <c r="H56" s="43">
        <f>INFO!H$32</f>
        <v>1.140563</v>
      </c>
      <c r="I56" s="10"/>
    </row>
    <row r="57" spans="1:11" ht="15" customHeight="1">
      <c r="A57" s="3"/>
      <c r="B57" s="31" t="s">
        <v>20</v>
      </c>
      <c r="C57" s="43">
        <f>INFO!C$32</f>
        <v>13.035548</v>
      </c>
      <c r="D57" s="43">
        <f>INFO!D$32</f>
        <v>11.529584</v>
      </c>
      <c r="E57" s="43">
        <f>INFO!E$32</f>
        <v>6.6391679999999997</v>
      </c>
      <c r="F57" s="43">
        <f>INFO!F$32</f>
        <v>4.3369710000000001</v>
      </c>
      <c r="G57" s="43">
        <f>INFO!G$32</f>
        <v>1.7341580000000001</v>
      </c>
      <c r="H57" s="43">
        <f>INFO!H$32</f>
        <v>1.140563</v>
      </c>
      <c r="I57" s="10"/>
    </row>
    <row r="58" spans="1:11" ht="15" customHeight="1">
      <c r="B58" s="31" t="s">
        <v>21</v>
      </c>
      <c r="C58" s="43">
        <f>INFO!C$32</f>
        <v>13.035548</v>
      </c>
      <c r="D58" s="43">
        <f>INFO!D$32</f>
        <v>11.529584</v>
      </c>
      <c r="E58" s="43">
        <f>INFO!E$32</f>
        <v>6.6391679999999997</v>
      </c>
      <c r="F58" s="43">
        <f>INFO!F$32</f>
        <v>4.3369710000000001</v>
      </c>
      <c r="G58" s="43">
        <f>INFO!G$32</f>
        <v>1.7341580000000001</v>
      </c>
      <c r="H58" s="43">
        <f>INFO!H$32</f>
        <v>1.140563</v>
      </c>
      <c r="I58" s="10"/>
    </row>
    <row r="59" spans="1:11" ht="15" customHeight="1">
      <c r="B59" s="31" t="s">
        <v>22</v>
      </c>
      <c r="C59" s="43">
        <f>INFO!C$32</f>
        <v>13.035548</v>
      </c>
      <c r="D59" s="43">
        <f>INFO!D$32</f>
        <v>11.529584</v>
      </c>
      <c r="E59" s="43">
        <f>INFO!E$32</f>
        <v>6.6391679999999997</v>
      </c>
      <c r="F59" s="43">
        <f>INFO!F$32</f>
        <v>4.3369710000000001</v>
      </c>
      <c r="G59" s="43">
        <f>INFO!G$32</f>
        <v>1.7341580000000001</v>
      </c>
      <c r="H59" s="43">
        <f>INFO!H$32</f>
        <v>1.140563</v>
      </c>
      <c r="I59" s="10"/>
    </row>
    <row r="60" spans="1:11" ht="15" customHeight="1">
      <c r="B60" s="31" t="s">
        <v>11</v>
      </c>
      <c r="C60" s="43">
        <f>INFO!C$32</f>
        <v>13.035548</v>
      </c>
      <c r="D60" s="43">
        <f>INFO!D$32</f>
        <v>11.529584</v>
      </c>
      <c r="E60" s="43">
        <f>INFO!E$32</f>
        <v>6.6391679999999997</v>
      </c>
      <c r="F60" s="43">
        <f>INFO!F$32</f>
        <v>4.3369710000000001</v>
      </c>
      <c r="G60" s="43">
        <f>INFO!G$32</f>
        <v>1.7341580000000001</v>
      </c>
      <c r="H60" s="43">
        <f>INFO!H$32</f>
        <v>1.140563</v>
      </c>
      <c r="I60" s="10"/>
    </row>
    <row r="61" spans="1:11" ht="15" customHeight="1">
      <c r="B61" s="31" t="s">
        <v>10</v>
      </c>
      <c r="C61" s="43">
        <f>INFO!C$32</f>
        <v>13.035548</v>
      </c>
      <c r="D61" s="43">
        <f>INFO!D$32</f>
        <v>11.529584</v>
      </c>
      <c r="E61" s="43">
        <f>INFO!E$32</f>
        <v>6.6391679999999997</v>
      </c>
      <c r="F61" s="43">
        <f>INFO!F$32</f>
        <v>4.3369710000000001</v>
      </c>
      <c r="G61" s="43">
        <f>INFO!G$32</f>
        <v>1.7341580000000001</v>
      </c>
      <c r="H61" s="43">
        <f>INFO!H$32</f>
        <v>1.140563</v>
      </c>
      <c r="I61" s="10"/>
    </row>
    <row r="62" spans="1:11" ht="15" customHeight="1">
      <c r="B62" s="58" t="s">
        <v>53</v>
      </c>
      <c r="C62" s="11"/>
      <c r="D62" s="11"/>
      <c r="E62" s="11"/>
      <c r="F62" s="11"/>
      <c r="G62" s="11"/>
      <c r="H62" s="11"/>
      <c r="I62" s="10"/>
    </row>
    <row r="63" spans="1:11" s="25" customFormat="1" ht="30" customHeight="1">
      <c r="B63" s="44" t="s">
        <v>33</v>
      </c>
      <c r="C63" s="34" t="s">
        <v>27</v>
      </c>
      <c r="D63" s="34" t="s">
        <v>34</v>
      </c>
      <c r="E63" s="34" t="s">
        <v>28</v>
      </c>
      <c r="F63" s="34" t="s">
        <v>31</v>
      </c>
      <c r="G63" s="34" t="s">
        <v>29</v>
      </c>
      <c r="H63" s="34" t="s">
        <v>9</v>
      </c>
      <c r="I63" s="127" t="s">
        <v>74</v>
      </c>
    </row>
    <row r="64" spans="1:11" ht="15" customHeight="1">
      <c r="B64" s="31" t="s">
        <v>13</v>
      </c>
      <c r="C64" s="17">
        <f>+SUMPRODUCT(C22:H22,C8:H8)</f>
        <v>2404405.5084951119</v>
      </c>
      <c r="D64" s="17">
        <f>+SUMPRODUCT(C36:H36,C8:H8)</f>
        <v>38875.421790000008</v>
      </c>
      <c r="E64" s="17">
        <f t="shared" ref="E64:E75" si="11">+SUMPRODUCT(C50:H50,$C$4:$H$4)/12</f>
        <v>50268.723791666656</v>
      </c>
      <c r="F64" s="17">
        <v>65</v>
      </c>
      <c r="G64" s="17">
        <f>+SUM(C64:E64)*1.051127*0.5%</f>
        <v>13105.186836203809</v>
      </c>
      <c r="H64" s="18">
        <f>+SUM(C64:G64)</f>
        <v>2506719.8409129828</v>
      </c>
      <c r="I64" s="128">
        <f>H64/(I8/1000)</f>
        <v>216.6105398822225</v>
      </c>
      <c r="J64" s="25"/>
    </row>
    <row r="65" spans="1:13" ht="15" customHeight="1">
      <c r="B65" s="31" t="s">
        <v>14</v>
      </c>
      <c r="C65" s="17">
        <f t="shared" ref="C65:C75" si="12">+SUMPRODUCT(C23:H23,C9:H9)</f>
        <v>2135599.8200311712</v>
      </c>
      <c r="D65" s="17">
        <f t="shared" ref="D65:D75" si="13">+SUMPRODUCT(C37:H37,C9:H9)</f>
        <v>39320.621024</v>
      </c>
      <c r="E65" s="17">
        <f t="shared" si="11"/>
        <v>50268.723791666656</v>
      </c>
      <c r="F65" s="17">
        <v>65</v>
      </c>
      <c r="G65" s="17">
        <f t="shared" ref="G65:G67" si="14">+SUM(C65:E65)*1.051127*0.5%</f>
        <v>11694.782056389809</v>
      </c>
      <c r="H65" s="18">
        <f t="shared" ref="H65:H75" si="15">+SUM(C65:G65)</f>
        <v>2236948.9469032278</v>
      </c>
      <c r="I65" s="128">
        <f t="shared" ref="I65:I75" si="16">H65/(I9/1000)</f>
        <v>215.7924042140798</v>
      </c>
      <c r="J65" s="25"/>
    </row>
    <row r="66" spans="1:13" ht="15" customHeight="1">
      <c r="A66" s="3"/>
      <c r="B66" s="31" t="s">
        <v>15</v>
      </c>
      <c r="C66" s="17">
        <f t="shared" si="12"/>
        <v>2274162.1398519999</v>
      </c>
      <c r="D66" s="17">
        <f t="shared" si="13"/>
        <v>34035.560343999998</v>
      </c>
      <c r="E66" s="17">
        <f t="shared" si="11"/>
        <v>50268.723791666656</v>
      </c>
      <c r="F66" s="17">
        <v>65</v>
      </c>
      <c r="G66" s="17">
        <f t="shared" si="14"/>
        <v>12395.238684234419</v>
      </c>
      <c r="H66" s="18">
        <f t="shared" si="15"/>
        <v>2370926.6626719008</v>
      </c>
      <c r="I66" s="128">
        <f t="shared" si="16"/>
        <v>207.98952411576724</v>
      </c>
      <c r="J66" s="25"/>
      <c r="K66" s="3"/>
      <c r="L66" s="46"/>
    </row>
    <row r="67" spans="1:13" ht="15" customHeight="1">
      <c r="B67" s="31" t="s">
        <v>16</v>
      </c>
      <c r="C67" s="17">
        <f t="shared" si="12"/>
        <v>2116535.1312599997</v>
      </c>
      <c r="D67" s="17">
        <f t="shared" si="13"/>
        <v>14029.266034</v>
      </c>
      <c r="E67" s="17">
        <f t="shared" si="11"/>
        <v>50268.723791666656</v>
      </c>
      <c r="F67" s="17">
        <v>65</v>
      </c>
      <c r="G67" s="17">
        <f t="shared" si="14"/>
        <v>11461.662880337066</v>
      </c>
      <c r="H67" s="18">
        <f t="shared" si="15"/>
        <v>2192359.7839660035</v>
      </c>
      <c r="I67" s="128">
        <f t="shared" si="16"/>
        <v>198.77175082519383</v>
      </c>
      <c r="J67" s="25"/>
    </row>
    <row r="68" spans="1:13" ht="15" customHeight="1">
      <c r="B68" s="31" t="s">
        <v>17</v>
      </c>
      <c r="C68" s="17">
        <f t="shared" si="12"/>
        <v>2220290.044524</v>
      </c>
      <c r="D68" s="17">
        <f t="shared" si="13"/>
        <v>14403.981344</v>
      </c>
      <c r="E68" s="17">
        <f t="shared" si="11"/>
        <v>50268.723791666656</v>
      </c>
      <c r="F68" s="17">
        <v>65</v>
      </c>
      <c r="G68" s="17">
        <f>+SUM(C68:E68)*1.051127*4.864%</f>
        <v>116822.87299345616</v>
      </c>
      <c r="H68" s="18">
        <f t="shared" si="15"/>
        <v>2401850.622653123</v>
      </c>
      <c r="I68" s="128">
        <f t="shared" si="16"/>
        <v>207.01978831066373</v>
      </c>
      <c r="J68" s="25"/>
    </row>
    <row r="69" spans="1:13" ht="15" customHeight="1">
      <c r="B69" s="31" t="s">
        <v>18</v>
      </c>
      <c r="C69" s="17">
        <f t="shared" si="12"/>
        <v>2126692.517608</v>
      </c>
      <c r="D69" s="17">
        <f t="shared" si="13"/>
        <v>21429.890156000001</v>
      </c>
      <c r="E69" s="17">
        <f t="shared" si="11"/>
        <v>50268.723791666656</v>
      </c>
      <c r="F69" s="17">
        <v>65</v>
      </c>
      <c r="G69" s="17">
        <f t="shared" ref="G69:G75" si="17">+SUM(C69:E69)*1.051127*4.864%</f>
        <v>112396.74169301901</v>
      </c>
      <c r="H69" s="18">
        <f t="shared" si="15"/>
        <v>2310852.8732486856</v>
      </c>
      <c r="I69" s="128">
        <f t="shared" si="16"/>
        <v>208.96417281891948</v>
      </c>
      <c r="J69" s="25"/>
    </row>
    <row r="70" spans="1:13" ht="15" customHeight="1">
      <c r="B70" s="31" t="s">
        <v>19</v>
      </c>
      <c r="C70" s="17">
        <f t="shared" si="12"/>
        <v>2255472.0977109997</v>
      </c>
      <c r="D70" s="17">
        <f t="shared" si="13"/>
        <v>44601.362684</v>
      </c>
      <c r="E70" s="17">
        <f t="shared" si="11"/>
        <v>50268.723791666656</v>
      </c>
      <c r="F70" s="17">
        <v>65</v>
      </c>
      <c r="G70" s="17">
        <f t="shared" si="17"/>
        <v>120165.51539638777</v>
      </c>
      <c r="H70" s="18">
        <f t="shared" si="15"/>
        <v>2470572.6995830541</v>
      </c>
      <c r="I70" s="128">
        <f t="shared" si="16"/>
        <v>217.17919033471193</v>
      </c>
      <c r="J70" s="25"/>
    </row>
    <row r="71" spans="1:13" ht="15" customHeight="1">
      <c r="B71" s="31" t="s">
        <v>20</v>
      </c>
      <c r="C71" s="17">
        <f t="shared" si="12"/>
        <v>2259000.9300799998</v>
      </c>
      <c r="D71" s="17">
        <f t="shared" si="13"/>
        <v>21394.899529999999</v>
      </c>
      <c r="E71" s="17">
        <f t="shared" si="11"/>
        <v>50268.723791666656</v>
      </c>
      <c r="F71" s="17">
        <v>65</v>
      </c>
      <c r="G71" s="17">
        <f t="shared" si="17"/>
        <v>119159.46076273979</v>
      </c>
      <c r="H71" s="18">
        <f t="shared" si="15"/>
        <v>2449889.0141644063</v>
      </c>
      <c r="I71" s="128">
        <f t="shared" si="16"/>
        <v>211.16030294036429</v>
      </c>
      <c r="J71" s="25"/>
    </row>
    <row r="72" spans="1:13" ht="15" customHeight="1">
      <c r="B72" s="31" t="s">
        <v>21</v>
      </c>
      <c r="C72" s="17">
        <f t="shared" si="12"/>
        <v>2159858.2047999999</v>
      </c>
      <c r="D72" s="17">
        <f t="shared" si="13"/>
        <v>21429.890156000001</v>
      </c>
      <c r="E72" s="17">
        <f t="shared" si="11"/>
        <v>50268.723791666656</v>
      </c>
      <c r="F72" s="17">
        <v>65</v>
      </c>
      <c r="G72" s="17">
        <f t="shared" si="17"/>
        <v>114092.39772205001</v>
      </c>
      <c r="H72" s="18">
        <f t="shared" si="15"/>
        <v>2345714.2164697167</v>
      </c>
      <c r="I72" s="128">
        <f t="shared" si="16"/>
        <v>212.11658976154294</v>
      </c>
      <c r="J72" s="25"/>
    </row>
    <row r="73" spans="1:13" ht="15" customHeight="1">
      <c r="B73" s="31" t="s">
        <v>22</v>
      </c>
      <c r="C73" s="17">
        <f t="shared" si="12"/>
        <v>2229078.4122179998</v>
      </c>
      <c r="D73" s="17">
        <f t="shared" si="13"/>
        <v>14327.40177</v>
      </c>
      <c r="E73" s="17">
        <f t="shared" si="11"/>
        <v>50268.723791666656</v>
      </c>
      <c r="F73" s="17">
        <v>65</v>
      </c>
      <c r="G73" s="17">
        <f t="shared" si="17"/>
        <v>117268.27899284945</v>
      </c>
      <c r="H73" s="18">
        <f t="shared" si="15"/>
        <v>2411007.8167725159</v>
      </c>
      <c r="I73" s="128">
        <f t="shared" si="16"/>
        <v>208.57596684704112</v>
      </c>
      <c r="J73" s="25"/>
    </row>
    <row r="74" spans="1:13" ht="15" customHeight="1">
      <c r="B74" s="31" t="s">
        <v>11</v>
      </c>
      <c r="C74" s="17">
        <f t="shared" si="12"/>
        <v>2158536.1144059999</v>
      </c>
      <c r="D74" s="17">
        <f t="shared" si="13"/>
        <v>31612.488315999999</v>
      </c>
      <c r="E74" s="17">
        <f t="shared" si="11"/>
        <v>50268.723791666656</v>
      </c>
      <c r="F74" s="17">
        <v>65</v>
      </c>
      <c r="G74" s="17">
        <f t="shared" si="17"/>
        <v>114545.40728361032</v>
      </c>
      <c r="H74" s="18">
        <f t="shared" si="15"/>
        <v>2355027.7337972769</v>
      </c>
      <c r="I74" s="128">
        <f t="shared" si="16"/>
        <v>212.69749667453203</v>
      </c>
      <c r="J74" s="25"/>
    </row>
    <row r="75" spans="1:13" ht="15" customHeight="1" thickBot="1">
      <c r="B75" s="32" t="s">
        <v>10</v>
      </c>
      <c r="C75" s="19">
        <f t="shared" si="12"/>
        <v>2235801.7129919999</v>
      </c>
      <c r="D75" s="19">
        <f t="shared" si="13"/>
        <v>42128.531287999998</v>
      </c>
      <c r="E75" s="19">
        <f t="shared" si="11"/>
        <v>50268.723791666656</v>
      </c>
      <c r="F75" s="19">
        <v>65</v>
      </c>
      <c r="G75" s="17">
        <f t="shared" si="17"/>
        <v>119033.40323208462</v>
      </c>
      <c r="H75" s="18">
        <f t="shared" si="15"/>
        <v>2447297.3713037511</v>
      </c>
      <c r="I75" s="129">
        <f t="shared" si="16"/>
        <v>214.57556212963482</v>
      </c>
      <c r="J75" s="25"/>
      <c r="L75" s="46"/>
    </row>
    <row r="76" spans="1:13" ht="15" customHeight="1" thickBot="1">
      <c r="A76" s="3"/>
      <c r="B76" s="33" t="s">
        <v>30</v>
      </c>
      <c r="C76" s="20">
        <f t="shared" ref="C76:D76" si="18">+SUM(C64:C75)</f>
        <v>26575432.633977283</v>
      </c>
      <c r="D76" s="20">
        <f t="shared" si="18"/>
        <v>337589.31443600002</v>
      </c>
      <c r="E76" s="20">
        <f>+SUM(E64:E75)</f>
        <v>603224.68550000002</v>
      </c>
      <c r="F76" s="20">
        <f>+SUM(F64:F75)</f>
        <v>780</v>
      </c>
      <c r="G76" s="20">
        <f>+SUM(G64:G75)</f>
        <v>982140.94853336213</v>
      </c>
      <c r="H76" s="21">
        <f>+SUM(H64:H75)</f>
        <v>28499167.582446646</v>
      </c>
      <c r="I76" s="130">
        <f>H76/(I5/1000)</f>
        <v>210.94656949591717</v>
      </c>
      <c r="J76" s="25"/>
      <c r="L76" s="46"/>
      <c r="M76" s="60"/>
    </row>
    <row r="77" spans="1:13" ht="15" customHeight="1">
      <c r="B77" s="59" t="s">
        <v>32</v>
      </c>
      <c r="C77" s="35"/>
      <c r="D77" s="35"/>
      <c r="E77" s="35"/>
      <c r="F77" s="35"/>
      <c r="G77" s="35"/>
      <c r="H77" s="35"/>
      <c r="I77" s="36"/>
      <c r="J77" s="25"/>
      <c r="K77" s="37"/>
      <c r="L77" s="46"/>
    </row>
    <row r="78" spans="1:13" ht="15" customHeight="1">
      <c r="J78" s="25"/>
      <c r="L78" s="46"/>
    </row>
    <row r="79" spans="1:13" ht="15" customHeight="1">
      <c r="J79" s="25"/>
      <c r="L79" s="46"/>
    </row>
    <row r="80" spans="1:13" ht="15" customHeight="1">
      <c r="L80" s="46"/>
    </row>
    <row r="81" spans="3:8" ht="15" customHeight="1">
      <c r="C81" s="46"/>
      <c r="D81" s="46"/>
      <c r="E81" s="46"/>
      <c r="F81" s="46"/>
      <c r="G81" s="46"/>
      <c r="H81" s="46"/>
    </row>
    <row r="82" spans="3:8" ht="15" customHeight="1">
      <c r="C82" s="46"/>
      <c r="D82" s="46"/>
      <c r="E82" s="46"/>
      <c r="F82" s="46"/>
      <c r="G82" s="46"/>
      <c r="H82" s="46"/>
    </row>
    <row r="83" spans="3:8" ht="15" customHeight="1">
      <c r="C83" s="46"/>
      <c r="D83" s="46"/>
      <c r="E83" s="46"/>
      <c r="F83" s="46"/>
      <c r="G83" s="46"/>
      <c r="H83" s="46"/>
    </row>
    <row r="84" spans="3:8" ht="15" customHeight="1">
      <c r="C84" s="46"/>
      <c r="D84" s="46"/>
      <c r="E84" s="46"/>
      <c r="F84" s="46"/>
      <c r="G84" s="46"/>
      <c r="H84" s="46"/>
    </row>
    <row r="85" spans="3:8" ht="15" customHeight="1">
      <c r="C85" s="46"/>
      <c r="D85" s="46"/>
      <c r="E85" s="46"/>
      <c r="F85" s="46"/>
      <c r="G85" s="46"/>
      <c r="H85" s="46"/>
    </row>
  </sheetData>
  <mergeCells count="1">
    <mergeCell ref="B2:H2"/>
  </mergeCells>
  <pageMargins left="0.25" right="0.25" top="0.75" bottom="0.75" header="0.3" footer="0.3"/>
  <pageSetup paperSize="9" scale="27" orientation="portrait" horizontalDpi="1200" verticalDpi="1200" r:id="rId1"/>
  <customProperties>
    <customPr name="ID" r:id="rId2"/>
  </customProperties>
  <ignoredErrors>
    <ignoredError sqref="K64 K65:K7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263A-E4F3-4F3B-BFF3-886E6EECB26C}">
  <sheetPr codeName="Hoja5"/>
  <dimension ref="B3:Q39"/>
  <sheetViews>
    <sheetView zoomScaleNormal="100" workbookViewId="0">
      <selection activeCell="K22" sqref="K22"/>
    </sheetView>
  </sheetViews>
  <sheetFormatPr baseColWidth="10" defaultColWidth="11.42578125" defaultRowHeight="15"/>
  <cols>
    <col min="1" max="1" width="11.42578125" style="48"/>
    <col min="2" max="2" width="20.42578125" style="48" bestFit="1" customWidth="1"/>
    <col min="3" max="10" width="11.42578125" style="48"/>
    <col min="11" max="11" width="14.28515625" style="48" customWidth="1"/>
    <col min="12" max="16384" width="11.42578125" style="48"/>
  </cols>
  <sheetData>
    <row r="3" spans="2:17">
      <c r="B3" s="49" t="s">
        <v>36</v>
      </c>
    </row>
    <row r="4" spans="2:17">
      <c r="B4" s="50" t="s">
        <v>37</v>
      </c>
      <c r="C4" s="51">
        <v>1.444</v>
      </c>
      <c r="D4" s="51">
        <v>0.24099999999999999</v>
      </c>
      <c r="E4" s="51">
        <v>0</v>
      </c>
      <c r="F4" s="51">
        <v>0</v>
      </c>
      <c r="G4" s="51">
        <v>0</v>
      </c>
      <c r="H4" s="51">
        <v>0</v>
      </c>
    </row>
    <row r="5" spans="2:17" ht="15.75" thickBot="1">
      <c r="B5" s="50" t="s">
        <v>38</v>
      </c>
      <c r="C5" s="51">
        <v>1.952</v>
      </c>
      <c r="D5" s="51">
        <v>0.90200000000000002</v>
      </c>
      <c r="E5" s="51">
        <v>0.60099999999999998</v>
      </c>
      <c r="F5" s="51">
        <v>0.45</v>
      </c>
      <c r="G5" s="51">
        <v>0.45</v>
      </c>
      <c r="H5" s="51">
        <v>0</v>
      </c>
    </row>
    <row r="6" spans="2:17" ht="15.75" thickBot="1">
      <c r="B6" s="50" t="s">
        <v>39</v>
      </c>
      <c r="C6" s="51">
        <v>0.83699999999999997</v>
      </c>
      <c r="D6" s="51">
        <v>0.38600000000000001</v>
      </c>
      <c r="E6" s="51">
        <v>0.25700000000000001</v>
      </c>
      <c r="F6" s="51">
        <v>0.193</v>
      </c>
      <c r="G6" s="51">
        <v>0.193</v>
      </c>
      <c r="H6" s="51">
        <v>0</v>
      </c>
      <c r="K6" s="118" t="s">
        <v>41</v>
      </c>
      <c r="L6" s="119" t="s">
        <v>0</v>
      </c>
      <c r="M6" s="119" t="s">
        <v>1</v>
      </c>
      <c r="N6" s="119" t="s">
        <v>2</v>
      </c>
      <c r="O6" s="119" t="s">
        <v>3</v>
      </c>
      <c r="P6" s="119" t="s">
        <v>4</v>
      </c>
      <c r="Q6" s="120" t="s">
        <v>5</v>
      </c>
    </row>
    <row r="7" spans="2:17" ht="16.5" thickTop="1" thickBot="1">
      <c r="B7" s="50" t="s">
        <v>40</v>
      </c>
      <c r="C7" s="51">
        <v>0.83699999999999997</v>
      </c>
      <c r="D7" s="51">
        <v>0.38600000000000001</v>
      </c>
      <c r="E7" s="51">
        <v>0.25700000000000001</v>
      </c>
      <c r="F7" s="51">
        <v>0.193</v>
      </c>
      <c r="G7" s="51">
        <v>0.193</v>
      </c>
      <c r="H7" s="51">
        <v>0</v>
      </c>
      <c r="K7" s="121" t="s">
        <v>71</v>
      </c>
      <c r="L7" s="122">
        <v>1.204</v>
      </c>
      <c r="M7" s="122">
        <v>1.1930000000000001</v>
      </c>
      <c r="N7" s="122">
        <v>1.1359999999999999</v>
      </c>
      <c r="O7" s="122">
        <v>1.1220000000000001</v>
      </c>
      <c r="P7" s="122">
        <v>1.1200000000000001</v>
      </c>
      <c r="Q7" s="123">
        <v>0.96399999999999997</v>
      </c>
    </row>
    <row r="8" spans="2:17" ht="15.75" thickBot="1">
      <c r="B8" s="50" t="s">
        <v>41</v>
      </c>
      <c r="C8" s="51">
        <v>0.83699999999999997</v>
      </c>
      <c r="D8" s="51">
        <v>0.38600000000000001</v>
      </c>
      <c r="E8" s="51">
        <v>0.25700000000000001</v>
      </c>
      <c r="F8" s="51">
        <v>0.193</v>
      </c>
      <c r="G8" s="51">
        <v>0.193</v>
      </c>
      <c r="H8" s="51">
        <v>0</v>
      </c>
      <c r="K8" s="124" t="s">
        <v>72</v>
      </c>
      <c r="L8" s="125">
        <v>20.687999999999999</v>
      </c>
      <c r="M8" s="125">
        <v>16.713000000000001</v>
      </c>
      <c r="N8" s="125">
        <v>11.4</v>
      </c>
      <c r="O8" s="125">
        <v>7.5839999999999996</v>
      </c>
      <c r="P8" s="125">
        <v>5.1529999999999996</v>
      </c>
      <c r="Q8" s="126">
        <v>6.01</v>
      </c>
    </row>
    <row r="9" spans="2:17" ht="15.75" thickTop="1">
      <c r="B9" s="50" t="s">
        <v>42</v>
      </c>
      <c r="C9" s="51">
        <v>0.83699999999999997</v>
      </c>
      <c r="D9" s="51">
        <v>0.38600000000000001</v>
      </c>
      <c r="E9" s="51">
        <v>0.25700000000000001</v>
      </c>
      <c r="F9" s="51">
        <v>0.193</v>
      </c>
      <c r="G9" s="51">
        <v>0.193</v>
      </c>
      <c r="H9" s="51">
        <v>0</v>
      </c>
    </row>
    <row r="10" spans="2:17">
      <c r="K10" s="48" t="s">
        <v>73</v>
      </c>
      <c r="L10" s="48">
        <f>L8-C24</f>
        <v>4.407</v>
      </c>
      <c r="M10" s="48">
        <f t="shared" ref="M10:Q10" si="0">M8-D24</f>
        <v>3.8960000000000008</v>
      </c>
      <c r="N10" s="48">
        <f t="shared" si="0"/>
        <v>4.08</v>
      </c>
      <c r="O10" s="48">
        <f t="shared" si="0"/>
        <v>4.0030000000000001</v>
      </c>
      <c r="P10" s="48">
        <f t="shared" si="0"/>
        <v>3.827</v>
      </c>
      <c r="Q10" s="48">
        <f t="shared" si="0"/>
        <v>5.0939999999999994</v>
      </c>
    </row>
    <row r="11" spans="2:17">
      <c r="B11" s="52" t="s">
        <v>43</v>
      </c>
    </row>
    <row r="12" spans="2:17">
      <c r="B12" s="50" t="s">
        <v>37</v>
      </c>
      <c r="C12" s="53">
        <v>0.156</v>
      </c>
      <c r="D12" s="53">
        <v>0.16600000000000001</v>
      </c>
      <c r="E12" s="53">
        <v>0.19500000000000001</v>
      </c>
      <c r="F12" s="53">
        <v>0</v>
      </c>
      <c r="G12" s="53">
        <v>0</v>
      </c>
      <c r="H12" s="53">
        <v>0</v>
      </c>
    </row>
    <row r="13" spans="2:17">
      <c r="B13" s="50" t="s">
        <v>38</v>
      </c>
      <c r="C13" s="53">
        <v>0.16200000000000001</v>
      </c>
      <c r="D13" s="53">
        <v>0.184</v>
      </c>
      <c r="E13" s="53">
        <v>0.154</v>
      </c>
      <c r="F13" s="53">
        <v>0.15</v>
      </c>
      <c r="G13" s="53">
        <v>0.151</v>
      </c>
      <c r="H13" s="53">
        <v>0.19500000000000001</v>
      </c>
    </row>
    <row r="14" spans="2:17">
      <c r="B14" s="50" t="s">
        <v>39</v>
      </c>
      <c r="C14" s="53">
        <v>6.5000000000000002E-2</v>
      </c>
      <c r="D14" s="53">
        <v>7.1999999999999995E-2</v>
      </c>
      <c r="E14" s="53">
        <v>6.0999999999999999E-2</v>
      </c>
      <c r="F14" s="53">
        <v>5.8999999999999997E-2</v>
      </c>
      <c r="G14" s="53">
        <v>4.7E-2</v>
      </c>
      <c r="H14" s="53">
        <v>8.3000000000000004E-2</v>
      </c>
    </row>
    <row r="15" spans="2:17">
      <c r="B15" s="50" t="s">
        <v>40</v>
      </c>
      <c r="C15" s="53">
        <v>5.0999999999999997E-2</v>
      </c>
      <c r="D15" s="53">
        <v>5.7000000000000002E-2</v>
      </c>
      <c r="E15" s="53">
        <v>4.5999999999999999E-2</v>
      </c>
      <c r="F15" s="53">
        <v>4.4999999999999998E-2</v>
      </c>
      <c r="G15" s="53">
        <v>3.7999999999999999E-2</v>
      </c>
      <c r="H15" s="53">
        <v>5.8999999999999997E-2</v>
      </c>
    </row>
    <row r="16" spans="2:17">
      <c r="B16" s="50" t="s">
        <v>41</v>
      </c>
      <c r="C16" s="53">
        <v>4.1000000000000002E-2</v>
      </c>
      <c r="D16" s="53">
        <v>4.4999999999999998E-2</v>
      </c>
      <c r="E16" s="53">
        <v>3.6999999999999998E-2</v>
      </c>
      <c r="F16" s="53">
        <v>3.5999999999999997E-2</v>
      </c>
      <c r="G16" s="53">
        <v>3.3000000000000002E-2</v>
      </c>
      <c r="H16" s="53">
        <v>4.8000000000000001E-2</v>
      </c>
    </row>
    <row r="17" spans="2:8">
      <c r="B17" s="50" t="s">
        <v>42</v>
      </c>
      <c r="C17" s="53">
        <v>1.6E-2</v>
      </c>
      <c r="D17" s="53">
        <v>1.7000000000000001E-2</v>
      </c>
      <c r="E17" s="53">
        <v>1.4999999999999999E-2</v>
      </c>
      <c r="F17" s="53">
        <v>1.4999999999999999E-2</v>
      </c>
      <c r="G17" s="53">
        <v>1.6E-2</v>
      </c>
      <c r="H17" s="53">
        <v>1.7999999999999999E-2</v>
      </c>
    </row>
    <row r="19" spans="2:8">
      <c r="B19" s="52" t="s">
        <v>44</v>
      </c>
    </row>
    <row r="20" spans="2:8">
      <c r="B20" s="50" t="s">
        <v>37</v>
      </c>
      <c r="C20" s="51">
        <v>100.75600000000001</v>
      </c>
      <c r="D20" s="51">
        <v>33.74</v>
      </c>
      <c r="E20" s="51">
        <v>4.351</v>
      </c>
      <c r="F20" s="51">
        <v>0</v>
      </c>
      <c r="G20" s="51">
        <v>0</v>
      </c>
      <c r="H20" s="51">
        <v>0</v>
      </c>
    </row>
    <row r="21" spans="2:8">
      <c r="B21" s="50" t="s">
        <v>38</v>
      </c>
      <c r="C21" s="51">
        <v>58.429999999999993</v>
      </c>
      <c r="D21" s="51">
        <v>44.686000000000007</v>
      </c>
      <c r="E21" s="51">
        <v>24.226000000000003</v>
      </c>
      <c r="F21" s="51">
        <v>13.496999999999998</v>
      </c>
      <c r="G21" s="51">
        <v>5.5360000000000005</v>
      </c>
      <c r="H21" s="51">
        <v>3.5750000000000002</v>
      </c>
    </row>
    <row r="22" spans="2:8">
      <c r="B22" s="50" t="s">
        <v>39</v>
      </c>
      <c r="C22" s="51">
        <v>39.483000000000004</v>
      </c>
      <c r="D22" s="51">
        <v>30.631</v>
      </c>
      <c r="E22" s="51">
        <v>16.972000000000001</v>
      </c>
      <c r="F22" s="51">
        <v>9.8520000000000003</v>
      </c>
      <c r="G22" s="51">
        <v>3.1510000000000002</v>
      </c>
      <c r="H22" s="51">
        <v>2.085</v>
      </c>
    </row>
    <row r="23" spans="2:8">
      <c r="B23" s="50" t="s">
        <v>40</v>
      </c>
      <c r="C23" s="51">
        <v>19.545999999999999</v>
      </c>
      <c r="D23" s="51">
        <v>15.216000000000001</v>
      </c>
      <c r="E23" s="51">
        <v>8.3790000000000013</v>
      </c>
      <c r="F23" s="51">
        <v>5.0299999999999994</v>
      </c>
      <c r="G23" s="51">
        <v>1.5049999999999999</v>
      </c>
      <c r="H23" s="51">
        <v>1.0040000000000002</v>
      </c>
    </row>
    <row r="24" spans="2:8">
      <c r="B24" s="50" t="s">
        <v>41</v>
      </c>
      <c r="C24" s="51">
        <v>16.280999999999999</v>
      </c>
      <c r="D24" s="51">
        <v>12.817</v>
      </c>
      <c r="E24" s="51">
        <v>7.32</v>
      </c>
      <c r="F24" s="51">
        <v>3.581</v>
      </c>
      <c r="G24" s="51">
        <v>1.3259999999999998</v>
      </c>
      <c r="H24" s="51">
        <v>0.91599999999999993</v>
      </c>
    </row>
    <row r="25" spans="2:8">
      <c r="B25" s="50" t="s">
        <v>42</v>
      </c>
      <c r="C25" s="51">
        <v>10.278</v>
      </c>
      <c r="D25" s="51">
        <v>8.1370000000000005</v>
      </c>
      <c r="E25" s="51">
        <v>4.3560000000000008</v>
      </c>
      <c r="F25" s="51">
        <v>3.0789999999999997</v>
      </c>
      <c r="G25" s="51">
        <v>0.56999999999999995</v>
      </c>
      <c r="H25" s="51">
        <v>0.41499999999999998</v>
      </c>
    </row>
    <row r="27" spans="2:8">
      <c r="B27" s="52" t="s">
        <v>45</v>
      </c>
    </row>
    <row r="28" spans="2:8">
      <c r="B28" s="50" t="s">
        <v>37</v>
      </c>
      <c r="C28" s="51">
        <v>27.958788999999999</v>
      </c>
      <c r="D28" s="51">
        <v>1.258556</v>
      </c>
      <c r="E28" s="51"/>
      <c r="F28" s="51"/>
      <c r="G28" s="51"/>
      <c r="H28" s="51"/>
    </row>
    <row r="29" spans="2:8">
      <c r="B29" s="50" t="s">
        <v>38</v>
      </c>
      <c r="C29" s="51">
        <v>16.670218999999999</v>
      </c>
      <c r="D29" s="51">
        <v>12.243338000000001</v>
      </c>
      <c r="E29" s="51">
        <v>5.9340829999999993</v>
      </c>
      <c r="F29" s="51">
        <v>5.0483099999999999</v>
      </c>
      <c r="G29" s="51">
        <v>3.368404</v>
      </c>
      <c r="H29" s="51">
        <v>2.1522160000000001</v>
      </c>
    </row>
    <row r="30" spans="2:8">
      <c r="B30" s="50" t="s">
        <v>39</v>
      </c>
      <c r="C30" s="51">
        <v>24.732071999999999</v>
      </c>
      <c r="D30" s="51">
        <v>21.529344999999999</v>
      </c>
      <c r="E30" s="51">
        <v>12.319941</v>
      </c>
      <c r="F30" s="51">
        <v>9.897259</v>
      </c>
      <c r="G30" s="51">
        <v>2.83392</v>
      </c>
      <c r="H30" s="51">
        <v>1.571094</v>
      </c>
    </row>
    <row r="31" spans="2:8">
      <c r="B31" s="50" t="s">
        <v>40</v>
      </c>
      <c r="C31" s="51">
        <v>17.357804000000002</v>
      </c>
      <c r="D31" s="51">
        <v>15.477352</v>
      </c>
      <c r="E31" s="51">
        <v>8.0180159999999994</v>
      </c>
      <c r="F31" s="51">
        <v>7.4178310000000005</v>
      </c>
      <c r="G31" s="51">
        <v>1.787506</v>
      </c>
      <c r="H31" s="51">
        <v>1.0459320000000001</v>
      </c>
    </row>
    <row r="32" spans="2:8">
      <c r="B32" s="50" t="s">
        <v>41</v>
      </c>
      <c r="C32" s="51">
        <v>13.035548</v>
      </c>
      <c r="D32" s="51">
        <v>11.529584</v>
      </c>
      <c r="E32" s="51">
        <v>6.6391679999999997</v>
      </c>
      <c r="F32" s="51">
        <v>4.3369710000000001</v>
      </c>
      <c r="G32" s="51">
        <v>1.7341580000000001</v>
      </c>
      <c r="H32" s="51">
        <v>1.140563</v>
      </c>
    </row>
    <row r="33" spans="2:8">
      <c r="B33" s="50" t="s">
        <v>42</v>
      </c>
      <c r="C33" s="51">
        <v>11.788959</v>
      </c>
      <c r="D33" s="51">
        <v>8.6319730000000003</v>
      </c>
      <c r="E33" s="51">
        <v>4.33345</v>
      </c>
      <c r="F33" s="51">
        <v>3.3315049999999999</v>
      </c>
      <c r="G33" s="51">
        <v>1.064335</v>
      </c>
      <c r="H33" s="51">
        <v>0.77388500000000005</v>
      </c>
    </row>
    <row r="35" spans="2:8">
      <c r="B35" s="49" t="s">
        <v>46</v>
      </c>
      <c r="C35" s="54">
        <v>2.657E-2</v>
      </c>
    </row>
    <row r="36" spans="2:8">
      <c r="B36" s="49" t="s">
        <v>47</v>
      </c>
      <c r="C36" s="54">
        <v>0.14429</v>
      </c>
    </row>
    <row r="37" spans="2:8">
      <c r="B37" s="49" t="s">
        <v>48</v>
      </c>
      <c r="C37" s="54">
        <v>0</v>
      </c>
    </row>
    <row r="38" spans="2:8">
      <c r="B38" s="49" t="s">
        <v>49</v>
      </c>
      <c r="C38" s="107">
        <v>0.26</v>
      </c>
    </row>
    <row r="39" spans="2:8">
      <c r="B39" s="52" t="s">
        <v>51</v>
      </c>
      <c r="C39" s="108">
        <v>0</v>
      </c>
    </row>
  </sheetData>
  <phoneticPr fontId="18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Resumen_ELEC</vt:lpstr>
      <vt:lpstr>Resumen_GAS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fannunziato</cp:lastModifiedBy>
  <cp:lastPrinted>2015-09-11T14:51:31Z</cp:lastPrinted>
  <dcterms:created xsi:type="dcterms:W3CDTF">2013-09-11T07:46:02Z</dcterms:created>
  <dcterms:modified xsi:type="dcterms:W3CDTF">2022-06-13T11:05:31Z</dcterms:modified>
</cp:coreProperties>
</file>